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E13" i="431"/>
  <c r="G9" i="431"/>
  <c r="H13" i="431"/>
  <c r="J9" i="431"/>
  <c r="K13" i="431"/>
  <c r="L13" i="431"/>
  <c r="M13" i="431"/>
  <c r="N13" i="431"/>
  <c r="P9" i="431"/>
  <c r="Q9" i="431"/>
  <c r="C14" i="431"/>
  <c r="D10" i="431"/>
  <c r="E10" i="431"/>
  <c r="F10" i="431"/>
  <c r="G10" i="431"/>
  <c r="H10" i="431"/>
  <c r="I10" i="431"/>
  <c r="J10" i="431"/>
  <c r="K10" i="431"/>
  <c r="L10" i="431"/>
  <c r="M10" i="431"/>
  <c r="N10" i="431"/>
  <c r="O14" i="431"/>
  <c r="P14" i="431"/>
  <c r="Q14" i="431"/>
  <c r="C15" i="431"/>
  <c r="D15" i="431"/>
  <c r="E15" i="431"/>
  <c r="F15" i="431"/>
  <c r="G15" i="431"/>
  <c r="H15" i="431"/>
  <c r="I15" i="431"/>
  <c r="J15" i="431"/>
  <c r="K15" i="431"/>
  <c r="L15" i="431"/>
  <c r="M15" i="431"/>
  <c r="N15" i="431"/>
  <c r="O15" i="431"/>
  <c r="P15" i="431"/>
  <c r="Q15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C13" i="431"/>
  <c r="D9" i="431"/>
  <c r="D13" i="431"/>
  <c r="E9" i="431"/>
  <c r="F9" i="431"/>
  <c r="F13" i="431"/>
  <c r="G13" i="431"/>
  <c r="H9" i="431"/>
  <c r="I9" i="431"/>
  <c r="I13" i="431"/>
  <c r="J13" i="431"/>
  <c r="K9" i="431"/>
  <c r="L9" i="431"/>
  <c r="M9" i="431"/>
  <c r="N9" i="431"/>
  <c r="O9" i="431"/>
  <c r="O13" i="431"/>
  <c r="P13" i="431"/>
  <c r="Q13" i="431"/>
  <c r="C10" i="431"/>
  <c r="D14" i="431"/>
  <c r="E14" i="431"/>
  <c r="F14" i="431"/>
  <c r="G14" i="431"/>
  <c r="H14" i="431"/>
  <c r="I14" i="431"/>
  <c r="J14" i="431"/>
  <c r="K14" i="431"/>
  <c r="L14" i="431"/>
  <c r="M14" i="431"/>
  <c r="N14" i="431"/>
  <c r="O10" i="431"/>
  <c r="P10" i="431"/>
  <c r="Q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K8" i="431"/>
  <c r="H8" i="431"/>
  <c r="E8" i="431"/>
  <c r="N8" i="431"/>
  <c r="O8" i="431"/>
  <c r="L8" i="431"/>
  <c r="I8" i="431"/>
  <c r="M8" i="431"/>
  <c r="C8" i="431"/>
  <c r="J8" i="431"/>
  <c r="P8" i="431"/>
  <c r="G8" i="431"/>
  <c r="D8" i="431"/>
  <c r="F8" i="431"/>
  <c r="Q8" i="431"/>
  <c r="R11" i="431" l="1"/>
  <c r="S11" i="431"/>
  <c r="R10" i="431"/>
  <c r="S10" i="431"/>
  <c r="R13" i="431"/>
  <c r="S13" i="431"/>
  <c r="R16" i="431"/>
  <c r="S16" i="431"/>
  <c r="R12" i="431"/>
  <c r="S12" i="431"/>
  <c r="R15" i="431"/>
  <c r="S15" i="431"/>
  <c r="R14" i="431"/>
  <c r="S14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<sst xmlns="http://schemas.openxmlformats.org/spreadsheetml/2006/main" count="4591" uniqueCount="1012">
  <si>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</si>
  <si>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</si>
  <si>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</si>
  <si>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</si>
  <si>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</si>
  <si>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</si>
  <si>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</si>
  <si>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</si>
  <si>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</si>
  <si>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</si>
  <si>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</si>
  <si>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</si>
  <si>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</si>
  <si>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</si>
  <si>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</si>
  <si>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</si>
  <si>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</si>
  <si>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</si>
  <si>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</si>
  <si>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</si>
  <si>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</si>
  <si>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</si>
  <si>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</si>
  <si>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</si>
  <si>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</si>
  <si>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</si>
  <si>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</si>
  <si>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</si>
  <si>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</si>
  <si>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</si>
  <si>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</si>
  <si>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</si>
  <si>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</si>
  <si>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</si>
  <si>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</si>
  <si>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</si>
  <si>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</si>
  <si>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</si>
  <si>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</si>
  <si>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</si>
  <si>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</si>
  <si>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</si>
  <si>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</si>
  <si>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</si>
  <si>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</si>
  <si>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</si>
  <si>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</si>
  <si>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</si>
  <si>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</si>
  <si>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</si>
  <si>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</si>
  <si>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</si>
  <si>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</si>
  <si>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</si>
  <si>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</si>
  <si>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</si>
  <si>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</si>
  <si>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</si>
  <si>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</si>
  <si>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</si>
  <si>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</si>
  <si>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</si>
  <si>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</si>
  <si>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</si>
  <si>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</si>
  <si>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</si>
  <si>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</si>
  <si>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</si>
  <si>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</si>
  <si>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</si>
  <si>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</si>
  <si>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</si>
  <si>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</si>
  <si>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</si>
  <si>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</si>
  <si>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</si>
  <si>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</si>
  <si>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</si>
  <si>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</si>
  <si>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</si>
  <si>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</si>
  <si>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</si>
  <si>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</si>
  <si>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</si>
  <si>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</si>
  <si>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</si>
  <si>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</si>
  <si>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</si>
  <si>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</si>
  <si>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</si>
  <si>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</si>
  <si>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</si>
  <si>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</si>
  <si>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</si>
  <si>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</si>
  <si>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</si>
  <si>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</si>
  <si>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</si>
  <si>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</si>
  <si>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</si>
  <si>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</si>
  <si>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</si>
  <si>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</si>
  <si>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</si>
  <si>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</si>
  <si>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</si>
  <si>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</si>
  <si>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</si>
  <si>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</si>
  <si>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</si>
  <si>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</si>
  <si>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</si>
  <si>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</si>
  <si>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</si>
  <si>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</si>
  <si>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</si>
  <si>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</si>
  <si>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</si>
  <si>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</si>
  <si>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</si>
  <si>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</si>
  <si>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</si>
  <si>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</si>
  <si>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</si>
  <si>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</si>
  <si>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</si>
  <si>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</si>
  <si>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</si>
  <si>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</si>
  <si>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</si>
  <si>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</si>
  <si>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</si>
  <si>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</si>
  <si>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</si>
  <si>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</si>
  <si>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</si>
  <si>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</si>
  <si>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</si>
  <si>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</si>
  <si>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</si>
  <si>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</si>
  <si>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</si>
  <si>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</si>
  <si>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</si>
  <si>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</si>
  <si>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</si>
  <si>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</si>
  <si>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</si>
  <si>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</si>
  <si>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</si>
  <si>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</si>
  <si>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</si>
  <si>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</si>
  <si>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</si>
  <si>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</si>
  <si>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</si>
  <si>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</si>
  <si>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</si>
  <si>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</si>
  <si>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</si>
  <si>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</si>
  <si>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</si>
  <si>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</si>
  <si>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</si>
  <si>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</si>
  <si>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</si>
  <si>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</si>
  <si>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</si>
  <si>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</si>
  <si>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</si>
  <si>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</si>
  <si>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</si>
  <si>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</si>
  <si>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</si>
  <si>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</si>
  <si>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</si>
  <si>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</si>
  <si>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</si>
  <si>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</si>
  <si>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</si>
  <si>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</si>
  <si>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</si>
  <si>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</si>
  <si>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</si>
  <si>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</si>
  <si>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</si>
  <si>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</si>
  <si>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</si>
  <si>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</si>
  <si>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</si>
  <si>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</si>
  <si>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</si>
  <si>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</si>
  <si>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</si>
  <si>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</si>
  <si>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</si>
  <si>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</si>
  <si>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</si>
  <si>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</si>
  <si>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</si>
  <si>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</si>
  <si>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</si>
  <si>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</si>
  <si>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</si>
  <si>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</si>
  <si>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</si>
  <si>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</si>
  <si>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</si>
  <si>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</si>
  <si>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</si>
  <si>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</si>
  <si>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</si>
  <si>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</si>
  <si>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</si>
  <si>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</si>
  <si>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</si>
  <si>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</si>
  <si>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</si>
  <si>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</si>
  <si>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</si>
  <si>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</si>
  <si>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</si>
  <si>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</si>
  <si>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</si>
  <si>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</si>
  <si>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</si>
  <si>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</si>
  <si>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</si>
  <si>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</si>
  <si>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</si>
  <si>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</si>
  <si>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</si>
  <si>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</si>
  <si>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</si>
  <si>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</si>
  <si>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</si>
  <si>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</si>
  <si>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</si>
  <si>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</si>
  <si>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</si>
  <si>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</si>
  <si>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</si>
  <si>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</si>
  <si>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</si>
  <si>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</si>
  <si>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</si>
  <si>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</si>
  <si>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</si>
  <si>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</si>
  <si>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</si>
  <si>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</si>
  <si>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</si>
  <si>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</si>
  <si>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</si>
  <si>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</si>
  <si>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</si>
  <si>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</si>
  <si>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</si>
  <si>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</si>
  <si>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</si>
  <si>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</si>
  <si>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</si>
  <si>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</si>
  <si>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</si>
  <si>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</si>
  <si>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</si>
  <si>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</si>
  <si>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</si>
  <si>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</si>
  <si>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</si>
  <si>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</si>
  <si>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</si>
  <si>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</si>
  <si>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</si>
  <si>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</si>
  <si>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</si>
  <si>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</si>
  <si>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</si>
  <si>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</si>
  <si>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</si>
  <si>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</si>
  <si>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</si>
  <si>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</si>
  <si>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</si>
  <si>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</si>
  <si>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</si>
  <si>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</si>
  <si>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</si>
  <si>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</si>
  <si>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</si>
  <si>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</si>
  <si>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</si>
  <si>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</si>
  <si>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</si>
  <si>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</si>
  <si>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</si>
  <si>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</si>
  <si>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</si>
  <si>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</si>
  <si>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</si>
  <si>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</si>
  <si>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</si>
  <si>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</si>
  <si>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</si>
  <si>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</si>
  <si>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</si>
  <si>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</si>
  <si>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</si>
  <si>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</si>
  <si>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</si>
  <si>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</si>
  <si>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</si>
  <si>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</si>
  <si>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</si>
  <si>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</si>
  <si>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</si>
  <si>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</si>
  <si>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</si>
  <si>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</si>
  <si>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</si>
  <si>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</si>
  <si>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</si>
  <si>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</si>
  <si>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</si>
  <si>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</si>
  <si>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</si>
  <si>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</si>
  <si>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</si>
  <si>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</si>
  <si>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</si>
  <si>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</si>
  <si>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</si>
  <si>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</si>
  <si>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</si>
  <si>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</si>
  <si>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</si>
  <si>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</si>
  <si>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</si>
  <si>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</si>
  <si>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</si>
  <si>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</si>
  <si>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</si>
  <si>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</si>
  <si>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</si>
  <si>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</si>
  <si>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</si>
  <si>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</si>
  <si>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</si>
  <si>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</si>
  <si>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</si>
  <si>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</si>
  <si>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</si>
  <si>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</si>
  <si>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</si>
  <si>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</si>
  <si>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</si>
  <si>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</si>
  <si>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</si>
  <si>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</si>
  <si>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</si>
  <si>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</si>
  <si>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</si>
  <si>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54910009     školení, kongresové poplatky tuzemské - ost.zdrav.pracov.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</si>
  <si>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</si>
  <si>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</si>
  <si>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</si>
  <si>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</si>
  <si>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</si>
  <si>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</si>
  <si>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</si>
  <si>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</si>
  <si>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</si>
  <si>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</si>
  <si>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</si>
  <si>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</si>
  <si>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</si>
  <si>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</si>
  <si>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</si>
  <si>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</si>
  <si>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</si>
  <si>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</si>
  <si>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</si>
  <si>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</si>
  <si>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</si>
  <si>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</si>
  <si>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</si>
  <si>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</si>
  <si>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</si>
  <si>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</si>
  <si>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</si>
  <si>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</si>
  <si>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</si>
  <si>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</si>
  <si>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</si>
  <si>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</si>
  <si>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</si>
  <si>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</si>
  <si>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</si>
  <si>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</si>
  <si>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</si>
  <si>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</si>
  <si>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</si>
  <si>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</si>
  <si>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</si>
  <si>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</si>
  <si>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</si>
  <si>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</si>
  <si>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</si>
  <si>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</si>
  <si>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</si>
  <si>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</si>
  <si>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</si>
  <si>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</si>
  <si>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</si>
  <si>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</si>
  <si>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</si>
  <si>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</si>
  <si>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</si>
  <si>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</si>
  <si>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</si>
  <si>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</si>
  <si>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</si>
  <si>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</si>
  <si>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</si>
  <si>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</si>
  <si>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</si>
  <si>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</si>
  <si>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</si>
  <si>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</si>
  <si>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</si>
  <si>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</si>
  <si>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</si>
  <si>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</si>
  <si>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</si>
  <si>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</si>
  <si>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</si>
  <si>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</si>
  <si>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</si>
  <si>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</si>
  <si>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</si>
  <si>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</si>
  <si>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</si>
  <si>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</si>
  <si>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</si>
  <si>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</si>
  <si>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</si>
  <si>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léky - paušál (LEK)</t>
  </si>
  <si>
    <t>O</t>
  </si>
  <si>
    <t>ADRENALIN LECIVA</t>
  </si>
  <si>
    <t>INJ 5X1ML/1MG</t>
  </si>
  <si>
    <t>ARDEANUTRISOL G 40</t>
  </si>
  <si>
    <t>INF 1X80ML</t>
  </si>
  <si>
    <t>Carbosorb tbl.20-blistr</t>
  </si>
  <si>
    <t>Desprej 500ml</t>
  </si>
  <si>
    <t>GUAJACURAN « 5 % INJ</t>
  </si>
  <si>
    <t>HYDROCORTISON VUAB 100 MG</t>
  </si>
  <si>
    <t>INJ PLV SOL 1X100MG</t>
  </si>
  <si>
    <t>CHLORID SODNÝ 0,9% BRAUN</t>
  </si>
  <si>
    <t>INF SOL 20X100MLPELAH</t>
  </si>
  <si>
    <t>INF SOL 10X250MLPELAH</t>
  </si>
  <si>
    <t>IBALGIN 400</t>
  </si>
  <si>
    <t>POR TBL FLM 48X400MG</t>
  </si>
  <si>
    <t>IBALGIN 400 TBL 24</t>
  </si>
  <si>
    <t xml:space="preserve">POR TBL FLM 24X400MG </t>
  </si>
  <si>
    <t>INJ PROCAINII CHLORATI 0,2% ARD 10x200ml</t>
  </si>
  <si>
    <t>2MG/ML INJ SOL 10X200ML</t>
  </si>
  <si>
    <t>INJECTIO PROCAIN.CHLOR.0.2% ARD</t>
  </si>
  <si>
    <t>INJ 1X200ML 0.2%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</si>
  <si>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</si>
  <si>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</si>
  <si>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</si>
  <si>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</si>
  <si>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</si>
  <si>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</si>
  <si>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MESOCAIN</t>
  </si>
  <si>
    <t>GEL 1X20GM</t>
  </si>
  <si>
    <t>NATRIUM SALICYLICUM BIOTIKA</t>
  </si>
  <si>
    <t>INJ 10X10ML 10%</t>
  </si>
  <si>
    <t>NITROGLYCERIN SLOVAKOFARMA</t>
  </si>
  <si>
    <t>TBL 20X0.5MG</t>
  </si>
  <si>
    <t>P</t>
  </si>
  <si>
    <t>NOVALGIN</t>
  </si>
  <si>
    <t>INJ 10X2ML/1000MG</t>
  </si>
  <si>
    <t>VENTOLIN INHALER N</t>
  </si>
  <si>
    <t>INHSUSPSS200X100RG</t>
  </si>
  <si>
    <t>AVAXIM</t>
  </si>
  <si>
    <t>INJ SUS 1X0.5ML-STŘ</t>
  </si>
  <si>
    <t>BOOSTRIX INJ. STŘÍKAČKA</t>
  </si>
  <si>
    <t>INJ SUS 1X1DÁV</t>
  </si>
  <si>
    <t>ENCEPUR PRO DOSPĚLÉ</t>
  </si>
  <si>
    <t>INJ SUS 1X0.5ML+JEH</t>
  </si>
  <si>
    <t>ENGERIX-B 20 MCG</t>
  </si>
  <si>
    <t>INJ SUS 1X1ML/20RG</t>
  </si>
  <si>
    <t>FSME-IMMUN 0,5 ML</t>
  </si>
  <si>
    <t>INJ SUS ISP 1X0,5ML+JX0,5ML</t>
  </si>
  <si>
    <t>FSME-IMMUN 0.5ML BAXTER</t>
  </si>
  <si>
    <t>INJ SUS1X0.5ML/DÁV</t>
  </si>
  <si>
    <t>HAVRIX 1440</t>
  </si>
  <si>
    <t>INJ SUS 1X1ML STŘ</t>
  </si>
  <si>
    <t>HAVRIX 720 JUNIOR MONODOSE</t>
  </si>
  <si>
    <t>INJSUS1X0.5ML STŘ</t>
  </si>
  <si>
    <t>IXIARO 6 MCG</t>
  </si>
  <si>
    <t>INJ SUS 1X0.5ML/DÁV</t>
  </si>
  <si>
    <t>NIMENRIX 5 MCG</t>
  </si>
  <si>
    <t>INJ PSO LQF 1+1X1.25ML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</si>
  <si>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</si>
  <si>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</si>
  <si>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</si>
  <si>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</si>
  <si>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</si>
  <si>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</si>
  <si>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VARILRIX</t>
  </si>
  <si>
    <t>INJ PSO LQF 1DÁV+ST2J</t>
  </si>
  <si>
    <t>VAXIGRIP</t>
  </si>
  <si>
    <t>INJ SUS 20X0.5ML/DÁV+J</t>
  </si>
  <si>
    <t>VERORAB</t>
  </si>
  <si>
    <t>INJ PSU LQF 1DAV.+0.5ML ST</t>
  </si>
  <si>
    <t>1921 - PRAC: ambulance</t>
  </si>
  <si>
    <t>N02BB02 - SODNÁ SŮL METAMIZOLU</t>
  </si>
  <si>
    <t>R03AC02 - SALBUTAMOL</t>
  </si>
  <si>
    <t>N02BB02</t>
  </si>
  <si>
    <t>7981</t>
  </si>
  <si>
    <t>NOVALGIN INJEKCE</t>
  </si>
  <si>
    <t>500MG/ML INJ SOL 10X2ML</t>
  </si>
  <si>
    <t>R03AC02</t>
  </si>
  <si>
    <t>31934</t>
  </si>
  <si>
    <t>100MCG/DÁV INH SUS PSS 200DÁV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</si>
  <si>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</si>
  <si>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</si>
  <si>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</si>
  <si>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</si>
  <si>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</si>
  <si>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</si>
  <si>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</si>
  <si>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</si>
  <si>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</si>
  <si>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</si>
  <si>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</si>
  <si>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</si>
  <si>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</si>
  <si>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</si>
  <si>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</si>
  <si>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</si>
  <si>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DEXAMETHASON A ANTIINFEKTIVA</t>
  </si>
  <si>
    <t>2546</t>
  </si>
  <si>
    <t>MAXITROL</t>
  </si>
  <si>
    <t>OPH GTT SUS 1X5ML</t>
  </si>
  <si>
    <t>DIOSMIN, KOMBINACE</t>
  </si>
  <si>
    <t>97522</t>
  </si>
  <si>
    <t>DETRALEX</t>
  </si>
  <si>
    <t>500MG TBL FLM 30</t>
  </si>
  <si>
    <t>Kyanokobalamin</t>
  </si>
  <si>
    <t>643</t>
  </si>
  <si>
    <t>VITAMIN B12 LÉČIVA</t>
  </si>
  <si>
    <t>1000MCG INJ SOL 5X1ML</t>
  </si>
  <si>
    <t>NIFUROXAZID</t>
  </si>
  <si>
    <t>155871</t>
  </si>
  <si>
    <t>ERCEFURYL 200 MG CPS.</t>
  </si>
  <si>
    <t>200MG CPS DUR 14</t>
  </si>
  <si>
    <t>214593</t>
  </si>
  <si>
    <t>Pentoxifylin</t>
  </si>
  <si>
    <t>155875</t>
  </si>
  <si>
    <t>TRENTAL</t>
  </si>
  <si>
    <t>20MG/ML INF SOL 5X5ML</t>
  </si>
  <si>
    <t>214616</t>
  </si>
  <si>
    <t>PROGVANIL, KOMBINACE</t>
  </si>
  <si>
    <t>30690</t>
  </si>
  <si>
    <t>MALARONE</t>
  </si>
  <si>
    <t>250MG/100MG TBL FLM 12</t>
  </si>
  <si>
    <t>SULFAMETHOXAZOL A TRIMETHOPRIM</t>
  </si>
  <si>
    <t>203954</t>
  </si>
  <si>
    <t>BISEPTOL 480</t>
  </si>
  <si>
    <t>400MG/80MG TBL NOB 28</t>
  </si>
  <si>
    <t>11706</t>
  </si>
  <si>
    <t>80MG/16MG/ML INF CNC SOL 10X5M</t>
  </si>
  <si>
    <t>VÁPNÍK, KOMBINACE S VITAMINEM D A/NEBO JINÝMI LÉČIVY</t>
  </si>
  <si>
    <t>164888</t>
  </si>
  <si>
    <t>CALTRATE 600 MG/400 IU D3 POTAHOVANÁ TABLETA</t>
  </si>
  <si>
    <t>600MG/400IU TBL FLM 90</t>
  </si>
  <si>
    <t>ŽELEZO V KOMBINACI S KYANOKOBALAMINEM A KYSELINOU LISTOVOU</t>
  </si>
  <si>
    <t>59570</t>
  </si>
  <si>
    <t>FERRO-FOLGAMMA</t>
  </si>
  <si>
    <t>37MG/5MG/0,01MG CPS MOL 50</t>
  </si>
  <si>
    <t>NATRIUM-SALICYLÁT</t>
  </si>
  <si>
    <t>527</t>
  </si>
  <si>
    <t>100MG/ML INJ SOL 10X10ML</t>
  </si>
  <si>
    <t>CHOLERA, INAKTIVOVANÁ CELOBUNĚČNÁ VAKCÍNA</t>
  </si>
  <si>
    <t>28144</t>
  </si>
  <si>
    <t>DUKORAL</t>
  </si>
  <si>
    <t>POR SGE SUS 2X3ML+2X5,6G</t>
  </si>
  <si>
    <t>Alprazolam</t>
  </si>
  <si>
    <t>91788</t>
  </si>
  <si>
    <t>NEUROL 0,25</t>
  </si>
  <si>
    <t>0,25MG TBL NOB 30</t>
  </si>
  <si>
    <t>AMOXICILIN A ENZYMOVÝ INHIBITOR</t>
  </si>
  <si>
    <t>192854</t>
  </si>
  <si>
    <t>AUGMENTIN 1 G</t>
  </si>
  <si>
    <t>875MG/125MG TBL FLM 14</t>
  </si>
  <si>
    <t>5951</t>
  </si>
  <si>
    <t>AMOKSIKLAV 1 G</t>
  </si>
  <si>
    <t>203097</t>
  </si>
  <si>
    <t>875MG/125MG TBL FLM 21</t>
  </si>
  <si>
    <t>CEFUROXIM</t>
  </si>
  <si>
    <t>192354</t>
  </si>
  <si>
    <t>ZINNAT</t>
  </si>
  <si>
    <t>500MG TBL FLM 10</t>
  </si>
  <si>
    <t>CETIRIZIN</t>
  </si>
  <si>
    <t>99600</t>
  </si>
  <si>
    <t>ZODAC</t>
  </si>
  <si>
    <t>10MG TBL FLM 90</t>
  </si>
  <si>
    <t>DIKLOFENAK</t>
  </si>
  <si>
    <t>119672</t>
  </si>
  <si>
    <t>DICLOFENAC DUO PHARMASWISS</t>
  </si>
  <si>
    <t>75MG CPS RDR 30 I</t>
  </si>
  <si>
    <t>GLIMEPIRID</t>
  </si>
  <si>
    <t>163077</t>
  </si>
  <si>
    <t>AMARYL</t>
  </si>
  <si>
    <t>2MG TBL NOB 30</t>
  </si>
  <si>
    <t>HYDROKORTISON-BUTYRÁT</t>
  </si>
  <si>
    <t>218236</t>
  </si>
  <si>
    <t>LOCOID 0,1%</t>
  </si>
  <si>
    <t>1MG/G CRM 30G</t>
  </si>
  <si>
    <t>CHLORID DRASELNÝ</t>
  </si>
  <si>
    <t>17188</t>
  </si>
  <si>
    <t>KALIUM CHLORATUM BIOMEDICA</t>
  </si>
  <si>
    <t>500MG TBL ENT 50</t>
  </si>
  <si>
    <t>Jiná antibiotika pro lokální aplikaci</t>
  </si>
  <si>
    <t>1066</t>
  </si>
  <si>
    <t>FRAMYKOIN</t>
  </si>
  <si>
    <t>250IU/G+5,2MG/G UNG 10G</t>
  </si>
  <si>
    <t>KLARITHROMYCIN</t>
  </si>
  <si>
    <t>53853</t>
  </si>
  <si>
    <t>KLACID 500</t>
  </si>
  <si>
    <t>500MG TBL FLM 14</t>
  </si>
  <si>
    <t>KYSELINA ACETYLSALICYLOVÁ</t>
  </si>
  <si>
    <t>155781</t>
  </si>
  <si>
    <t>GODASAL 100</t>
  </si>
  <si>
    <t>100MG/50MG TBL NOB 50</t>
  </si>
  <si>
    <t>LEVOCETIRIZIN</t>
  </si>
  <si>
    <t>85142</t>
  </si>
  <si>
    <t>XYZAL</t>
  </si>
  <si>
    <t>5MG TBL FLM 90</t>
  </si>
  <si>
    <t>METFORMIN</t>
  </si>
  <si>
    <t>23797</t>
  </si>
  <si>
    <t>GLUCOPHAGE</t>
  </si>
  <si>
    <t>1000MG TBL FLM 60</t>
  </si>
  <si>
    <t>NIMESULID</t>
  </si>
  <si>
    <t>12892</t>
  </si>
  <si>
    <t>AULIN</t>
  </si>
  <si>
    <t>100MG TBL NOB 30</t>
  </si>
  <si>
    <t>12895</t>
  </si>
  <si>
    <t>100MG POR GRA SUS 30 I</t>
  </si>
  <si>
    <t>12894</t>
  </si>
  <si>
    <t>100MG POR GRA SUS 15 I</t>
  </si>
  <si>
    <t>OMEPRAZOL</t>
  </si>
  <si>
    <t>173408</t>
  </si>
  <si>
    <t>OMEPRAZOL AL 20</t>
  </si>
  <si>
    <t>20MG CPS ETD 30</t>
  </si>
  <si>
    <t>PIKOSÍRAN SODNÝ, KOMBINACE</t>
  </si>
  <si>
    <t>196442</t>
  </si>
  <si>
    <t>CITRAFLEET PRÁŠEK PRO PERORÁLNÍ ROZTOK</t>
  </si>
  <si>
    <t>10MG/3,5G/10,97G POR PLV SOL S</t>
  </si>
  <si>
    <t>Pitofenon a analgetika</t>
  </si>
  <si>
    <t>176954</t>
  </si>
  <si>
    <t>ALGIFEN NEO</t>
  </si>
  <si>
    <t>500MG/ML+5MG/ML POR GTT SOL 1X</t>
  </si>
  <si>
    <t>ZOLPIDEM</t>
  </si>
  <si>
    <t>146899</t>
  </si>
  <si>
    <t>ZOLPIDEM MYLAN</t>
  </si>
  <si>
    <t>10MG TBL FLM 50</t>
  </si>
  <si>
    <t>198058</t>
  </si>
  <si>
    <t>SANVAL</t>
  </si>
  <si>
    <t>10MG TBL FLM 100</t>
  </si>
  <si>
    <t>ATORVASTATIN</t>
  </si>
  <si>
    <t>93018</t>
  </si>
  <si>
    <t>SORTIS</t>
  </si>
  <si>
    <t>20MG TBL FLM 100</t>
  </si>
  <si>
    <t>201992</t>
  </si>
  <si>
    <t>500MG TBL FLM 120</t>
  </si>
  <si>
    <t>132908</t>
  </si>
  <si>
    <t>FENOXYMETHYLPENICILIN</t>
  </si>
  <si>
    <t>45997</t>
  </si>
  <si>
    <t>OSPEN 1000</t>
  </si>
  <si>
    <t>1000000IU TBL FLM 30</t>
  </si>
  <si>
    <t>JINÁ IMUNOSTIMULANCIA</t>
  </si>
  <si>
    <t>55676</t>
  </si>
  <si>
    <t>RIBOMUNYL</t>
  </si>
  <si>
    <t>TBL NOB 20</t>
  </si>
  <si>
    <t>JODOVANÝ POVIDON</t>
  </si>
  <si>
    <t>62321</t>
  </si>
  <si>
    <t>BETADINE</t>
  </si>
  <si>
    <t>200MG SUP 14</t>
  </si>
  <si>
    <t>KLINDAMYCIN</t>
  </si>
  <si>
    <t>100339</t>
  </si>
  <si>
    <t>DALACIN C</t>
  </si>
  <si>
    <t>300MG CPS DUR 16</t>
  </si>
  <si>
    <t>KLOPIDOGREL</t>
  </si>
  <si>
    <t>149480</t>
  </si>
  <si>
    <t>ZYLLT</t>
  </si>
  <si>
    <t>75MG TBL FLM 28</t>
  </si>
  <si>
    <t>149483</t>
  </si>
  <si>
    <t>75MG TBL FLM 56</t>
  </si>
  <si>
    <t>LEVOTHYROXIN, SODNÁ SŮL</t>
  </si>
  <si>
    <t>187425</t>
  </si>
  <si>
    <t>LETROX</t>
  </si>
  <si>
    <t>50MCG TBL NOB 100</t>
  </si>
  <si>
    <t>17187</t>
  </si>
  <si>
    <t>NIMESIL</t>
  </si>
  <si>
    <t>100MG POR GRA SUS 30</t>
  </si>
  <si>
    <t>SODNÁ SŮL METAMIZOLU</t>
  </si>
  <si>
    <t>205931</t>
  </si>
  <si>
    <t>METAMIZOL STADA</t>
  </si>
  <si>
    <t>500MG TBL NOB 20</t>
  </si>
  <si>
    <t>TELMISARTAN</t>
  </si>
  <si>
    <t>167666</t>
  </si>
  <si>
    <t>TOLURA</t>
  </si>
  <si>
    <t>40MG TBL NOB 28</t>
  </si>
  <si>
    <t>146894</t>
  </si>
  <si>
    <t>10MG TBL FLM 20</t>
  </si>
  <si>
    <t>146895</t>
  </si>
  <si>
    <t>10MG TBL FLM 28</t>
  </si>
  <si>
    <t>2146</t>
  </si>
  <si>
    <t>DICLOFENAC AL RETARD</t>
  </si>
  <si>
    <t>100MG TBL PRO 30</t>
  </si>
  <si>
    <t>75632</t>
  </si>
  <si>
    <t>100MG TBL PRO 50</t>
  </si>
  <si>
    <t>14075</t>
  </si>
  <si>
    <t>500MG TBL FLM 60</t>
  </si>
  <si>
    <t>132647</t>
  </si>
  <si>
    <t>169548</t>
  </si>
  <si>
    <t>METFORMIN MYLAN</t>
  </si>
  <si>
    <t>METHYLPREDNISOLON</t>
  </si>
  <si>
    <t>40367</t>
  </si>
  <si>
    <t>MEDROL</t>
  </si>
  <si>
    <t>4MG TBL NOB 30</t>
  </si>
  <si>
    <t>40368</t>
  </si>
  <si>
    <t>4MG TBL NOB 30 I</t>
  </si>
  <si>
    <t>METOPROLOL</t>
  </si>
  <si>
    <t>46980</t>
  </si>
  <si>
    <t>BETALOC SR</t>
  </si>
  <si>
    <t>200MG TBL PRO 100</t>
  </si>
  <si>
    <t>50335</t>
  </si>
  <si>
    <t>3377</t>
  </si>
  <si>
    <t>400MG/80MG TBL NOB 20</t>
  </si>
  <si>
    <t>TELMISARTAN A DIURETIKA</t>
  </si>
  <si>
    <t>26578</t>
  </si>
  <si>
    <t>MICARDISPLUS</t>
  </si>
  <si>
    <t>80MG/12,5MG TBL NOB 28</t>
  </si>
  <si>
    <t>MEFENOXALON</t>
  </si>
  <si>
    <t>85656</t>
  </si>
  <si>
    <t>DORSIFLEX</t>
  </si>
  <si>
    <t>200MG TBL NOB 30</t>
  </si>
  <si>
    <t>55823</t>
  </si>
  <si>
    <t>NOVALGIN TABLETY</t>
  </si>
  <si>
    <t>500MG TBL FLM 20</t>
  </si>
  <si>
    <t>146891</t>
  </si>
  <si>
    <t>10MG TBL FLM 14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</si>
  <si>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</si>
  <si>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</si>
  <si>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</si>
  <si>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</si>
  <si>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C09DA07 - TELMISARTAN A DIURETIKA</t>
  </si>
  <si>
    <t>C10AA05 - ATORVASTATIN</t>
  </si>
  <si>
    <t>R06AE09 - LEVOCETIRIZIN</t>
  </si>
  <si>
    <t>J01DC02 - CEFUROXIM</t>
  </si>
  <si>
    <t>J01CR02 - AMOXICILIN A ENZYMOVÝ INHIBITOR</t>
  </si>
  <si>
    <t>M01AX17 - NIMESULID</t>
  </si>
  <si>
    <t>C09CA07 - TELMISARTAN</t>
  </si>
  <si>
    <t>J01EE01 - SULFAMETHOXAZOL A TRIMETHOPRIM</t>
  </si>
  <si>
    <t>N05BA12 - ALPRAZOLAM</t>
  </si>
  <si>
    <t>R06AE07 - CETIRIZIN</t>
  </si>
  <si>
    <t>N05CF02 - ZOLPIDEM</t>
  </si>
  <si>
    <t>C07AB02 - METOPROLOL</t>
  </si>
  <si>
    <t>B01AC04 - KLOPIDOGREL</t>
  </si>
  <si>
    <t>A10BB12 - GLIMEPIRID</t>
  </si>
  <si>
    <t>H02AB04 - METHYLPREDNISOLON</t>
  </si>
  <si>
    <t>H03AA01 - LEVOTHYROXIN, SODNÁ SŮL</t>
  </si>
  <si>
    <t>J01EE01</t>
  </si>
  <si>
    <t>80MG/16MG/ML INF CNC SOL 10X5ML</t>
  </si>
  <si>
    <t>A10BB12</t>
  </si>
  <si>
    <t>J01CR02</t>
  </si>
  <si>
    <t>J01DC02</t>
  </si>
  <si>
    <t>M01AX17</t>
  </si>
  <si>
    <t>N05BA12</t>
  </si>
  <si>
    <t>N05CF02</t>
  </si>
  <si>
    <t>R06AE07</t>
  </si>
  <si>
    <t>R06AE09</t>
  </si>
  <si>
    <t>B01AC04</t>
  </si>
  <si>
    <t>C09CA07</t>
  </si>
  <si>
    <t>C10AA05</t>
  </si>
  <si>
    <t>H03AA01</t>
  </si>
  <si>
    <t>A10BA02</t>
  </si>
  <si>
    <t>C07AB02</t>
  </si>
  <si>
    <t>C09DA07</t>
  </si>
  <si>
    <t>H02AB04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</si>
  <si>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</si>
  <si>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</si>
  <si>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</si>
  <si>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</si>
  <si>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</si>
  <si>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</si>
  <si>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</si>
  <si>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1922</t>
  </si>
  <si>
    <t>PRAC: ambulance - péče o zaměstnance FNO</t>
  </si>
  <si>
    <t>PRAC: ambulance - péče o zaměstnance FNO Celkem</t>
  </si>
  <si>
    <t>50115020</t>
  </si>
  <si>
    <t>laboratorní diagnostika-LEK (Z501)</t>
  </si>
  <si>
    <t>DG211</t>
  </si>
  <si>
    <t>HEPTAPHAN, DIAG.PROUZKY 50 ks</t>
  </si>
  <si>
    <t>50115050</t>
  </si>
  <si>
    <t>obvazový materiál (Z502)</t>
  </si>
  <si>
    <t>ZC854</t>
  </si>
  <si>
    <t>Kompresa NT 7,5 x 7,5 cm/2 ks sterilní 26510</t>
  </si>
  <si>
    <t>ZB404</t>
  </si>
  <si>
    <t>Náplast cosmos 8 cm x 1 m 5403353</t>
  </si>
  <si>
    <t>ZA318</t>
  </si>
  <si>
    <t>Náplast transpore 1,25 cm x 9,14 m 1527-0</t>
  </si>
  <si>
    <t>ZL790</t>
  </si>
  <si>
    <t>Obvaz sterilní hotový č. 3 A4101144</t>
  </si>
  <si>
    <t>ZL999</t>
  </si>
  <si>
    <t>Rychloobvaz 8 x 4 cm 001445510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</si>
  <si>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</si>
  <si>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</si>
  <si>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</si>
  <si>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</si>
  <si>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</si>
  <si>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</si>
  <si>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</si>
  <si>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</si>
  <si>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ZB771</t>
  </si>
  <si>
    <t>Držák jehly základní 450201</t>
  </si>
  <si>
    <t>ZB844</t>
  </si>
  <si>
    <t>Esmarch  60 x 1250 KVS 06125</t>
  </si>
  <si>
    <t>ZB724</t>
  </si>
  <si>
    <t>Kapilára sedimentační kalibrovaná 727111</t>
  </si>
  <si>
    <t>ZO930</t>
  </si>
  <si>
    <t>Kontejner 100 ml PP 72/62 mm s přiloženým uzávěrem bílé víčko sterilní na tekutý materiál 75.562.105</t>
  </si>
  <si>
    <t>ZM405</t>
  </si>
  <si>
    <t>Kontejner ze styrofoamu na přepravu zkumavek kompletní bal. á 6 ks 95.1123</t>
  </si>
  <si>
    <t>ZF159</t>
  </si>
  <si>
    <t>Nádoba na kontaminovaný odpad 1 l 15-0002</t>
  </si>
  <si>
    <t>ZL105</t>
  </si>
  <si>
    <t>Nástavec pro odběr moče ke zkumavce vacuete 450251</t>
  </si>
  <si>
    <t>ZG466</t>
  </si>
  <si>
    <t>Náústek papírový pro spirometr 26/24 flowscreen bal. á 100 ks 400847690</t>
  </si>
  <si>
    <t>ZJ673</t>
  </si>
  <si>
    <t>Pohár na moč 100 ml UH GAMA204808</t>
  </si>
  <si>
    <t>ZA788</t>
  </si>
  <si>
    <t>Stříkačka injekční 2-dílná 20 ml L Inject Solo 4606205V</t>
  </si>
  <si>
    <t>ZB756</t>
  </si>
  <si>
    <t>Zkumavka 3 ml K3 edta fialová 454086</t>
  </si>
  <si>
    <t>ZB754</t>
  </si>
  <si>
    <t>Zkumavka černá 2 ml 454073</t>
  </si>
  <si>
    <t>ZB761</t>
  </si>
  <si>
    <t>Zkumavka červená 4 ml 454092</t>
  </si>
  <si>
    <t>ZB777</t>
  </si>
  <si>
    <t>Zkumavka červená 4 ml gel 454071</t>
  </si>
  <si>
    <t>ZB762</t>
  </si>
  <si>
    <t>Zkumavka červená 6 ml 456092</t>
  </si>
  <si>
    <t>ZB759</t>
  </si>
  <si>
    <t>Zkumavka červená 8 ml gel 455071</t>
  </si>
  <si>
    <t>ZB775</t>
  </si>
  <si>
    <t>Zkumavka koagulace 4 ml modrá 454329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</si>
  <si>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</si>
  <si>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</si>
  <si>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</si>
  <si>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</si>
  <si>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</si>
  <si>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ZB533</t>
  </si>
  <si>
    <t>Zkumavka na kovy 6 ml 456080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</si>
  <si>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</si>
  <si>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</si>
  <si>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</si>
  <si>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ZB773</t>
  </si>
  <si>
    <t>Zkumavka šedá-glykemie 454085</t>
  </si>
  <si>
    <t>ZB776</t>
  </si>
  <si>
    <t>Zkumavka zelená 3 ml 454082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</si>
  <si>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</si>
  <si>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</si>
  <si>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</si>
  <si>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</si>
  <si>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</si>
  <si>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</si>
  <si>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</si>
  <si>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</si>
  <si>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</si>
  <si>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</si>
  <si>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</si>
  <si>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</si>
  <si>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</si>
  <si>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</si>
  <si>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</si>
  <si>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</si>
  <si>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Zkumavka + aplikátor s chem.stabilizátorem UriSwab žlutá 802CE.A</t>
  </si>
  <si>
    <t>ZB774</t>
  </si>
  <si>
    <t>Zkumavka červená 5 ml gel 456071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</si>
  <si>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</si>
  <si>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</si>
  <si>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</si>
  <si>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</si>
  <si>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</si>
  <si>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</si>
  <si>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</si>
  <si>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</si>
  <si>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</si>
  <si>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</si>
  <si>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</si>
  <si>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</si>
  <si>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</si>
  <si>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</si>
  <si>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</si>
  <si>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</si>
  <si>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</si>
  <si>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</si>
  <si>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</si>
  <si>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</si>
  <si>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</si>
  <si>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</si>
  <si>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</si>
  <si>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</si>
  <si>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</si>
  <si>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</si>
  <si>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</si>
  <si>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Adamus Milan</t>
  </si>
  <si>
    <t>Fialová Jarmila</t>
  </si>
  <si>
    <t>Křibská Michaela</t>
  </si>
  <si>
    <t>Radiměřský Karel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</si>
  <si>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</si>
  <si>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</si>
  <si>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</si>
  <si>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</si>
  <si>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</si>
  <si>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</si>
  <si>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</si>
  <si>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</si>
  <si>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</si>
  <si>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0007981</t>
  </si>
  <si>
    <t>0032087</t>
  </si>
  <si>
    <t>TRALGIT 100 INJ</t>
  </si>
  <si>
    <t>0058249</t>
  </si>
  <si>
    <t>GUAJACURAN 5%</t>
  </si>
  <si>
    <t>0089212</t>
  </si>
  <si>
    <t>INJECTIO PROCAINII CHLORATI 0,2% ARDEAPHARMA</t>
  </si>
  <si>
    <t>0107295</t>
  </si>
  <si>
    <t>0,9% SODIUM CHLORIDE IN WATER FOR INJECTION FRESEN</t>
  </si>
  <si>
    <t>0096886</t>
  </si>
  <si>
    <t>0207313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</si>
  <si>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</si>
  <si>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</si>
  <si>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</si>
  <si>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</si>
  <si>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</si>
  <si>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</si>
  <si>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</si>
  <si>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</si>
  <si>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</si>
  <si>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</si>
  <si>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</si>
  <si>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</si>
  <si>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</si>
  <si>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</si>
  <si>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</si>
  <si>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</si>
  <si>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</si>
  <si>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</si>
  <si>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</si>
  <si>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</si>
  <si>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</si>
  <si>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</si>
  <si>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</si>
  <si>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</si>
  <si>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</si>
  <si>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</si>
  <si>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</si>
  <si>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</si>
  <si>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</si>
  <si>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</si>
  <si>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</si>
  <si>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</si>
  <si>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</si>
  <si>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</si>
  <si>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</si>
  <si>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</si>
  <si>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</si>
  <si>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</si>
  <si>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</si>
  <si>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</si>
  <si>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</si>
  <si>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</si>
  <si>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</si>
  <si>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</si>
  <si>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</si>
  <si>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</si>
  <si>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</si>
  <si>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</si>
  <si>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</si>
  <si>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11</t>
  </si>
  <si>
    <t>902</t>
  </si>
  <si>
    <t>21115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</si>
  <si>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</si>
  <si>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</si>
  <si>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</si>
  <si>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</si>
  <si>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05 - II. chirurgická klinika - cévně-transplantační</t>
  </si>
  <si>
    <t>06 - Neurochirurgická klinika</t>
  </si>
  <si>
    <t>10 - Dětská klinika</t>
  </si>
  <si>
    <t>16 - Klinika plicních nemocí a tuberkulózy</t>
  </si>
  <si>
    <t>03</t>
  </si>
  <si>
    <t>05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</si>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</sst>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8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0.24415960278009127</c:v>
                </c:pt>
                <c:pt idx="1">
                  <c:v>0.24367469756957569</c:v>
                </c:pt>
                <c:pt idx="2">
                  <c:v>0.25401271990748109</c:v>
                </c:pt>
                <c:pt idx="3">
                  <c:v>0.25837229806041823</c:v>
                </c:pt>
                <c:pt idx="4">
                  <c:v>0.26893111369075529</c:v>
                </c:pt>
                <c:pt idx="5">
                  <c:v>0.27014161177745893</c:v>
                </c:pt>
                <c:pt idx="6">
                  <c:v>0.24723290841260584</c:v>
                </c:pt>
                <c:pt idx="7">
                  <c:v>0.24574159485093325</c:v>
                </c:pt>
                <c:pt idx="8">
                  <c:v>0.24634552133206047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15528880"/>
        <c:axId val="-12155239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0.22046699744972076</c:v>
                </c:pt>
                <c:pt idx="1">
                  <c:v>0.22046699744972076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15535952"/>
        <c:axId val="-1215535408"/>
      </c:scatterChart>
      <c:catAx>
        <c:axId val="-121552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1552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15523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15528880"/>
        <c:crosses val="autoZero"/>
        <c:crossBetween val="between"/>
      </c:valAx>
      <c:valAx>
        <c:axId val="-1215535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15535408"/>
        <c:crosses val="max"/>
        <c:crossBetween val="midCat"/>
      </c:valAx>
      <c:valAx>
        <c:axId val="-1215535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15535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90" tableBorderDxfId="89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3" totalsRowShown="0">
  <autoFilter ref="C3:S9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271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273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3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527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758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3" t="s">
        <v>759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795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896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918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927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1000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1001</v>
      </c>
      <c r="C29" s="47" t="s">
        <v>234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1011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527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22</v>
      </c>
      <c r="J3" s="43">
        <f>SUBTOTAL(9,J6:J1048576)</f>
        <v>1164.43</v>
      </c>
      <c r="K3" s="44">
        <f>IF(M3=0,0,J3/M3)</f>
        <v>1</v>
      </c>
      <c r="L3" s="43">
        <f>SUBTOTAL(9,L6:L1048576)</f>
        <v>22</v>
      </c>
      <c r="M3" s="45">
        <f>SUBTOTAL(9,M6:M1048576)</f>
        <v>1164.43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00" t="s">
        <v>438</v>
      </c>
      <c r="B6" s="501" t="s">
        <v>520</v>
      </c>
      <c r="C6" s="501" t="s">
        <v>521</v>
      </c>
      <c r="D6" s="501" t="s">
        <v>522</v>
      </c>
      <c r="E6" s="501" t="s">
        <v>523</v>
      </c>
      <c r="F6" s="505"/>
      <c r="G6" s="505"/>
      <c r="H6" s="526">
        <v>0</v>
      </c>
      <c r="I6" s="505">
        <v>21</v>
      </c>
      <c r="J6" s="505">
        <v>1114.26</v>
      </c>
      <c r="K6" s="526">
        <v>1</v>
      </c>
      <c r="L6" s="505">
        <v>21</v>
      </c>
      <c r="M6" s="506">
        <v>1114.26</v>
      </c>
    </row>
    <row r="7" spans="1:13" ht="14.4" customHeight="1" thickBot="1" x14ac:dyDescent="0.35">
      <c r="A7" s="514" t="s">
        <v>438</v>
      </c>
      <c r="B7" s="515" t="s">
        <v>524</v>
      </c>
      <c r="C7" s="515" t="s">
        <v>525</v>
      </c>
      <c r="D7" s="515" t="s">
        <v>483</v>
      </c>
      <c r="E7" s="515" t="s">
        <v>526</v>
      </c>
      <c r="F7" s="519"/>
      <c r="G7" s="519"/>
      <c r="H7" s="527">
        <v>0</v>
      </c>
      <c r="I7" s="519">
        <v>1</v>
      </c>
      <c r="J7" s="519">
        <v>50.170000000000051</v>
      </c>
      <c r="K7" s="527">
        <v>1</v>
      </c>
      <c r="L7" s="519">
        <v>1</v>
      </c>
      <c r="M7" s="520">
        <v>50.170000000000051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271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247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100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" customHeight="1" x14ac:dyDescent="0.3">
      <c r="A6" s="552" t="s">
        <v>528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" customHeight="1" x14ac:dyDescent="0.3">
      <c r="A7" s="553" t="s">
        <v>529</v>
      </c>
      <c r="B7" s="559">
        <v>149</v>
      </c>
      <c r="C7" s="512"/>
      <c r="D7" s="512"/>
      <c r="E7" s="513"/>
      <c r="F7" s="556">
        <v>1</v>
      </c>
      <c r="G7" s="534">
        <v>0</v>
      </c>
      <c r="H7" s="534">
        <v>0</v>
      </c>
      <c r="I7" s="562">
        <v>0</v>
      </c>
      <c r="J7" s="559">
        <v>64</v>
      </c>
      <c r="K7" s="512"/>
      <c r="L7" s="512"/>
      <c r="M7" s="513"/>
      <c r="N7" s="556">
        <v>1</v>
      </c>
      <c r="O7" s="534">
        <v>0</v>
      </c>
      <c r="P7" s="534">
        <v>0</v>
      </c>
      <c r="Q7" s="550">
        <v>0</v>
      </c>
    </row>
    <row r="8" spans="1:17" ht="14.4" customHeight="1" thickBot="1" x14ac:dyDescent="0.35">
      <c r="A8" s="554" t="s">
        <v>530</v>
      </c>
      <c r="B8" s="560">
        <v>98</v>
      </c>
      <c r="C8" s="519"/>
      <c r="D8" s="519"/>
      <c r="E8" s="520"/>
      <c r="F8" s="557">
        <v>1</v>
      </c>
      <c r="G8" s="527">
        <v>0</v>
      </c>
      <c r="H8" s="527">
        <v>0</v>
      </c>
      <c r="I8" s="563">
        <v>0</v>
      </c>
      <c r="J8" s="560">
        <v>36</v>
      </c>
      <c r="K8" s="519"/>
      <c r="L8" s="519"/>
      <c r="M8" s="520"/>
      <c r="N8" s="557">
        <v>1</v>
      </c>
      <c r="O8" s="527">
        <v>0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271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19</v>
      </c>
      <c r="B5" s="488" t="s">
        <v>531</v>
      </c>
      <c r="C5" s="491">
        <v>31310.97999999997</v>
      </c>
      <c r="D5" s="491">
        <v>267</v>
      </c>
      <c r="E5" s="491">
        <v>23589.419999999969</v>
      </c>
      <c r="F5" s="564">
        <v>0.75339130234824947</v>
      </c>
      <c r="G5" s="491">
        <v>214</v>
      </c>
      <c r="H5" s="564">
        <v>0.80149812734082393</v>
      </c>
      <c r="I5" s="491">
        <v>7721.5600000000013</v>
      </c>
      <c r="J5" s="564">
        <v>0.24660869765175056</v>
      </c>
      <c r="K5" s="491">
        <v>53</v>
      </c>
      <c r="L5" s="564">
        <v>0.19850187265917604</v>
      </c>
      <c r="M5" s="491" t="s">
        <v>68</v>
      </c>
      <c r="N5" s="150"/>
    </row>
    <row r="6" spans="1:14" ht="14.4" customHeight="1" x14ac:dyDescent="0.3">
      <c r="A6" s="487">
        <v>19</v>
      </c>
      <c r="B6" s="488" t="s">
        <v>532</v>
      </c>
      <c r="C6" s="491">
        <v>31310.97999999997</v>
      </c>
      <c r="D6" s="491">
        <v>267</v>
      </c>
      <c r="E6" s="491">
        <v>23589.419999999969</v>
      </c>
      <c r="F6" s="564">
        <v>0.75339130234824947</v>
      </c>
      <c r="G6" s="491">
        <v>214</v>
      </c>
      <c r="H6" s="564">
        <v>0.80149812734082393</v>
      </c>
      <c r="I6" s="491">
        <v>7721.5600000000013</v>
      </c>
      <c r="J6" s="564">
        <v>0.24660869765175056</v>
      </c>
      <c r="K6" s="491">
        <v>53</v>
      </c>
      <c r="L6" s="564">
        <v>0.19850187265917604</v>
      </c>
      <c r="M6" s="491" t="s">
        <v>1</v>
      </c>
      <c r="N6" s="150"/>
    </row>
    <row r="7" spans="1:14" ht="14.4" customHeight="1" x14ac:dyDescent="0.3">
      <c r="A7" s="487" t="s">
        <v>432</v>
      </c>
      <c r="B7" s="488" t="s">
        <v>3</v>
      </c>
      <c r="C7" s="491">
        <v>31310.97999999997</v>
      </c>
      <c r="D7" s="491">
        <v>267</v>
      </c>
      <c r="E7" s="491">
        <v>23589.419999999969</v>
      </c>
      <c r="F7" s="564">
        <v>0.75339130234824947</v>
      </c>
      <c r="G7" s="491">
        <v>214</v>
      </c>
      <c r="H7" s="564">
        <v>0.80149812734082393</v>
      </c>
      <c r="I7" s="491">
        <v>7721.5600000000013</v>
      </c>
      <c r="J7" s="564">
        <v>0.24660869765175056</v>
      </c>
      <c r="K7" s="491">
        <v>53</v>
      </c>
      <c r="L7" s="564">
        <v>0.19850187265917604</v>
      </c>
      <c r="M7" s="491" t="s">
        <v>437</v>
      </c>
      <c r="N7" s="150"/>
    </row>
    <row r="9" spans="1:14" ht="14.4" customHeight="1" x14ac:dyDescent="0.3">
      <c r="A9" s="487">
        <v>19</v>
      </c>
      <c r="B9" s="488" t="s">
        <v>531</v>
      </c>
      <c r="C9" s="491" t="s">
        <v>434</v>
      </c>
      <c r="D9" s="491" t="s">
        <v>434</v>
      </c>
      <c r="E9" s="491" t="s">
        <v>434</v>
      </c>
      <c r="F9" s="564" t="s">
        <v>434</v>
      </c>
      <c r="G9" s="491" t="s">
        <v>434</v>
      </c>
      <c r="H9" s="564" t="s">
        <v>434</v>
      </c>
      <c r="I9" s="491" t="s">
        <v>434</v>
      </c>
      <c r="J9" s="564" t="s">
        <v>434</v>
      </c>
      <c r="K9" s="491" t="s">
        <v>434</v>
      </c>
      <c r="L9" s="564" t="s">
        <v>434</v>
      </c>
      <c r="M9" s="491" t="s">
        <v>68</v>
      </c>
      <c r="N9" s="150"/>
    </row>
    <row r="10" spans="1:14" ht="14.4" customHeight="1" x14ac:dyDescent="0.3">
      <c r="A10" s="487" t="s">
        <v>533</v>
      </c>
      <c r="B10" s="488" t="s">
        <v>532</v>
      </c>
      <c r="C10" s="491">
        <v>31310.97999999997</v>
      </c>
      <c r="D10" s="491">
        <v>267</v>
      </c>
      <c r="E10" s="491">
        <v>23589.419999999969</v>
      </c>
      <c r="F10" s="564">
        <v>0.75339130234824947</v>
      </c>
      <c r="G10" s="491">
        <v>214</v>
      </c>
      <c r="H10" s="564">
        <v>0.80149812734082393</v>
      </c>
      <c r="I10" s="491">
        <v>7721.5600000000013</v>
      </c>
      <c r="J10" s="564">
        <v>0.24660869765175056</v>
      </c>
      <c r="K10" s="491">
        <v>53</v>
      </c>
      <c r="L10" s="564">
        <v>0.19850187265917604</v>
      </c>
      <c r="M10" s="491" t="s">
        <v>1</v>
      </c>
      <c r="N10" s="150"/>
    </row>
    <row r="11" spans="1:14" ht="14.4" customHeight="1" x14ac:dyDescent="0.3">
      <c r="A11" s="487" t="s">
        <v>533</v>
      </c>
      <c r="B11" s="488" t="s">
        <v>534</v>
      </c>
      <c r="C11" s="491">
        <v>31310.97999999997</v>
      </c>
      <c r="D11" s="491">
        <v>267</v>
      </c>
      <c r="E11" s="491">
        <v>23589.419999999969</v>
      </c>
      <c r="F11" s="564">
        <v>0.75339130234824947</v>
      </c>
      <c r="G11" s="491">
        <v>214</v>
      </c>
      <c r="H11" s="564">
        <v>0.80149812734082393</v>
      </c>
      <c r="I11" s="491">
        <v>7721.5600000000013</v>
      </c>
      <c r="J11" s="564">
        <v>0.24660869765175056</v>
      </c>
      <c r="K11" s="491">
        <v>53</v>
      </c>
      <c r="L11" s="564">
        <v>0.19850187265917604</v>
      </c>
      <c r="M11" s="491" t="s">
        <v>441</v>
      </c>
      <c r="N11" s="150"/>
    </row>
    <row r="12" spans="1:14" ht="14.4" customHeight="1" x14ac:dyDescent="0.3">
      <c r="A12" s="487" t="s">
        <v>434</v>
      </c>
      <c r="B12" s="488" t="s">
        <v>434</v>
      </c>
      <c r="C12" s="491" t="s">
        <v>434</v>
      </c>
      <c r="D12" s="491" t="s">
        <v>434</v>
      </c>
      <c r="E12" s="491" t="s">
        <v>434</v>
      </c>
      <c r="F12" s="564" t="s">
        <v>434</v>
      </c>
      <c r="G12" s="491" t="s">
        <v>434</v>
      </c>
      <c r="H12" s="564" t="s">
        <v>434</v>
      </c>
      <c r="I12" s="491" t="s">
        <v>434</v>
      </c>
      <c r="J12" s="564" t="s">
        <v>434</v>
      </c>
      <c r="K12" s="491" t="s">
        <v>434</v>
      </c>
      <c r="L12" s="564" t="s">
        <v>434</v>
      </c>
      <c r="M12" s="491" t="s">
        <v>442</v>
      </c>
      <c r="N12" s="150"/>
    </row>
    <row r="13" spans="1:14" ht="14.4" customHeight="1" x14ac:dyDescent="0.3">
      <c r="A13" s="487" t="s">
        <v>432</v>
      </c>
      <c r="B13" s="488" t="s">
        <v>535</v>
      </c>
      <c r="C13" s="491">
        <v>31310.97999999997</v>
      </c>
      <c r="D13" s="491">
        <v>267</v>
      </c>
      <c r="E13" s="491">
        <v>23589.419999999969</v>
      </c>
      <c r="F13" s="564">
        <v>0.75339130234824947</v>
      </c>
      <c r="G13" s="491">
        <v>214</v>
      </c>
      <c r="H13" s="564">
        <v>0.80149812734082393</v>
      </c>
      <c r="I13" s="491">
        <v>7721.5600000000013</v>
      </c>
      <c r="J13" s="564">
        <v>0.24660869765175056</v>
      </c>
      <c r="K13" s="491">
        <v>53</v>
      </c>
      <c r="L13" s="564">
        <v>0.19850187265917604</v>
      </c>
      <c r="M13" s="491" t="s">
        <v>437</v>
      </c>
      <c r="N13" s="150"/>
    </row>
    <row r="14" spans="1:14" ht="14.4" customHeight="1" x14ac:dyDescent="0.3">
      <c r="A14" s="565" t="s">
        <v>270</v>
      </c>
    </row>
    <row r="15" spans="1:14" ht="14.4" customHeight="1" x14ac:dyDescent="0.3">
      <c r="A15" s="566" t="s">
        <v>536</v>
      </c>
    </row>
    <row r="16" spans="1:14" ht="14.4" customHeight="1" x14ac:dyDescent="0.3">
      <c r="A16" s="565" t="s">
        <v>537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271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" customHeight="1" x14ac:dyDescent="0.3">
      <c r="A5" s="567" t="s">
        <v>538</v>
      </c>
      <c r="B5" s="558">
        <v>16281.749999999967</v>
      </c>
      <c r="C5" s="501">
        <v>1</v>
      </c>
      <c r="D5" s="571">
        <v>165</v>
      </c>
      <c r="E5" s="574" t="s">
        <v>538</v>
      </c>
      <c r="F5" s="558">
        <v>13994.469999999967</v>
      </c>
      <c r="G5" s="526">
        <v>0.85951878637124357</v>
      </c>
      <c r="H5" s="505">
        <v>138</v>
      </c>
      <c r="I5" s="549">
        <v>0.83636363636363631</v>
      </c>
      <c r="J5" s="577">
        <v>2287.2800000000002</v>
      </c>
      <c r="K5" s="526">
        <v>0.14048121362875643</v>
      </c>
      <c r="L5" s="505">
        <v>27</v>
      </c>
      <c r="M5" s="549">
        <v>0.16363636363636364</v>
      </c>
    </row>
    <row r="6" spans="1:13" ht="14.4" customHeight="1" x14ac:dyDescent="0.3">
      <c r="A6" s="568" t="s">
        <v>539</v>
      </c>
      <c r="B6" s="559">
        <v>3715.17</v>
      </c>
      <c r="C6" s="508">
        <v>1</v>
      </c>
      <c r="D6" s="572">
        <v>36</v>
      </c>
      <c r="E6" s="575" t="s">
        <v>539</v>
      </c>
      <c r="F6" s="559">
        <v>2598.5499999999997</v>
      </c>
      <c r="G6" s="534">
        <v>0.69944309412489869</v>
      </c>
      <c r="H6" s="512">
        <v>25</v>
      </c>
      <c r="I6" s="550">
        <v>0.69444444444444442</v>
      </c>
      <c r="J6" s="578">
        <v>1116.6200000000001</v>
      </c>
      <c r="K6" s="534">
        <v>0.30055690587510131</v>
      </c>
      <c r="L6" s="512">
        <v>11</v>
      </c>
      <c r="M6" s="550">
        <v>0.30555555555555558</v>
      </c>
    </row>
    <row r="7" spans="1:13" ht="14.4" customHeight="1" x14ac:dyDescent="0.3">
      <c r="A7" s="568" t="s">
        <v>540</v>
      </c>
      <c r="B7" s="559">
        <v>4141.0800000000008</v>
      </c>
      <c r="C7" s="508">
        <v>1</v>
      </c>
      <c r="D7" s="572">
        <v>24</v>
      </c>
      <c r="E7" s="575" t="s">
        <v>540</v>
      </c>
      <c r="F7" s="559">
        <v>4095.0100000000007</v>
      </c>
      <c r="G7" s="534">
        <v>0.98887488288079439</v>
      </c>
      <c r="H7" s="512">
        <v>18</v>
      </c>
      <c r="I7" s="550">
        <v>0.75</v>
      </c>
      <c r="J7" s="578">
        <v>46.07</v>
      </c>
      <c r="K7" s="534">
        <v>1.1125117119205616E-2</v>
      </c>
      <c r="L7" s="512">
        <v>6</v>
      </c>
      <c r="M7" s="550">
        <v>0.25</v>
      </c>
    </row>
    <row r="8" spans="1:13" ht="14.4" customHeight="1" x14ac:dyDescent="0.3">
      <c r="A8" s="568" t="s">
        <v>541</v>
      </c>
      <c r="B8" s="559">
        <v>5155.2</v>
      </c>
      <c r="C8" s="508">
        <v>1</v>
      </c>
      <c r="D8" s="572">
        <v>17</v>
      </c>
      <c r="E8" s="575" t="s">
        <v>541</v>
      </c>
      <c r="F8" s="559">
        <v>998.56999999999994</v>
      </c>
      <c r="G8" s="534">
        <v>0.19370150527622595</v>
      </c>
      <c r="H8" s="512">
        <v>9</v>
      </c>
      <c r="I8" s="550">
        <v>0.52941176470588236</v>
      </c>
      <c r="J8" s="578">
        <v>4156.63</v>
      </c>
      <c r="K8" s="534">
        <v>0.80629849472377413</v>
      </c>
      <c r="L8" s="512">
        <v>8</v>
      </c>
      <c r="M8" s="550">
        <v>0.47058823529411764</v>
      </c>
    </row>
    <row r="9" spans="1:13" ht="14.4" customHeight="1" thickBot="1" x14ac:dyDescent="0.35">
      <c r="A9" s="569" t="s">
        <v>542</v>
      </c>
      <c r="B9" s="560">
        <v>2017.7800000000002</v>
      </c>
      <c r="C9" s="515">
        <v>1</v>
      </c>
      <c r="D9" s="573">
        <v>25</v>
      </c>
      <c r="E9" s="576" t="s">
        <v>542</v>
      </c>
      <c r="F9" s="560">
        <v>1902.8200000000002</v>
      </c>
      <c r="G9" s="527">
        <v>0.94302649446421316</v>
      </c>
      <c r="H9" s="519">
        <v>24</v>
      </c>
      <c r="I9" s="551">
        <v>0.96</v>
      </c>
      <c r="J9" s="579">
        <v>114.96</v>
      </c>
      <c r="K9" s="527">
        <v>5.6973505535786846E-2</v>
      </c>
      <c r="L9" s="519">
        <v>1</v>
      </c>
      <c r="M9" s="551">
        <v>0.04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758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271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31310.979999999963</v>
      </c>
      <c r="N3" s="66">
        <f>SUBTOTAL(9,N7:N1048576)</f>
        <v>536</v>
      </c>
      <c r="O3" s="66">
        <f>SUBTOTAL(9,O7:O1048576)</f>
        <v>267</v>
      </c>
      <c r="P3" s="66">
        <f>SUBTOTAL(9,P7:P1048576)</f>
        <v>23589.419999999962</v>
      </c>
      <c r="Q3" s="67">
        <f>IF(M3=0,0,P3/M3)</f>
        <v>0.75339130234824936</v>
      </c>
      <c r="R3" s="66">
        <f>SUBTOTAL(9,R7:R1048576)</f>
        <v>409</v>
      </c>
      <c r="S3" s="67">
        <f>IF(N3=0,0,R3/N3)</f>
        <v>0.76305970149253732</v>
      </c>
      <c r="T3" s="66">
        <f>SUBTOTAL(9,T7:T1048576)</f>
        <v>214</v>
      </c>
      <c r="U3" s="68">
        <f>IF(O3=0,0,T3/O3)</f>
        <v>0.80149812734082393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" customHeight="1" x14ac:dyDescent="0.3">
      <c r="A7" s="585">
        <v>19</v>
      </c>
      <c r="B7" s="586" t="s">
        <v>531</v>
      </c>
      <c r="C7" s="586" t="s">
        <v>533</v>
      </c>
      <c r="D7" s="587" t="s">
        <v>757</v>
      </c>
      <c r="E7" s="588" t="s">
        <v>538</v>
      </c>
      <c r="F7" s="586" t="s">
        <v>532</v>
      </c>
      <c r="G7" s="586" t="s">
        <v>543</v>
      </c>
      <c r="H7" s="586" t="s">
        <v>434</v>
      </c>
      <c r="I7" s="586" t="s">
        <v>544</v>
      </c>
      <c r="J7" s="586" t="s">
        <v>545</v>
      </c>
      <c r="K7" s="586" t="s">
        <v>546</v>
      </c>
      <c r="L7" s="589">
        <v>42.05</v>
      </c>
      <c r="M7" s="589">
        <v>42.05</v>
      </c>
      <c r="N7" s="586">
        <v>1</v>
      </c>
      <c r="O7" s="590">
        <v>1</v>
      </c>
      <c r="P7" s="589">
        <v>42.05</v>
      </c>
      <c r="Q7" s="591">
        <v>1</v>
      </c>
      <c r="R7" s="586">
        <v>1</v>
      </c>
      <c r="S7" s="591">
        <v>1</v>
      </c>
      <c r="T7" s="590">
        <v>1</v>
      </c>
      <c r="U7" s="122">
        <v>1</v>
      </c>
    </row>
    <row r="8" spans="1:21" ht="14.4" customHeight="1" x14ac:dyDescent="0.3">
      <c r="A8" s="592">
        <v>19</v>
      </c>
      <c r="B8" s="593" t="s">
        <v>531</v>
      </c>
      <c r="C8" s="593" t="s">
        <v>533</v>
      </c>
      <c r="D8" s="594" t="s">
        <v>757</v>
      </c>
      <c r="E8" s="595" t="s">
        <v>538</v>
      </c>
      <c r="F8" s="593" t="s">
        <v>532</v>
      </c>
      <c r="G8" s="593" t="s">
        <v>547</v>
      </c>
      <c r="H8" s="593" t="s">
        <v>434</v>
      </c>
      <c r="I8" s="593" t="s">
        <v>548</v>
      </c>
      <c r="J8" s="593" t="s">
        <v>549</v>
      </c>
      <c r="K8" s="593" t="s">
        <v>550</v>
      </c>
      <c r="L8" s="596">
        <v>45.56</v>
      </c>
      <c r="M8" s="596">
        <v>45.56</v>
      </c>
      <c r="N8" s="593">
        <v>1</v>
      </c>
      <c r="O8" s="597">
        <v>1</v>
      </c>
      <c r="P8" s="596"/>
      <c r="Q8" s="598">
        <v>0</v>
      </c>
      <c r="R8" s="593"/>
      <c r="S8" s="598">
        <v>0</v>
      </c>
      <c r="T8" s="597"/>
      <c r="U8" s="599">
        <v>0</v>
      </c>
    </row>
    <row r="9" spans="1:21" ht="14.4" customHeight="1" x14ac:dyDescent="0.3">
      <c r="A9" s="592">
        <v>19</v>
      </c>
      <c r="B9" s="593" t="s">
        <v>531</v>
      </c>
      <c r="C9" s="593" t="s">
        <v>533</v>
      </c>
      <c r="D9" s="594" t="s">
        <v>757</v>
      </c>
      <c r="E9" s="595" t="s">
        <v>538</v>
      </c>
      <c r="F9" s="593" t="s">
        <v>532</v>
      </c>
      <c r="G9" s="593" t="s">
        <v>551</v>
      </c>
      <c r="H9" s="593" t="s">
        <v>434</v>
      </c>
      <c r="I9" s="593" t="s">
        <v>552</v>
      </c>
      <c r="J9" s="593" t="s">
        <v>553</v>
      </c>
      <c r="K9" s="593" t="s">
        <v>554</v>
      </c>
      <c r="L9" s="596">
        <v>57.48</v>
      </c>
      <c r="M9" s="596">
        <v>15002.279999999966</v>
      </c>
      <c r="N9" s="593">
        <v>261</v>
      </c>
      <c r="O9" s="597">
        <v>131</v>
      </c>
      <c r="P9" s="596">
        <v>12760.559999999967</v>
      </c>
      <c r="Q9" s="598">
        <v>0.8505747126436779</v>
      </c>
      <c r="R9" s="593">
        <v>222</v>
      </c>
      <c r="S9" s="598">
        <v>0.85057471264367812</v>
      </c>
      <c r="T9" s="597">
        <v>111.5</v>
      </c>
      <c r="U9" s="599">
        <v>0.85114503816793896</v>
      </c>
    </row>
    <row r="10" spans="1:21" ht="14.4" customHeight="1" x14ac:dyDescent="0.3">
      <c r="A10" s="592">
        <v>19</v>
      </c>
      <c r="B10" s="593" t="s">
        <v>531</v>
      </c>
      <c r="C10" s="593" t="s">
        <v>533</v>
      </c>
      <c r="D10" s="594" t="s">
        <v>757</v>
      </c>
      <c r="E10" s="595" t="s">
        <v>538</v>
      </c>
      <c r="F10" s="593" t="s">
        <v>532</v>
      </c>
      <c r="G10" s="593" t="s">
        <v>555</v>
      </c>
      <c r="H10" s="593" t="s">
        <v>434</v>
      </c>
      <c r="I10" s="593" t="s">
        <v>556</v>
      </c>
      <c r="J10" s="593" t="s">
        <v>557</v>
      </c>
      <c r="K10" s="593" t="s">
        <v>558</v>
      </c>
      <c r="L10" s="596">
        <v>0</v>
      </c>
      <c r="M10" s="596">
        <v>0</v>
      </c>
      <c r="N10" s="593">
        <v>6</v>
      </c>
      <c r="O10" s="597">
        <v>3</v>
      </c>
      <c r="P10" s="596">
        <v>0</v>
      </c>
      <c r="Q10" s="598"/>
      <c r="R10" s="593">
        <v>5</v>
      </c>
      <c r="S10" s="598">
        <v>0.83333333333333337</v>
      </c>
      <c r="T10" s="597">
        <v>2</v>
      </c>
      <c r="U10" s="599">
        <v>0.66666666666666663</v>
      </c>
    </row>
    <row r="11" spans="1:21" ht="14.4" customHeight="1" x14ac:dyDescent="0.3">
      <c r="A11" s="592">
        <v>19</v>
      </c>
      <c r="B11" s="593" t="s">
        <v>531</v>
      </c>
      <c r="C11" s="593" t="s">
        <v>533</v>
      </c>
      <c r="D11" s="594" t="s">
        <v>757</v>
      </c>
      <c r="E11" s="595" t="s">
        <v>538</v>
      </c>
      <c r="F11" s="593" t="s">
        <v>532</v>
      </c>
      <c r="G11" s="593" t="s">
        <v>555</v>
      </c>
      <c r="H11" s="593" t="s">
        <v>434</v>
      </c>
      <c r="I11" s="593" t="s">
        <v>559</v>
      </c>
      <c r="J11" s="593" t="s">
        <v>557</v>
      </c>
      <c r="K11" s="593" t="s">
        <v>558</v>
      </c>
      <c r="L11" s="596">
        <v>0</v>
      </c>
      <c r="M11" s="596">
        <v>0</v>
      </c>
      <c r="N11" s="593">
        <v>2</v>
      </c>
      <c r="O11" s="597">
        <v>1</v>
      </c>
      <c r="P11" s="596"/>
      <c r="Q11" s="598"/>
      <c r="R11" s="593"/>
      <c r="S11" s="598">
        <v>0</v>
      </c>
      <c r="T11" s="597"/>
      <c r="U11" s="599">
        <v>0</v>
      </c>
    </row>
    <row r="12" spans="1:21" ht="14.4" customHeight="1" x14ac:dyDescent="0.3">
      <c r="A12" s="592">
        <v>19</v>
      </c>
      <c r="B12" s="593" t="s">
        <v>531</v>
      </c>
      <c r="C12" s="593" t="s">
        <v>533</v>
      </c>
      <c r="D12" s="594" t="s">
        <v>757</v>
      </c>
      <c r="E12" s="595" t="s">
        <v>538</v>
      </c>
      <c r="F12" s="593" t="s">
        <v>532</v>
      </c>
      <c r="G12" s="593" t="s">
        <v>560</v>
      </c>
      <c r="H12" s="593" t="s">
        <v>434</v>
      </c>
      <c r="I12" s="593" t="s">
        <v>561</v>
      </c>
      <c r="J12" s="593" t="s">
        <v>562</v>
      </c>
      <c r="K12" s="593" t="s">
        <v>563</v>
      </c>
      <c r="L12" s="596">
        <v>0</v>
      </c>
      <c r="M12" s="596">
        <v>0</v>
      </c>
      <c r="N12" s="593">
        <v>30</v>
      </c>
      <c r="O12" s="597">
        <v>14</v>
      </c>
      <c r="P12" s="596">
        <v>0</v>
      </c>
      <c r="Q12" s="598"/>
      <c r="R12" s="593">
        <v>28</v>
      </c>
      <c r="S12" s="598">
        <v>0.93333333333333335</v>
      </c>
      <c r="T12" s="597">
        <v>13.5</v>
      </c>
      <c r="U12" s="599">
        <v>0.9642857142857143</v>
      </c>
    </row>
    <row r="13" spans="1:21" ht="14.4" customHeight="1" x14ac:dyDescent="0.3">
      <c r="A13" s="592">
        <v>19</v>
      </c>
      <c r="B13" s="593" t="s">
        <v>531</v>
      </c>
      <c r="C13" s="593" t="s">
        <v>533</v>
      </c>
      <c r="D13" s="594" t="s">
        <v>757</v>
      </c>
      <c r="E13" s="595" t="s">
        <v>538</v>
      </c>
      <c r="F13" s="593" t="s">
        <v>532</v>
      </c>
      <c r="G13" s="593" t="s">
        <v>560</v>
      </c>
      <c r="H13" s="593" t="s">
        <v>434</v>
      </c>
      <c r="I13" s="593" t="s">
        <v>564</v>
      </c>
      <c r="J13" s="593" t="s">
        <v>562</v>
      </c>
      <c r="K13" s="593" t="s">
        <v>563</v>
      </c>
      <c r="L13" s="596">
        <v>0</v>
      </c>
      <c r="M13" s="596">
        <v>0</v>
      </c>
      <c r="N13" s="593">
        <v>6</v>
      </c>
      <c r="O13" s="597">
        <v>2.5</v>
      </c>
      <c r="P13" s="596">
        <v>0</v>
      </c>
      <c r="Q13" s="598"/>
      <c r="R13" s="593">
        <v>4</v>
      </c>
      <c r="S13" s="598">
        <v>0.66666666666666663</v>
      </c>
      <c r="T13" s="597">
        <v>1.5</v>
      </c>
      <c r="U13" s="599">
        <v>0.6</v>
      </c>
    </row>
    <row r="14" spans="1:21" ht="14.4" customHeight="1" x14ac:dyDescent="0.3">
      <c r="A14" s="592">
        <v>19</v>
      </c>
      <c r="B14" s="593" t="s">
        <v>531</v>
      </c>
      <c r="C14" s="593" t="s">
        <v>533</v>
      </c>
      <c r="D14" s="594" t="s">
        <v>757</v>
      </c>
      <c r="E14" s="595" t="s">
        <v>538</v>
      </c>
      <c r="F14" s="593" t="s">
        <v>532</v>
      </c>
      <c r="G14" s="593" t="s">
        <v>565</v>
      </c>
      <c r="H14" s="593" t="s">
        <v>434</v>
      </c>
      <c r="I14" s="593" t="s">
        <v>566</v>
      </c>
      <c r="J14" s="593" t="s">
        <v>567</v>
      </c>
      <c r="K14" s="593" t="s">
        <v>568</v>
      </c>
      <c r="L14" s="596">
        <v>0</v>
      </c>
      <c r="M14" s="596">
        <v>0</v>
      </c>
      <c r="N14" s="593">
        <v>10</v>
      </c>
      <c r="O14" s="597">
        <v>4</v>
      </c>
      <c r="P14" s="596">
        <v>0</v>
      </c>
      <c r="Q14" s="598"/>
      <c r="R14" s="593">
        <v>4</v>
      </c>
      <c r="S14" s="598">
        <v>0.4</v>
      </c>
      <c r="T14" s="597">
        <v>2</v>
      </c>
      <c r="U14" s="599">
        <v>0.5</v>
      </c>
    </row>
    <row r="15" spans="1:21" ht="14.4" customHeight="1" x14ac:dyDescent="0.3">
      <c r="A15" s="592">
        <v>19</v>
      </c>
      <c r="B15" s="593" t="s">
        <v>531</v>
      </c>
      <c r="C15" s="593" t="s">
        <v>533</v>
      </c>
      <c r="D15" s="594" t="s">
        <v>757</v>
      </c>
      <c r="E15" s="595" t="s">
        <v>538</v>
      </c>
      <c r="F15" s="593" t="s">
        <v>532</v>
      </c>
      <c r="G15" s="593" t="s">
        <v>569</v>
      </c>
      <c r="H15" s="593" t="s">
        <v>434</v>
      </c>
      <c r="I15" s="593" t="s">
        <v>570</v>
      </c>
      <c r="J15" s="593" t="s">
        <v>571</v>
      </c>
      <c r="K15" s="593" t="s">
        <v>572</v>
      </c>
      <c r="L15" s="596">
        <v>59.56</v>
      </c>
      <c r="M15" s="596">
        <v>59.56</v>
      </c>
      <c r="N15" s="593">
        <v>1</v>
      </c>
      <c r="O15" s="597">
        <v>1</v>
      </c>
      <c r="P15" s="596">
        <v>59.56</v>
      </c>
      <c r="Q15" s="598">
        <v>1</v>
      </c>
      <c r="R15" s="593">
        <v>1</v>
      </c>
      <c r="S15" s="598">
        <v>1</v>
      </c>
      <c r="T15" s="597">
        <v>1</v>
      </c>
      <c r="U15" s="599">
        <v>1</v>
      </c>
    </row>
    <row r="16" spans="1:21" ht="14.4" customHeight="1" x14ac:dyDescent="0.3">
      <c r="A16" s="592">
        <v>19</v>
      </c>
      <c r="B16" s="593" t="s">
        <v>531</v>
      </c>
      <c r="C16" s="593" t="s">
        <v>533</v>
      </c>
      <c r="D16" s="594" t="s">
        <v>757</v>
      </c>
      <c r="E16" s="595" t="s">
        <v>538</v>
      </c>
      <c r="F16" s="593" t="s">
        <v>532</v>
      </c>
      <c r="G16" s="593" t="s">
        <v>569</v>
      </c>
      <c r="H16" s="593" t="s">
        <v>480</v>
      </c>
      <c r="I16" s="593" t="s">
        <v>573</v>
      </c>
      <c r="J16" s="593" t="s">
        <v>571</v>
      </c>
      <c r="K16" s="593" t="s">
        <v>574</v>
      </c>
      <c r="L16" s="596">
        <v>311.33999999999997</v>
      </c>
      <c r="M16" s="596">
        <v>311.33999999999997</v>
      </c>
      <c r="N16" s="593">
        <v>1</v>
      </c>
      <c r="O16" s="597">
        <v>1</v>
      </c>
      <c r="P16" s="596">
        <v>311.33999999999997</v>
      </c>
      <c r="Q16" s="598">
        <v>1</v>
      </c>
      <c r="R16" s="593">
        <v>1</v>
      </c>
      <c r="S16" s="598">
        <v>1</v>
      </c>
      <c r="T16" s="597">
        <v>1</v>
      </c>
      <c r="U16" s="599">
        <v>1</v>
      </c>
    </row>
    <row r="17" spans="1:21" ht="14.4" customHeight="1" x14ac:dyDescent="0.3">
      <c r="A17" s="592">
        <v>19</v>
      </c>
      <c r="B17" s="593" t="s">
        <v>531</v>
      </c>
      <c r="C17" s="593" t="s">
        <v>533</v>
      </c>
      <c r="D17" s="594" t="s">
        <v>757</v>
      </c>
      <c r="E17" s="595" t="s">
        <v>538</v>
      </c>
      <c r="F17" s="593" t="s">
        <v>532</v>
      </c>
      <c r="G17" s="593" t="s">
        <v>575</v>
      </c>
      <c r="H17" s="593" t="s">
        <v>434</v>
      </c>
      <c r="I17" s="593" t="s">
        <v>576</v>
      </c>
      <c r="J17" s="593" t="s">
        <v>577</v>
      </c>
      <c r="K17" s="593" t="s">
        <v>578</v>
      </c>
      <c r="L17" s="596">
        <v>271.94</v>
      </c>
      <c r="M17" s="596">
        <v>543.88</v>
      </c>
      <c r="N17" s="593">
        <v>2</v>
      </c>
      <c r="O17" s="597">
        <v>1</v>
      </c>
      <c r="P17" s="596">
        <v>543.88</v>
      </c>
      <c r="Q17" s="598">
        <v>1</v>
      </c>
      <c r="R17" s="593">
        <v>2</v>
      </c>
      <c r="S17" s="598">
        <v>1</v>
      </c>
      <c r="T17" s="597">
        <v>1</v>
      </c>
      <c r="U17" s="599">
        <v>1</v>
      </c>
    </row>
    <row r="18" spans="1:21" ht="14.4" customHeight="1" x14ac:dyDescent="0.3">
      <c r="A18" s="592">
        <v>19</v>
      </c>
      <c r="B18" s="593" t="s">
        <v>531</v>
      </c>
      <c r="C18" s="593" t="s">
        <v>533</v>
      </c>
      <c r="D18" s="594" t="s">
        <v>757</v>
      </c>
      <c r="E18" s="595" t="s">
        <v>538</v>
      </c>
      <c r="F18" s="593" t="s">
        <v>532</v>
      </c>
      <c r="G18" s="593" t="s">
        <v>579</v>
      </c>
      <c r="H18" s="593" t="s">
        <v>434</v>
      </c>
      <c r="I18" s="593" t="s">
        <v>580</v>
      </c>
      <c r="J18" s="593" t="s">
        <v>581</v>
      </c>
      <c r="K18" s="593" t="s">
        <v>582</v>
      </c>
      <c r="L18" s="596">
        <v>138.86000000000001</v>
      </c>
      <c r="M18" s="596">
        <v>138.86000000000001</v>
      </c>
      <c r="N18" s="593">
        <v>1</v>
      </c>
      <c r="O18" s="597">
        <v>0.5</v>
      </c>
      <c r="P18" s="596">
        <v>138.86000000000001</v>
      </c>
      <c r="Q18" s="598">
        <v>1</v>
      </c>
      <c r="R18" s="593">
        <v>1</v>
      </c>
      <c r="S18" s="598">
        <v>1</v>
      </c>
      <c r="T18" s="597">
        <v>0.5</v>
      </c>
      <c r="U18" s="599">
        <v>1</v>
      </c>
    </row>
    <row r="19" spans="1:21" ht="14.4" customHeight="1" x14ac:dyDescent="0.3">
      <c r="A19" s="592">
        <v>19</v>
      </c>
      <c r="B19" s="593" t="s">
        <v>531</v>
      </c>
      <c r="C19" s="593" t="s">
        <v>533</v>
      </c>
      <c r="D19" s="594" t="s">
        <v>757</v>
      </c>
      <c r="E19" s="595" t="s">
        <v>538</v>
      </c>
      <c r="F19" s="593" t="s">
        <v>532</v>
      </c>
      <c r="G19" s="593" t="s">
        <v>583</v>
      </c>
      <c r="H19" s="593" t="s">
        <v>434</v>
      </c>
      <c r="I19" s="593" t="s">
        <v>584</v>
      </c>
      <c r="J19" s="593" t="s">
        <v>476</v>
      </c>
      <c r="K19" s="593" t="s">
        <v>585</v>
      </c>
      <c r="L19" s="596">
        <v>138.22</v>
      </c>
      <c r="M19" s="596">
        <v>138.22</v>
      </c>
      <c r="N19" s="593">
        <v>1</v>
      </c>
      <c r="O19" s="597">
        <v>1</v>
      </c>
      <c r="P19" s="596">
        <v>138.22</v>
      </c>
      <c r="Q19" s="598">
        <v>1</v>
      </c>
      <c r="R19" s="593">
        <v>1</v>
      </c>
      <c r="S19" s="598">
        <v>1</v>
      </c>
      <c r="T19" s="597">
        <v>1</v>
      </c>
      <c r="U19" s="599">
        <v>1</v>
      </c>
    </row>
    <row r="20" spans="1:21" ht="14.4" customHeight="1" x14ac:dyDescent="0.3">
      <c r="A20" s="592">
        <v>19</v>
      </c>
      <c r="B20" s="593" t="s">
        <v>531</v>
      </c>
      <c r="C20" s="593" t="s">
        <v>533</v>
      </c>
      <c r="D20" s="594" t="s">
        <v>757</v>
      </c>
      <c r="E20" s="595" t="s">
        <v>538</v>
      </c>
      <c r="F20" s="593" t="s">
        <v>532</v>
      </c>
      <c r="G20" s="593" t="s">
        <v>586</v>
      </c>
      <c r="H20" s="593" t="s">
        <v>434</v>
      </c>
      <c r="I20" s="593" t="s">
        <v>587</v>
      </c>
      <c r="J20" s="593" t="s">
        <v>588</v>
      </c>
      <c r="K20" s="593" t="s">
        <v>589</v>
      </c>
      <c r="L20" s="596">
        <v>0</v>
      </c>
      <c r="M20" s="596">
        <v>0</v>
      </c>
      <c r="N20" s="593">
        <v>3</v>
      </c>
      <c r="O20" s="597">
        <v>3</v>
      </c>
      <c r="P20" s="596">
        <v>0</v>
      </c>
      <c r="Q20" s="598"/>
      <c r="R20" s="593">
        <v>2</v>
      </c>
      <c r="S20" s="598">
        <v>0.66666666666666663</v>
      </c>
      <c r="T20" s="597">
        <v>2</v>
      </c>
      <c r="U20" s="599">
        <v>0.66666666666666663</v>
      </c>
    </row>
    <row r="21" spans="1:21" ht="14.4" customHeight="1" x14ac:dyDescent="0.3">
      <c r="A21" s="592">
        <v>19</v>
      </c>
      <c r="B21" s="593" t="s">
        <v>531</v>
      </c>
      <c r="C21" s="593" t="s">
        <v>533</v>
      </c>
      <c r="D21" s="594" t="s">
        <v>757</v>
      </c>
      <c r="E21" s="595" t="s">
        <v>539</v>
      </c>
      <c r="F21" s="593" t="s">
        <v>532</v>
      </c>
      <c r="G21" s="593" t="s">
        <v>590</v>
      </c>
      <c r="H21" s="593" t="s">
        <v>480</v>
      </c>
      <c r="I21" s="593" t="s">
        <v>591</v>
      </c>
      <c r="J21" s="593" t="s">
        <v>592</v>
      </c>
      <c r="K21" s="593" t="s">
        <v>593</v>
      </c>
      <c r="L21" s="596">
        <v>4.7</v>
      </c>
      <c r="M21" s="596">
        <v>4.7</v>
      </c>
      <c r="N21" s="593">
        <v>1</v>
      </c>
      <c r="O21" s="597">
        <v>1</v>
      </c>
      <c r="P21" s="596">
        <v>4.7</v>
      </c>
      <c r="Q21" s="598">
        <v>1</v>
      </c>
      <c r="R21" s="593">
        <v>1</v>
      </c>
      <c r="S21" s="598">
        <v>1</v>
      </c>
      <c r="T21" s="597">
        <v>1</v>
      </c>
      <c r="U21" s="599">
        <v>1</v>
      </c>
    </row>
    <row r="22" spans="1:21" ht="14.4" customHeight="1" x14ac:dyDescent="0.3">
      <c r="A22" s="592">
        <v>19</v>
      </c>
      <c r="B22" s="593" t="s">
        <v>531</v>
      </c>
      <c r="C22" s="593" t="s">
        <v>533</v>
      </c>
      <c r="D22" s="594" t="s">
        <v>757</v>
      </c>
      <c r="E22" s="595" t="s">
        <v>539</v>
      </c>
      <c r="F22" s="593" t="s">
        <v>532</v>
      </c>
      <c r="G22" s="593" t="s">
        <v>594</v>
      </c>
      <c r="H22" s="593" t="s">
        <v>434</v>
      </c>
      <c r="I22" s="593" t="s">
        <v>595</v>
      </c>
      <c r="J22" s="593" t="s">
        <v>596</v>
      </c>
      <c r="K22" s="593" t="s">
        <v>597</v>
      </c>
      <c r="L22" s="596">
        <v>154.36000000000001</v>
      </c>
      <c r="M22" s="596">
        <v>154.36000000000001</v>
      </c>
      <c r="N22" s="593">
        <v>1</v>
      </c>
      <c r="O22" s="597">
        <v>1</v>
      </c>
      <c r="P22" s="596">
        <v>154.36000000000001</v>
      </c>
      <c r="Q22" s="598">
        <v>1</v>
      </c>
      <c r="R22" s="593">
        <v>1</v>
      </c>
      <c r="S22" s="598">
        <v>1</v>
      </c>
      <c r="T22" s="597">
        <v>1</v>
      </c>
      <c r="U22" s="599">
        <v>1</v>
      </c>
    </row>
    <row r="23" spans="1:21" ht="14.4" customHeight="1" x14ac:dyDescent="0.3">
      <c r="A23" s="592">
        <v>19</v>
      </c>
      <c r="B23" s="593" t="s">
        <v>531</v>
      </c>
      <c r="C23" s="593" t="s">
        <v>533</v>
      </c>
      <c r="D23" s="594" t="s">
        <v>757</v>
      </c>
      <c r="E23" s="595" t="s">
        <v>539</v>
      </c>
      <c r="F23" s="593" t="s">
        <v>532</v>
      </c>
      <c r="G23" s="593" t="s">
        <v>594</v>
      </c>
      <c r="H23" s="593" t="s">
        <v>480</v>
      </c>
      <c r="I23" s="593" t="s">
        <v>598</v>
      </c>
      <c r="J23" s="593" t="s">
        <v>599</v>
      </c>
      <c r="K23" s="593" t="s">
        <v>597</v>
      </c>
      <c r="L23" s="596">
        <v>154.36000000000001</v>
      </c>
      <c r="M23" s="596">
        <v>308.72000000000003</v>
      </c>
      <c r="N23" s="593">
        <v>2</v>
      </c>
      <c r="O23" s="597">
        <v>2</v>
      </c>
      <c r="P23" s="596"/>
      <c r="Q23" s="598">
        <v>0</v>
      </c>
      <c r="R23" s="593"/>
      <c r="S23" s="598">
        <v>0</v>
      </c>
      <c r="T23" s="597"/>
      <c r="U23" s="599">
        <v>0</v>
      </c>
    </row>
    <row r="24" spans="1:21" ht="14.4" customHeight="1" x14ac:dyDescent="0.3">
      <c r="A24" s="592">
        <v>19</v>
      </c>
      <c r="B24" s="593" t="s">
        <v>531</v>
      </c>
      <c r="C24" s="593" t="s">
        <v>533</v>
      </c>
      <c r="D24" s="594" t="s">
        <v>757</v>
      </c>
      <c r="E24" s="595" t="s">
        <v>539</v>
      </c>
      <c r="F24" s="593" t="s">
        <v>532</v>
      </c>
      <c r="G24" s="593" t="s">
        <v>594</v>
      </c>
      <c r="H24" s="593" t="s">
        <v>480</v>
      </c>
      <c r="I24" s="593" t="s">
        <v>600</v>
      </c>
      <c r="J24" s="593" t="s">
        <v>599</v>
      </c>
      <c r="K24" s="593" t="s">
        <v>601</v>
      </c>
      <c r="L24" s="596">
        <v>225.06</v>
      </c>
      <c r="M24" s="596">
        <v>225.06</v>
      </c>
      <c r="N24" s="593">
        <v>1</v>
      </c>
      <c r="O24" s="597">
        <v>0.5</v>
      </c>
      <c r="P24" s="596">
        <v>225.06</v>
      </c>
      <c r="Q24" s="598">
        <v>1</v>
      </c>
      <c r="R24" s="593">
        <v>1</v>
      </c>
      <c r="S24" s="598">
        <v>1</v>
      </c>
      <c r="T24" s="597">
        <v>0.5</v>
      </c>
      <c r="U24" s="599">
        <v>1</v>
      </c>
    </row>
    <row r="25" spans="1:21" ht="14.4" customHeight="1" x14ac:dyDescent="0.3">
      <c r="A25" s="592">
        <v>19</v>
      </c>
      <c r="B25" s="593" t="s">
        <v>531</v>
      </c>
      <c r="C25" s="593" t="s">
        <v>533</v>
      </c>
      <c r="D25" s="594" t="s">
        <v>757</v>
      </c>
      <c r="E25" s="595" t="s">
        <v>539</v>
      </c>
      <c r="F25" s="593" t="s">
        <v>532</v>
      </c>
      <c r="G25" s="593" t="s">
        <v>602</v>
      </c>
      <c r="H25" s="593" t="s">
        <v>434</v>
      </c>
      <c r="I25" s="593" t="s">
        <v>603</v>
      </c>
      <c r="J25" s="593" t="s">
        <v>604</v>
      </c>
      <c r="K25" s="593" t="s">
        <v>605</v>
      </c>
      <c r="L25" s="596">
        <v>170.52</v>
      </c>
      <c r="M25" s="596">
        <v>170.52</v>
      </c>
      <c r="N25" s="593">
        <v>1</v>
      </c>
      <c r="O25" s="597">
        <v>1</v>
      </c>
      <c r="P25" s="596">
        <v>170.52</v>
      </c>
      <c r="Q25" s="598">
        <v>1</v>
      </c>
      <c r="R25" s="593">
        <v>1</v>
      </c>
      <c r="S25" s="598">
        <v>1</v>
      </c>
      <c r="T25" s="597">
        <v>1</v>
      </c>
      <c r="U25" s="599">
        <v>1</v>
      </c>
    </row>
    <row r="26" spans="1:21" ht="14.4" customHeight="1" x14ac:dyDescent="0.3">
      <c r="A26" s="592">
        <v>19</v>
      </c>
      <c r="B26" s="593" t="s">
        <v>531</v>
      </c>
      <c r="C26" s="593" t="s">
        <v>533</v>
      </c>
      <c r="D26" s="594" t="s">
        <v>757</v>
      </c>
      <c r="E26" s="595" t="s">
        <v>539</v>
      </c>
      <c r="F26" s="593" t="s">
        <v>532</v>
      </c>
      <c r="G26" s="593" t="s">
        <v>606</v>
      </c>
      <c r="H26" s="593" t="s">
        <v>480</v>
      </c>
      <c r="I26" s="593" t="s">
        <v>607</v>
      </c>
      <c r="J26" s="593" t="s">
        <v>608</v>
      </c>
      <c r="K26" s="593" t="s">
        <v>609</v>
      </c>
      <c r="L26" s="596">
        <v>207.45</v>
      </c>
      <c r="M26" s="596">
        <v>207.45</v>
      </c>
      <c r="N26" s="593">
        <v>1</v>
      </c>
      <c r="O26" s="597">
        <v>0.5</v>
      </c>
      <c r="P26" s="596">
        <v>207.45</v>
      </c>
      <c r="Q26" s="598">
        <v>1</v>
      </c>
      <c r="R26" s="593">
        <v>1</v>
      </c>
      <c r="S26" s="598">
        <v>1</v>
      </c>
      <c r="T26" s="597">
        <v>0.5</v>
      </c>
      <c r="U26" s="599">
        <v>1</v>
      </c>
    </row>
    <row r="27" spans="1:21" ht="14.4" customHeight="1" x14ac:dyDescent="0.3">
      <c r="A27" s="592">
        <v>19</v>
      </c>
      <c r="B27" s="593" t="s">
        <v>531</v>
      </c>
      <c r="C27" s="593" t="s">
        <v>533</v>
      </c>
      <c r="D27" s="594" t="s">
        <v>757</v>
      </c>
      <c r="E27" s="595" t="s">
        <v>539</v>
      </c>
      <c r="F27" s="593" t="s">
        <v>532</v>
      </c>
      <c r="G27" s="593" t="s">
        <v>610</v>
      </c>
      <c r="H27" s="593" t="s">
        <v>434</v>
      </c>
      <c r="I27" s="593" t="s">
        <v>611</v>
      </c>
      <c r="J27" s="593" t="s">
        <v>612</v>
      </c>
      <c r="K27" s="593" t="s">
        <v>613</v>
      </c>
      <c r="L27" s="596">
        <v>72.64</v>
      </c>
      <c r="M27" s="596">
        <v>72.64</v>
      </c>
      <c r="N27" s="593">
        <v>1</v>
      </c>
      <c r="O27" s="597">
        <v>1</v>
      </c>
      <c r="P27" s="596"/>
      <c r="Q27" s="598">
        <v>0</v>
      </c>
      <c r="R27" s="593"/>
      <c r="S27" s="598">
        <v>0</v>
      </c>
      <c r="T27" s="597"/>
      <c r="U27" s="599">
        <v>0</v>
      </c>
    </row>
    <row r="28" spans="1:21" ht="14.4" customHeight="1" x14ac:dyDescent="0.3">
      <c r="A28" s="592">
        <v>19</v>
      </c>
      <c r="B28" s="593" t="s">
        <v>531</v>
      </c>
      <c r="C28" s="593" t="s">
        <v>533</v>
      </c>
      <c r="D28" s="594" t="s">
        <v>757</v>
      </c>
      <c r="E28" s="595" t="s">
        <v>539</v>
      </c>
      <c r="F28" s="593" t="s">
        <v>532</v>
      </c>
      <c r="G28" s="593" t="s">
        <v>614</v>
      </c>
      <c r="H28" s="593" t="s">
        <v>480</v>
      </c>
      <c r="I28" s="593" t="s">
        <v>615</v>
      </c>
      <c r="J28" s="593" t="s">
        <v>616</v>
      </c>
      <c r="K28" s="593" t="s">
        <v>617</v>
      </c>
      <c r="L28" s="596">
        <v>30.83</v>
      </c>
      <c r="M28" s="596">
        <v>123.32</v>
      </c>
      <c r="N28" s="593">
        <v>4</v>
      </c>
      <c r="O28" s="597">
        <v>1.5</v>
      </c>
      <c r="P28" s="596"/>
      <c r="Q28" s="598">
        <v>0</v>
      </c>
      <c r="R28" s="593"/>
      <c r="S28" s="598">
        <v>0</v>
      </c>
      <c r="T28" s="597"/>
      <c r="U28" s="599">
        <v>0</v>
      </c>
    </row>
    <row r="29" spans="1:21" ht="14.4" customHeight="1" x14ac:dyDescent="0.3">
      <c r="A29" s="592">
        <v>19</v>
      </c>
      <c r="B29" s="593" t="s">
        <v>531</v>
      </c>
      <c r="C29" s="593" t="s">
        <v>533</v>
      </c>
      <c r="D29" s="594" t="s">
        <v>757</v>
      </c>
      <c r="E29" s="595" t="s">
        <v>539</v>
      </c>
      <c r="F29" s="593" t="s">
        <v>532</v>
      </c>
      <c r="G29" s="593" t="s">
        <v>618</v>
      </c>
      <c r="H29" s="593" t="s">
        <v>434</v>
      </c>
      <c r="I29" s="593" t="s">
        <v>619</v>
      </c>
      <c r="J29" s="593" t="s">
        <v>620</v>
      </c>
      <c r="K29" s="593" t="s">
        <v>621</v>
      </c>
      <c r="L29" s="596">
        <v>79.64</v>
      </c>
      <c r="M29" s="596">
        <v>79.64</v>
      </c>
      <c r="N29" s="593">
        <v>1</v>
      </c>
      <c r="O29" s="597">
        <v>0.5</v>
      </c>
      <c r="P29" s="596">
        <v>79.64</v>
      </c>
      <c r="Q29" s="598">
        <v>1</v>
      </c>
      <c r="R29" s="593">
        <v>1</v>
      </c>
      <c r="S29" s="598">
        <v>1</v>
      </c>
      <c r="T29" s="597">
        <v>0.5</v>
      </c>
      <c r="U29" s="599">
        <v>1</v>
      </c>
    </row>
    <row r="30" spans="1:21" ht="14.4" customHeight="1" x14ac:dyDescent="0.3">
      <c r="A30" s="592">
        <v>19</v>
      </c>
      <c r="B30" s="593" t="s">
        <v>531</v>
      </c>
      <c r="C30" s="593" t="s">
        <v>533</v>
      </c>
      <c r="D30" s="594" t="s">
        <v>757</v>
      </c>
      <c r="E30" s="595" t="s">
        <v>539</v>
      </c>
      <c r="F30" s="593" t="s">
        <v>532</v>
      </c>
      <c r="G30" s="593" t="s">
        <v>622</v>
      </c>
      <c r="H30" s="593" t="s">
        <v>434</v>
      </c>
      <c r="I30" s="593" t="s">
        <v>623</v>
      </c>
      <c r="J30" s="593" t="s">
        <v>624</v>
      </c>
      <c r="K30" s="593" t="s">
        <v>625</v>
      </c>
      <c r="L30" s="596">
        <v>0</v>
      </c>
      <c r="M30" s="596">
        <v>0</v>
      </c>
      <c r="N30" s="593">
        <v>1</v>
      </c>
      <c r="O30" s="597">
        <v>1</v>
      </c>
      <c r="P30" s="596"/>
      <c r="Q30" s="598"/>
      <c r="R30" s="593"/>
      <c r="S30" s="598">
        <v>0</v>
      </c>
      <c r="T30" s="597"/>
      <c r="U30" s="599">
        <v>0</v>
      </c>
    </row>
    <row r="31" spans="1:21" ht="14.4" customHeight="1" x14ac:dyDescent="0.3">
      <c r="A31" s="592">
        <v>19</v>
      </c>
      <c r="B31" s="593" t="s">
        <v>531</v>
      </c>
      <c r="C31" s="593" t="s">
        <v>533</v>
      </c>
      <c r="D31" s="594" t="s">
        <v>757</v>
      </c>
      <c r="E31" s="595" t="s">
        <v>539</v>
      </c>
      <c r="F31" s="593" t="s">
        <v>532</v>
      </c>
      <c r="G31" s="593" t="s">
        <v>626</v>
      </c>
      <c r="H31" s="593" t="s">
        <v>434</v>
      </c>
      <c r="I31" s="593" t="s">
        <v>627</v>
      </c>
      <c r="J31" s="593" t="s">
        <v>628</v>
      </c>
      <c r="K31" s="593" t="s">
        <v>629</v>
      </c>
      <c r="L31" s="596">
        <v>48.09</v>
      </c>
      <c r="M31" s="596">
        <v>48.09</v>
      </c>
      <c r="N31" s="593">
        <v>1</v>
      </c>
      <c r="O31" s="597">
        <v>1</v>
      </c>
      <c r="P31" s="596">
        <v>48.09</v>
      </c>
      <c r="Q31" s="598">
        <v>1</v>
      </c>
      <c r="R31" s="593">
        <v>1</v>
      </c>
      <c r="S31" s="598">
        <v>1</v>
      </c>
      <c r="T31" s="597">
        <v>1</v>
      </c>
      <c r="U31" s="599">
        <v>1</v>
      </c>
    </row>
    <row r="32" spans="1:21" ht="14.4" customHeight="1" x14ac:dyDescent="0.3">
      <c r="A32" s="592">
        <v>19</v>
      </c>
      <c r="B32" s="593" t="s">
        <v>531</v>
      </c>
      <c r="C32" s="593" t="s">
        <v>533</v>
      </c>
      <c r="D32" s="594" t="s">
        <v>757</v>
      </c>
      <c r="E32" s="595" t="s">
        <v>539</v>
      </c>
      <c r="F32" s="593" t="s">
        <v>532</v>
      </c>
      <c r="G32" s="593" t="s">
        <v>630</v>
      </c>
      <c r="H32" s="593" t="s">
        <v>434</v>
      </c>
      <c r="I32" s="593" t="s">
        <v>631</v>
      </c>
      <c r="J32" s="593" t="s">
        <v>632</v>
      </c>
      <c r="K32" s="593" t="s">
        <v>633</v>
      </c>
      <c r="L32" s="596">
        <v>98.75</v>
      </c>
      <c r="M32" s="596">
        <v>98.75</v>
      </c>
      <c r="N32" s="593">
        <v>1</v>
      </c>
      <c r="O32" s="597">
        <v>0.5</v>
      </c>
      <c r="P32" s="596">
        <v>98.75</v>
      </c>
      <c r="Q32" s="598">
        <v>1</v>
      </c>
      <c r="R32" s="593">
        <v>1</v>
      </c>
      <c r="S32" s="598">
        <v>1</v>
      </c>
      <c r="T32" s="597">
        <v>0.5</v>
      </c>
      <c r="U32" s="599">
        <v>1</v>
      </c>
    </row>
    <row r="33" spans="1:21" ht="14.4" customHeight="1" x14ac:dyDescent="0.3">
      <c r="A33" s="592">
        <v>19</v>
      </c>
      <c r="B33" s="593" t="s">
        <v>531</v>
      </c>
      <c r="C33" s="593" t="s">
        <v>533</v>
      </c>
      <c r="D33" s="594" t="s">
        <v>757</v>
      </c>
      <c r="E33" s="595" t="s">
        <v>539</v>
      </c>
      <c r="F33" s="593" t="s">
        <v>532</v>
      </c>
      <c r="G33" s="593" t="s">
        <v>551</v>
      </c>
      <c r="H33" s="593" t="s">
        <v>434</v>
      </c>
      <c r="I33" s="593" t="s">
        <v>552</v>
      </c>
      <c r="J33" s="593" t="s">
        <v>553</v>
      </c>
      <c r="K33" s="593" t="s">
        <v>554</v>
      </c>
      <c r="L33" s="596">
        <v>57.48</v>
      </c>
      <c r="M33" s="596">
        <v>804.72</v>
      </c>
      <c r="N33" s="593">
        <v>14</v>
      </c>
      <c r="O33" s="597">
        <v>7</v>
      </c>
      <c r="P33" s="596">
        <v>804.72</v>
      </c>
      <c r="Q33" s="598">
        <v>1</v>
      </c>
      <c r="R33" s="593">
        <v>14</v>
      </c>
      <c r="S33" s="598">
        <v>1</v>
      </c>
      <c r="T33" s="597">
        <v>7</v>
      </c>
      <c r="U33" s="599">
        <v>1</v>
      </c>
    </row>
    <row r="34" spans="1:21" ht="14.4" customHeight="1" x14ac:dyDescent="0.3">
      <c r="A34" s="592">
        <v>19</v>
      </c>
      <c r="B34" s="593" t="s">
        <v>531</v>
      </c>
      <c r="C34" s="593" t="s">
        <v>533</v>
      </c>
      <c r="D34" s="594" t="s">
        <v>757</v>
      </c>
      <c r="E34" s="595" t="s">
        <v>539</v>
      </c>
      <c r="F34" s="593" t="s">
        <v>532</v>
      </c>
      <c r="G34" s="593" t="s">
        <v>634</v>
      </c>
      <c r="H34" s="593" t="s">
        <v>434</v>
      </c>
      <c r="I34" s="593" t="s">
        <v>635</v>
      </c>
      <c r="J34" s="593" t="s">
        <v>636</v>
      </c>
      <c r="K34" s="593" t="s">
        <v>637</v>
      </c>
      <c r="L34" s="596">
        <v>29.31</v>
      </c>
      <c r="M34" s="596">
        <v>29.31</v>
      </c>
      <c r="N34" s="593">
        <v>1</v>
      </c>
      <c r="O34" s="597">
        <v>1</v>
      </c>
      <c r="P34" s="596">
        <v>29.31</v>
      </c>
      <c r="Q34" s="598">
        <v>1</v>
      </c>
      <c r="R34" s="593">
        <v>1</v>
      </c>
      <c r="S34" s="598">
        <v>1</v>
      </c>
      <c r="T34" s="597">
        <v>1</v>
      </c>
      <c r="U34" s="599">
        <v>1</v>
      </c>
    </row>
    <row r="35" spans="1:21" ht="14.4" customHeight="1" x14ac:dyDescent="0.3">
      <c r="A35" s="592">
        <v>19</v>
      </c>
      <c r="B35" s="593" t="s">
        <v>531</v>
      </c>
      <c r="C35" s="593" t="s">
        <v>533</v>
      </c>
      <c r="D35" s="594" t="s">
        <v>757</v>
      </c>
      <c r="E35" s="595" t="s">
        <v>539</v>
      </c>
      <c r="F35" s="593" t="s">
        <v>532</v>
      </c>
      <c r="G35" s="593" t="s">
        <v>638</v>
      </c>
      <c r="H35" s="593" t="s">
        <v>434</v>
      </c>
      <c r="I35" s="593" t="s">
        <v>639</v>
      </c>
      <c r="J35" s="593" t="s">
        <v>640</v>
      </c>
      <c r="K35" s="593" t="s">
        <v>641</v>
      </c>
      <c r="L35" s="596">
        <v>207.45</v>
      </c>
      <c r="M35" s="596">
        <v>207.45</v>
      </c>
      <c r="N35" s="593">
        <v>1</v>
      </c>
      <c r="O35" s="597">
        <v>1</v>
      </c>
      <c r="P35" s="596"/>
      <c r="Q35" s="598">
        <v>0</v>
      </c>
      <c r="R35" s="593"/>
      <c r="S35" s="598">
        <v>0</v>
      </c>
      <c r="T35" s="597"/>
      <c r="U35" s="599">
        <v>0</v>
      </c>
    </row>
    <row r="36" spans="1:21" ht="14.4" customHeight="1" x14ac:dyDescent="0.3">
      <c r="A36" s="592">
        <v>19</v>
      </c>
      <c r="B36" s="593" t="s">
        <v>531</v>
      </c>
      <c r="C36" s="593" t="s">
        <v>533</v>
      </c>
      <c r="D36" s="594" t="s">
        <v>757</v>
      </c>
      <c r="E36" s="595" t="s">
        <v>539</v>
      </c>
      <c r="F36" s="593" t="s">
        <v>532</v>
      </c>
      <c r="G36" s="593" t="s">
        <v>642</v>
      </c>
      <c r="H36" s="593" t="s">
        <v>434</v>
      </c>
      <c r="I36" s="593" t="s">
        <v>643</v>
      </c>
      <c r="J36" s="593" t="s">
        <v>644</v>
      </c>
      <c r="K36" s="593" t="s">
        <v>645</v>
      </c>
      <c r="L36" s="596">
        <v>86.41</v>
      </c>
      <c r="M36" s="596">
        <v>259.23</v>
      </c>
      <c r="N36" s="593">
        <v>3</v>
      </c>
      <c r="O36" s="597">
        <v>1.5</v>
      </c>
      <c r="P36" s="596"/>
      <c r="Q36" s="598">
        <v>0</v>
      </c>
      <c r="R36" s="593"/>
      <c r="S36" s="598">
        <v>0</v>
      </c>
      <c r="T36" s="597"/>
      <c r="U36" s="599">
        <v>0</v>
      </c>
    </row>
    <row r="37" spans="1:21" ht="14.4" customHeight="1" x14ac:dyDescent="0.3">
      <c r="A37" s="592">
        <v>19</v>
      </c>
      <c r="B37" s="593" t="s">
        <v>531</v>
      </c>
      <c r="C37" s="593" t="s">
        <v>533</v>
      </c>
      <c r="D37" s="594" t="s">
        <v>757</v>
      </c>
      <c r="E37" s="595" t="s">
        <v>539</v>
      </c>
      <c r="F37" s="593" t="s">
        <v>532</v>
      </c>
      <c r="G37" s="593" t="s">
        <v>646</v>
      </c>
      <c r="H37" s="593" t="s">
        <v>480</v>
      </c>
      <c r="I37" s="593" t="s">
        <v>647</v>
      </c>
      <c r="J37" s="593" t="s">
        <v>648</v>
      </c>
      <c r="K37" s="593" t="s">
        <v>649</v>
      </c>
      <c r="L37" s="596">
        <v>48.42</v>
      </c>
      <c r="M37" s="596">
        <v>48.42</v>
      </c>
      <c r="N37" s="593">
        <v>1</v>
      </c>
      <c r="O37" s="597">
        <v>1</v>
      </c>
      <c r="P37" s="596"/>
      <c r="Q37" s="598">
        <v>0</v>
      </c>
      <c r="R37" s="593"/>
      <c r="S37" s="598">
        <v>0</v>
      </c>
      <c r="T37" s="597"/>
      <c r="U37" s="599">
        <v>0</v>
      </c>
    </row>
    <row r="38" spans="1:21" ht="14.4" customHeight="1" x14ac:dyDescent="0.3">
      <c r="A38" s="592">
        <v>19</v>
      </c>
      <c r="B38" s="593" t="s">
        <v>531</v>
      </c>
      <c r="C38" s="593" t="s">
        <v>533</v>
      </c>
      <c r="D38" s="594" t="s">
        <v>757</v>
      </c>
      <c r="E38" s="595" t="s">
        <v>539</v>
      </c>
      <c r="F38" s="593" t="s">
        <v>532</v>
      </c>
      <c r="G38" s="593" t="s">
        <v>646</v>
      </c>
      <c r="H38" s="593" t="s">
        <v>434</v>
      </c>
      <c r="I38" s="593" t="s">
        <v>650</v>
      </c>
      <c r="J38" s="593" t="s">
        <v>648</v>
      </c>
      <c r="K38" s="593" t="s">
        <v>651</v>
      </c>
      <c r="L38" s="596">
        <v>48.42</v>
      </c>
      <c r="M38" s="596">
        <v>145.26</v>
      </c>
      <c r="N38" s="593">
        <v>3</v>
      </c>
      <c r="O38" s="597">
        <v>3</v>
      </c>
      <c r="P38" s="596">
        <v>48.42</v>
      </c>
      <c r="Q38" s="598">
        <v>0.33333333333333337</v>
      </c>
      <c r="R38" s="593">
        <v>1</v>
      </c>
      <c r="S38" s="598">
        <v>0.33333333333333331</v>
      </c>
      <c r="T38" s="597">
        <v>1</v>
      </c>
      <c r="U38" s="599">
        <v>0.33333333333333331</v>
      </c>
    </row>
    <row r="39" spans="1:21" ht="14.4" customHeight="1" x14ac:dyDescent="0.3">
      <c r="A39" s="592">
        <v>19</v>
      </c>
      <c r="B39" s="593" t="s">
        <v>531</v>
      </c>
      <c r="C39" s="593" t="s">
        <v>533</v>
      </c>
      <c r="D39" s="594" t="s">
        <v>757</v>
      </c>
      <c r="E39" s="595" t="s">
        <v>539</v>
      </c>
      <c r="F39" s="593" t="s">
        <v>532</v>
      </c>
      <c r="G39" s="593" t="s">
        <v>646</v>
      </c>
      <c r="H39" s="593" t="s">
        <v>434</v>
      </c>
      <c r="I39" s="593" t="s">
        <v>652</v>
      </c>
      <c r="J39" s="593" t="s">
        <v>648</v>
      </c>
      <c r="K39" s="593" t="s">
        <v>653</v>
      </c>
      <c r="L39" s="596">
        <v>24.22</v>
      </c>
      <c r="M39" s="596">
        <v>24.22</v>
      </c>
      <c r="N39" s="593">
        <v>1</v>
      </c>
      <c r="O39" s="597">
        <v>1</v>
      </c>
      <c r="P39" s="596">
        <v>24.22</v>
      </c>
      <c r="Q39" s="598">
        <v>1</v>
      </c>
      <c r="R39" s="593">
        <v>1</v>
      </c>
      <c r="S39" s="598">
        <v>1</v>
      </c>
      <c r="T39" s="597">
        <v>1</v>
      </c>
      <c r="U39" s="599">
        <v>1</v>
      </c>
    </row>
    <row r="40" spans="1:21" ht="14.4" customHeight="1" x14ac:dyDescent="0.3">
      <c r="A40" s="592">
        <v>19</v>
      </c>
      <c r="B40" s="593" t="s">
        <v>531</v>
      </c>
      <c r="C40" s="593" t="s">
        <v>533</v>
      </c>
      <c r="D40" s="594" t="s">
        <v>757</v>
      </c>
      <c r="E40" s="595" t="s">
        <v>539</v>
      </c>
      <c r="F40" s="593" t="s">
        <v>532</v>
      </c>
      <c r="G40" s="593" t="s">
        <v>654</v>
      </c>
      <c r="H40" s="593" t="s">
        <v>434</v>
      </c>
      <c r="I40" s="593" t="s">
        <v>655</v>
      </c>
      <c r="J40" s="593" t="s">
        <v>656</v>
      </c>
      <c r="K40" s="593" t="s">
        <v>657</v>
      </c>
      <c r="L40" s="596">
        <v>61.76</v>
      </c>
      <c r="M40" s="596">
        <v>61.76</v>
      </c>
      <c r="N40" s="593">
        <v>1</v>
      </c>
      <c r="O40" s="597">
        <v>1</v>
      </c>
      <c r="P40" s="596">
        <v>61.76</v>
      </c>
      <c r="Q40" s="598">
        <v>1</v>
      </c>
      <c r="R40" s="593">
        <v>1</v>
      </c>
      <c r="S40" s="598">
        <v>1</v>
      </c>
      <c r="T40" s="597">
        <v>1</v>
      </c>
      <c r="U40" s="599">
        <v>1</v>
      </c>
    </row>
    <row r="41" spans="1:21" ht="14.4" customHeight="1" x14ac:dyDescent="0.3">
      <c r="A41" s="592">
        <v>19</v>
      </c>
      <c r="B41" s="593" t="s">
        <v>531</v>
      </c>
      <c r="C41" s="593" t="s">
        <v>533</v>
      </c>
      <c r="D41" s="594" t="s">
        <v>757</v>
      </c>
      <c r="E41" s="595" t="s">
        <v>539</v>
      </c>
      <c r="F41" s="593" t="s">
        <v>532</v>
      </c>
      <c r="G41" s="593" t="s">
        <v>658</v>
      </c>
      <c r="H41" s="593" t="s">
        <v>434</v>
      </c>
      <c r="I41" s="593" t="s">
        <v>659</v>
      </c>
      <c r="J41" s="593" t="s">
        <v>660</v>
      </c>
      <c r="K41" s="593" t="s">
        <v>661</v>
      </c>
      <c r="L41" s="596">
        <v>256.67</v>
      </c>
      <c r="M41" s="596">
        <v>256.67</v>
      </c>
      <c r="N41" s="593">
        <v>1</v>
      </c>
      <c r="O41" s="597">
        <v>1</v>
      </c>
      <c r="P41" s="596">
        <v>256.67</v>
      </c>
      <c r="Q41" s="598">
        <v>1</v>
      </c>
      <c r="R41" s="593">
        <v>1</v>
      </c>
      <c r="S41" s="598">
        <v>1</v>
      </c>
      <c r="T41" s="597">
        <v>1</v>
      </c>
      <c r="U41" s="599">
        <v>1</v>
      </c>
    </row>
    <row r="42" spans="1:21" ht="14.4" customHeight="1" x14ac:dyDescent="0.3">
      <c r="A42" s="592">
        <v>19</v>
      </c>
      <c r="B42" s="593" t="s">
        <v>531</v>
      </c>
      <c r="C42" s="593" t="s">
        <v>533</v>
      </c>
      <c r="D42" s="594" t="s">
        <v>757</v>
      </c>
      <c r="E42" s="595" t="s">
        <v>539</v>
      </c>
      <c r="F42" s="593" t="s">
        <v>532</v>
      </c>
      <c r="G42" s="593" t="s">
        <v>662</v>
      </c>
      <c r="H42" s="593" t="s">
        <v>434</v>
      </c>
      <c r="I42" s="593" t="s">
        <v>663</v>
      </c>
      <c r="J42" s="593" t="s">
        <v>664</v>
      </c>
      <c r="K42" s="593" t="s">
        <v>665</v>
      </c>
      <c r="L42" s="596">
        <v>108.44</v>
      </c>
      <c r="M42" s="596">
        <v>325.32</v>
      </c>
      <c r="N42" s="593">
        <v>3</v>
      </c>
      <c r="O42" s="597">
        <v>3</v>
      </c>
      <c r="P42" s="596">
        <v>325.32</v>
      </c>
      <c r="Q42" s="598">
        <v>1</v>
      </c>
      <c r="R42" s="593">
        <v>3</v>
      </c>
      <c r="S42" s="598">
        <v>1</v>
      </c>
      <c r="T42" s="597">
        <v>3</v>
      </c>
      <c r="U42" s="599">
        <v>1</v>
      </c>
    </row>
    <row r="43" spans="1:21" ht="14.4" customHeight="1" x14ac:dyDescent="0.3">
      <c r="A43" s="592">
        <v>19</v>
      </c>
      <c r="B43" s="593" t="s">
        <v>531</v>
      </c>
      <c r="C43" s="593" t="s">
        <v>533</v>
      </c>
      <c r="D43" s="594" t="s">
        <v>757</v>
      </c>
      <c r="E43" s="595" t="s">
        <v>539</v>
      </c>
      <c r="F43" s="593" t="s">
        <v>532</v>
      </c>
      <c r="G43" s="593" t="s">
        <v>569</v>
      </c>
      <c r="H43" s="593" t="s">
        <v>434</v>
      </c>
      <c r="I43" s="593" t="s">
        <v>570</v>
      </c>
      <c r="J43" s="593" t="s">
        <v>571</v>
      </c>
      <c r="K43" s="593" t="s">
        <v>572</v>
      </c>
      <c r="L43" s="596">
        <v>59.56</v>
      </c>
      <c r="M43" s="596">
        <v>59.56</v>
      </c>
      <c r="N43" s="593">
        <v>1</v>
      </c>
      <c r="O43" s="597">
        <v>1</v>
      </c>
      <c r="P43" s="596">
        <v>59.56</v>
      </c>
      <c r="Q43" s="598">
        <v>1</v>
      </c>
      <c r="R43" s="593">
        <v>1</v>
      </c>
      <c r="S43" s="598">
        <v>1</v>
      </c>
      <c r="T43" s="597">
        <v>1</v>
      </c>
      <c r="U43" s="599">
        <v>1</v>
      </c>
    </row>
    <row r="44" spans="1:21" ht="14.4" customHeight="1" x14ac:dyDescent="0.3">
      <c r="A44" s="592">
        <v>19</v>
      </c>
      <c r="B44" s="593" t="s">
        <v>531</v>
      </c>
      <c r="C44" s="593" t="s">
        <v>533</v>
      </c>
      <c r="D44" s="594" t="s">
        <v>757</v>
      </c>
      <c r="E44" s="595" t="s">
        <v>539</v>
      </c>
      <c r="F44" s="593" t="s">
        <v>532</v>
      </c>
      <c r="G44" s="593" t="s">
        <v>666</v>
      </c>
      <c r="H44" s="593" t="s">
        <v>480</v>
      </c>
      <c r="I44" s="593" t="s">
        <v>667</v>
      </c>
      <c r="J44" s="593" t="s">
        <v>668</v>
      </c>
      <c r="K44" s="593" t="s">
        <v>669</v>
      </c>
      <c r="L44" s="596">
        <v>0</v>
      </c>
      <c r="M44" s="596">
        <v>0</v>
      </c>
      <c r="N44" s="593">
        <v>2</v>
      </c>
      <c r="O44" s="597">
        <v>2</v>
      </c>
      <c r="P44" s="596">
        <v>0</v>
      </c>
      <c r="Q44" s="598"/>
      <c r="R44" s="593">
        <v>2</v>
      </c>
      <c r="S44" s="598">
        <v>1</v>
      </c>
      <c r="T44" s="597">
        <v>2</v>
      </c>
      <c r="U44" s="599">
        <v>1</v>
      </c>
    </row>
    <row r="45" spans="1:21" ht="14.4" customHeight="1" x14ac:dyDescent="0.3">
      <c r="A45" s="592">
        <v>19</v>
      </c>
      <c r="B45" s="593" t="s">
        <v>531</v>
      </c>
      <c r="C45" s="593" t="s">
        <v>533</v>
      </c>
      <c r="D45" s="594" t="s">
        <v>757</v>
      </c>
      <c r="E45" s="595" t="s">
        <v>539</v>
      </c>
      <c r="F45" s="593" t="s">
        <v>532</v>
      </c>
      <c r="G45" s="593" t="s">
        <v>666</v>
      </c>
      <c r="H45" s="593" t="s">
        <v>434</v>
      </c>
      <c r="I45" s="593" t="s">
        <v>670</v>
      </c>
      <c r="J45" s="593" t="s">
        <v>671</v>
      </c>
      <c r="K45" s="593" t="s">
        <v>672</v>
      </c>
      <c r="L45" s="596">
        <v>0</v>
      </c>
      <c r="M45" s="596">
        <v>0</v>
      </c>
      <c r="N45" s="593">
        <v>1</v>
      </c>
      <c r="O45" s="597">
        <v>1</v>
      </c>
      <c r="P45" s="596">
        <v>0</v>
      </c>
      <c r="Q45" s="598"/>
      <c r="R45" s="593">
        <v>1</v>
      </c>
      <c r="S45" s="598">
        <v>1</v>
      </c>
      <c r="T45" s="597">
        <v>1</v>
      </c>
      <c r="U45" s="599">
        <v>1</v>
      </c>
    </row>
    <row r="46" spans="1:21" ht="14.4" customHeight="1" x14ac:dyDescent="0.3">
      <c r="A46" s="592">
        <v>19</v>
      </c>
      <c r="B46" s="593" t="s">
        <v>531</v>
      </c>
      <c r="C46" s="593" t="s">
        <v>533</v>
      </c>
      <c r="D46" s="594" t="s">
        <v>757</v>
      </c>
      <c r="E46" s="595" t="s">
        <v>540</v>
      </c>
      <c r="F46" s="593" t="s">
        <v>532</v>
      </c>
      <c r="G46" s="593" t="s">
        <v>673</v>
      </c>
      <c r="H46" s="593" t="s">
        <v>434</v>
      </c>
      <c r="I46" s="593" t="s">
        <v>674</v>
      </c>
      <c r="J46" s="593" t="s">
        <v>675</v>
      </c>
      <c r="K46" s="593" t="s">
        <v>676</v>
      </c>
      <c r="L46" s="596">
        <v>392.42</v>
      </c>
      <c r="M46" s="596">
        <v>392.42</v>
      </c>
      <c r="N46" s="593">
        <v>1</v>
      </c>
      <c r="O46" s="597">
        <v>0.5</v>
      </c>
      <c r="P46" s="596">
        <v>392.42</v>
      </c>
      <c r="Q46" s="598">
        <v>1</v>
      </c>
      <c r="R46" s="593">
        <v>1</v>
      </c>
      <c r="S46" s="598">
        <v>1</v>
      </c>
      <c r="T46" s="597">
        <v>0.5</v>
      </c>
      <c r="U46" s="599">
        <v>1</v>
      </c>
    </row>
    <row r="47" spans="1:21" ht="14.4" customHeight="1" x14ac:dyDescent="0.3">
      <c r="A47" s="592">
        <v>19</v>
      </c>
      <c r="B47" s="593" t="s">
        <v>531</v>
      </c>
      <c r="C47" s="593" t="s">
        <v>533</v>
      </c>
      <c r="D47" s="594" t="s">
        <v>757</v>
      </c>
      <c r="E47" s="595" t="s">
        <v>540</v>
      </c>
      <c r="F47" s="593" t="s">
        <v>532</v>
      </c>
      <c r="G47" s="593" t="s">
        <v>673</v>
      </c>
      <c r="H47" s="593" t="s">
        <v>434</v>
      </c>
      <c r="I47" s="593" t="s">
        <v>674</v>
      </c>
      <c r="J47" s="593" t="s">
        <v>675</v>
      </c>
      <c r="K47" s="593" t="s">
        <v>676</v>
      </c>
      <c r="L47" s="596">
        <v>310.58999999999997</v>
      </c>
      <c r="M47" s="596">
        <v>310.58999999999997</v>
      </c>
      <c r="N47" s="593">
        <v>1</v>
      </c>
      <c r="O47" s="597">
        <v>0.5</v>
      </c>
      <c r="P47" s="596">
        <v>310.58999999999997</v>
      </c>
      <c r="Q47" s="598">
        <v>1</v>
      </c>
      <c r="R47" s="593">
        <v>1</v>
      </c>
      <c r="S47" s="598">
        <v>1</v>
      </c>
      <c r="T47" s="597">
        <v>0.5</v>
      </c>
      <c r="U47" s="599">
        <v>1</v>
      </c>
    </row>
    <row r="48" spans="1:21" ht="14.4" customHeight="1" x14ac:dyDescent="0.3">
      <c r="A48" s="592">
        <v>19</v>
      </c>
      <c r="B48" s="593" t="s">
        <v>531</v>
      </c>
      <c r="C48" s="593" t="s">
        <v>533</v>
      </c>
      <c r="D48" s="594" t="s">
        <v>757</v>
      </c>
      <c r="E48" s="595" t="s">
        <v>540</v>
      </c>
      <c r="F48" s="593" t="s">
        <v>532</v>
      </c>
      <c r="G48" s="593" t="s">
        <v>547</v>
      </c>
      <c r="H48" s="593" t="s">
        <v>434</v>
      </c>
      <c r="I48" s="593" t="s">
        <v>677</v>
      </c>
      <c r="J48" s="593" t="s">
        <v>549</v>
      </c>
      <c r="K48" s="593" t="s">
        <v>678</v>
      </c>
      <c r="L48" s="596">
        <v>182.22</v>
      </c>
      <c r="M48" s="596">
        <v>182.22</v>
      </c>
      <c r="N48" s="593">
        <v>1</v>
      </c>
      <c r="O48" s="597">
        <v>1</v>
      </c>
      <c r="P48" s="596">
        <v>182.22</v>
      </c>
      <c r="Q48" s="598">
        <v>1</v>
      </c>
      <c r="R48" s="593">
        <v>1</v>
      </c>
      <c r="S48" s="598">
        <v>1</v>
      </c>
      <c r="T48" s="597">
        <v>1</v>
      </c>
      <c r="U48" s="599">
        <v>1</v>
      </c>
    </row>
    <row r="49" spans="1:21" ht="14.4" customHeight="1" x14ac:dyDescent="0.3">
      <c r="A49" s="592">
        <v>19</v>
      </c>
      <c r="B49" s="593" t="s">
        <v>531</v>
      </c>
      <c r="C49" s="593" t="s">
        <v>533</v>
      </c>
      <c r="D49" s="594" t="s">
        <v>757</v>
      </c>
      <c r="E49" s="595" t="s">
        <v>540</v>
      </c>
      <c r="F49" s="593" t="s">
        <v>532</v>
      </c>
      <c r="G49" s="593" t="s">
        <v>547</v>
      </c>
      <c r="H49" s="593" t="s">
        <v>434</v>
      </c>
      <c r="I49" s="593" t="s">
        <v>679</v>
      </c>
      <c r="J49" s="593" t="s">
        <v>549</v>
      </c>
      <c r="K49" s="593" t="s">
        <v>678</v>
      </c>
      <c r="L49" s="596">
        <v>182.22</v>
      </c>
      <c r="M49" s="596">
        <v>911.1</v>
      </c>
      <c r="N49" s="593">
        <v>5</v>
      </c>
      <c r="O49" s="597">
        <v>4</v>
      </c>
      <c r="P49" s="596">
        <v>911.1</v>
      </c>
      <c r="Q49" s="598">
        <v>1</v>
      </c>
      <c r="R49" s="593">
        <v>5</v>
      </c>
      <c r="S49" s="598">
        <v>1</v>
      </c>
      <c r="T49" s="597">
        <v>4</v>
      </c>
      <c r="U49" s="599">
        <v>1</v>
      </c>
    </row>
    <row r="50" spans="1:21" ht="14.4" customHeight="1" x14ac:dyDescent="0.3">
      <c r="A50" s="592">
        <v>19</v>
      </c>
      <c r="B50" s="593" t="s">
        <v>531</v>
      </c>
      <c r="C50" s="593" t="s">
        <v>533</v>
      </c>
      <c r="D50" s="594" t="s">
        <v>757</v>
      </c>
      <c r="E50" s="595" t="s">
        <v>540</v>
      </c>
      <c r="F50" s="593" t="s">
        <v>532</v>
      </c>
      <c r="G50" s="593" t="s">
        <v>680</v>
      </c>
      <c r="H50" s="593" t="s">
        <v>434</v>
      </c>
      <c r="I50" s="593" t="s">
        <v>681</v>
      </c>
      <c r="J50" s="593" t="s">
        <v>682</v>
      </c>
      <c r="K50" s="593" t="s">
        <v>683</v>
      </c>
      <c r="L50" s="596">
        <v>93.98</v>
      </c>
      <c r="M50" s="596">
        <v>187.96</v>
      </c>
      <c r="N50" s="593">
        <v>2</v>
      </c>
      <c r="O50" s="597">
        <v>1</v>
      </c>
      <c r="P50" s="596">
        <v>187.96</v>
      </c>
      <c r="Q50" s="598">
        <v>1</v>
      </c>
      <c r="R50" s="593">
        <v>2</v>
      </c>
      <c r="S50" s="598">
        <v>1</v>
      </c>
      <c r="T50" s="597">
        <v>1</v>
      </c>
      <c r="U50" s="599">
        <v>1</v>
      </c>
    </row>
    <row r="51" spans="1:21" ht="14.4" customHeight="1" x14ac:dyDescent="0.3">
      <c r="A51" s="592">
        <v>19</v>
      </c>
      <c r="B51" s="593" t="s">
        <v>531</v>
      </c>
      <c r="C51" s="593" t="s">
        <v>533</v>
      </c>
      <c r="D51" s="594" t="s">
        <v>757</v>
      </c>
      <c r="E51" s="595" t="s">
        <v>540</v>
      </c>
      <c r="F51" s="593" t="s">
        <v>532</v>
      </c>
      <c r="G51" s="593" t="s">
        <v>684</v>
      </c>
      <c r="H51" s="593" t="s">
        <v>434</v>
      </c>
      <c r="I51" s="593" t="s">
        <v>685</v>
      </c>
      <c r="J51" s="593" t="s">
        <v>686</v>
      </c>
      <c r="K51" s="593" t="s">
        <v>687</v>
      </c>
      <c r="L51" s="596">
        <v>217.4</v>
      </c>
      <c r="M51" s="596">
        <v>434.8</v>
      </c>
      <c r="N51" s="593">
        <v>2</v>
      </c>
      <c r="O51" s="597">
        <v>1</v>
      </c>
      <c r="P51" s="596">
        <v>434.8</v>
      </c>
      <c r="Q51" s="598">
        <v>1</v>
      </c>
      <c r="R51" s="593">
        <v>2</v>
      </c>
      <c r="S51" s="598">
        <v>1</v>
      </c>
      <c r="T51" s="597">
        <v>1</v>
      </c>
      <c r="U51" s="599">
        <v>1</v>
      </c>
    </row>
    <row r="52" spans="1:21" ht="14.4" customHeight="1" x14ac:dyDescent="0.3">
      <c r="A52" s="592">
        <v>19</v>
      </c>
      <c r="B52" s="593" t="s">
        <v>531</v>
      </c>
      <c r="C52" s="593" t="s">
        <v>533</v>
      </c>
      <c r="D52" s="594" t="s">
        <v>757</v>
      </c>
      <c r="E52" s="595" t="s">
        <v>540</v>
      </c>
      <c r="F52" s="593" t="s">
        <v>532</v>
      </c>
      <c r="G52" s="593" t="s">
        <v>688</v>
      </c>
      <c r="H52" s="593" t="s">
        <v>434</v>
      </c>
      <c r="I52" s="593" t="s">
        <v>689</v>
      </c>
      <c r="J52" s="593" t="s">
        <v>690</v>
      </c>
      <c r="K52" s="593" t="s">
        <v>691</v>
      </c>
      <c r="L52" s="596">
        <v>132.19</v>
      </c>
      <c r="M52" s="596">
        <v>132.19</v>
      </c>
      <c r="N52" s="593">
        <v>1</v>
      </c>
      <c r="O52" s="597">
        <v>0.5</v>
      </c>
      <c r="P52" s="596">
        <v>132.19</v>
      </c>
      <c r="Q52" s="598">
        <v>1</v>
      </c>
      <c r="R52" s="593">
        <v>1</v>
      </c>
      <c r="S52" s="598">
        <v>1</v>
      </c>
      <c r="T52" s="597">
        <v>0.5</v>
      </c>
      <c r="U52" s="599">
        <v>1</v>
      </c>
    </row>
    <row r="53" spans="1:21" ht="14.4" customHeight="1" x14ac:dyDescent="0.3">
      <c r="A53" s="592">
        <v>19</v>
      </c>
      <c r="B53" s="593" t="s">
        <v>531</v>
      </c>
      <c r="C53" s="593" t="s">
        <v>533</v>
      </c>
      <c r="D53" s="594" t="s">
        <v>757</v>
      </c>
      <c r="E53" s="595" t="s">
        <v>540</v>
      </c>
      <c r="F53" s="593" t="s">
        <v>532</v>
      </c>
      <c r="G53" s="593" t="s">
        <v>692</v>
      </c>
      <c r="H53" s="593" t="s">
        <v>434</v>
      </c>
      <c r="I53" s="593" t="s">
        <v>693</v>
      </c>
      <c r="J53" s="593" t="s">
        <v>694</v>
      </c>
      <c r="K53" s="593" t="s">
        <v>695</v>
      </c>
      <c r="L53" s="596">
        <v>132.97999999999999</v>
      </c>
      <c r="M53" s="596">
        <v>132.97999999999999</v>
      </c>
      <c r="N53" s="593">
        <v>1</v>
      </c>
      <c r="O53" s="597">
        <v>0.5</v>
      </c>
      <c r="P53" s="596">
        <v>132.97999999999999</v>
      </c>
      <c r="Q53" s="598">
        <v>1</v>
      </c>
      <c r="R53" s="593">
        <v>1</v>
      </c>
      <c r="S53" s="598">
        <v>1</v>
      </c>
      <c r="T53" s="597">
        <v>0.5</v>
      </c>
      <c r="U53" s="599">
        <v>1</v>
      </c>
    </row>
    <row r="54" spans="1:21" ht="14.4" customHeight="1" x14ac:dyDescent="0.3">
      <c r="A54" s="592">
        <v>19</v>
      </c>
      <c r="B54" s="593" t="s">
        <v>531</v>
      </c>
      <c r="C54" s="593" t="s">
        <v>533</v>
      </c>
      <c r="D54" s="594" t="s">
        <v>757</v>
      </c>
      <c r="E54" s="595" t="s">
        <v>540</v>
      </c>
      <c r="F54" s="593" t="s">
        <v>532</v>
      </c>
      <c r="G54" s="593" t="s">
        <v>696</v>
      </c>
      <c r="H54" s="593" t="s">
        <v>480</v>
      </c>
      <c r="I54" s="593" t="s">
        <v>697</v>
      </c>
      <c r="J54" s="593" t="s">
        <v>698</v>
      </c>
      <c r="K54" s="593" t="s">
        <v>699</v>
      </c>
      <c r="L54" s="596">
        <v>93.43</v>
      </c>
      <c r="M54" s="596">
        <v>186.86</v>
      </c>
      <c r="N54" s="593">
        <v>2</v>
      </c>
      <c r="O54" s="597">
        <v>0.5</v>
      </c>
      <c r="P54" s="596">
        <v>186.86</v>
      </c>
      <c r="Q54" s="598">
        <v>1</v>
      </c>
      <c r="R54" s="593">
        <v>2</v>
      </c>
      <c r="S54" s="598">
        <v>1</v>
      </c>
      <c r="T54" s="597">
        <v>0.5</v>
      </c>
      <c r="U54" s="599">
        <v>1</v>
      </c>
    </row>
    <row r="55" spans="1:21" ht="14.4" customHeight="1" x14ac:dyDescent="0.3">
      <c r="A55" s="592">
        <v>19</v>
      </c>
      <c r="B55" s="593" t="s">
        <v>531</v>
      </c>
      <c r="C55" s="593" t="s">
        <v>533</v>
      </c>
      <c r="D55" s="594" t="s">
        <v>757</v>
      </c>
      <c r="E55" s="595" t="s">
        <v>540</v>
      </c>
      <c r="F55" s="593" t="s">
        <v>532</v>
      </c>
      <c r="G55" s="593" t="s">
        <v>696</v>
      </c>
      <c r="H55" s="593" t="s">
        <v>480</v>
      </c>
      <c r="I55" s="593" t="s">
        <v>700</v>
      </c>
      <c r="J55" s="593" t="s">
        <v>698</v>
      </c>
      <c r="K55" s="593" t="s">
        <v>701</v>
      </c>
      <c r="L55" s="596">
        <v>186.87</v>
      </c>
      <c r="M55" s="596">
        <v>747.48</v>
      </c>
      <c r="N55" s="593">
        <v>4</v>
      </c>
      <c r="O55" s="597">
        <v>2</v>
      </c>
      <c r="P55" s="596">
        <v>747.48</v>
      </c>
      <c r="Q55" s="598">
        <v>1</v>
      </c>
      <c r="R55" s="593">
        <v>4</v>
      </c>
      <c r="S55" s="598">
        <v>1</v>
      </c>
      <c r="T55" s="597">
        <v>2</v>
      </c>
      <c r="U55" s="599">
        <v>1</v>
      </c>
    </row>
    <row r="56" spans="1:21" ht="14.4" customHeight="1" x14ac:dyDescent="0.3">
      <c r="A56" s="592">
        <v>19</v>
      </c>
      <c r="B56" s="593" t="s">
        <v>531</v>
      </c>
      <c r="C56" s="593" t="s">
        <v>533</v>
      </c>
      <c r="D56" s="594" t="s">
        <v>757</v>
      </c>
      <c r="E56" s="595" t="s">
        <v>540</v>
      </c>
      <c r="F56" s="593" t="s">
        <v>532</v>
      </c>
      <c r="G56" s="593" t="s">
        <v>702</v>
      </c>
      <c r="H56" s="593" t="s">
        <v>480</v>
      </c>
      <c r="I56" s="593" t="s">
        <v>703</v>
      </c>
      <c r="J56" s="593" t="s">
        <v>704</v>
      </c>
      <c r="K56" s="593" t="s">
        <v>705</v>
      </c>
      <c r="L56" s="596">
        <v>46.07</v>
      </c>
      <c r="M56" s="596">
        <v>46.07</v>
      </c>
      <c r="N56" s="593">
        <v>1</v>
      </c>
      <c r="O56" s="597">
        <v>0.5</v>
      </c>
      <c r="P56" s="596"/>
      <c r="Q56" s="598">
        <v>0</v>
      </c>
      <c r="R56" s="593"/>
      <c r="S56" s="598">
        <v>0</v>
      </c>
      <c r="T56" s="597"/>
      <c r="U56" s="599">
        <v>0</v>
      </c>
    </row>
    <row r="57" spans="1:21" ht="14.4" customHeight="1" x14ac:dyDescent="0.3">
      <c r="A57" s="592">
        <v>19</v>
      </c>
      <c r="B57" s="593" t="s">
        <v>531</v>
      </c>
      <c r="C57" s="593" t="s">
        <v>533</v>
      </c>
      <c r="D57" s="594" t="s">
        <v>757</v>
      </c>
      <c r="E57" s="595" t="s">
        <v>540</v>
      </c>
      <c r="F57" s="593" t="s">
        <v>532</v>
      </c>
      <c r="G57" s="593" t="s">
        <v>702</v>
      </c>
      <c r="H57" s="593" t="s">
        <v>480</v>
      </c>
      <c r="I57" s="593" t="s">
        <v>703</v>
      </c>
      <c r="J57" s="593" t="s">
        <v>704</v>
      </c>
      <c r="K57" s="593" t="s">
        <v>705</v>
      </c>
      <c r="L57" s="596">
        <v>49.08</v>
      </c>
      <c r="M57" s="596">
        <v>49.08</v>
      </c>
      <c r="N57" s="593">
        <v>1</v>
      </c>
      <c r="O57" s="597">
        <v>0.5</v>
      </c>
      <c r="P57" s="596">
        <v>49.08</v>
      </c>
      <c r="Q57" s="598">
        <v>1</v>
      </c>
      <c r="R57" s="593">
        <v>1</v>
      </c>
      <c r="S57" s="598">
        <v>1</v>
      </c>
      <c r="T57" s="597">
        <v>0.5</v>
      </c>
      <c r="U57" s="599">
        <v>1</v>
      </c>
    </row>
    <row r="58" spans="1:21" ht="14.4" customHeight="1" x14ac:dyDescent="0.3">
      <c r="A58" s="592">
        <v>19</v>
      </c>
      <c r="B58" s="593" t="s">
        <v>531</v>
      </c>
      <c r="C58" s="593" t="s">
        <v>533</v>
      </c>
      <c r="D58" s="594" t="s">
        <v>757</v>
      </c>
      <c r="E58" s="595" t="s">
        <v>540</v>
      </c>
      <c r="F58" s="593" t="s">
        <v>532</v>
      </c>
      <c r="G58" s="593" t="s">
        <v>646</v>
      </c>
      <c r="H58" s="593" t="s">
        <v>434</v>
      </c>
      <c r="I58" s="593" t="s">
        <v>706</v>
      </c>
      <c r="J58" s="593" t="s">
        <v>707</v>
      </c>
      <c r="K58" s="593" t="s">
        <v>708</v>
      </c>
      <c r="L58" s="596">
        <v>48.42</v>
      </c>
      <c r="M58" s="596">
        <v>96.84</v>
      </c>
      <c r="N58" s="593">
        <v>2</v>
      </c>
      <c r="O58" s="597">
        <v>1</v>
      </c>
      <c r="P58" s="596">
        <v>96.84</v>
      </c>
      <c r="Q58" s="598">
        <v>1</v>
      </c>
      <c r="R58" s="593">
        <v>2</v>
      </c>
      <c r="S58" s="598">
        <v>1</v>
      </c>
      <c r="T58" s="597">
        <v>1</v>
      </c>
      <c r="U58" s="599">
        <v>1</v>
      </c>
    </row>
    <row r="59" spans="1:21" ht="14.4" customHeight="1" x14ac:dyDescent="0.3">
      <c r="A59" s="592">
        <v>19</v>
      </c>
      <c r="B59" s="593" t="s">
        <v>531</v>
      </c>
      <c r="C59" s="593" t="s">
        <v>533</v>
      </c>
      <c r="D59" s="594" t="s">
        <v>757</v>
      </c>
      <c r="E59" s="595" t="s">
        <v>540</v>
      </c>
      <c r="F59" s="593" t="s">
        <v>532</v>
      </c>
      <c r="G59" s="593" t="s">
        <v>658</v>
      </c>
      <c r="H59" s="593" t="s">
        <v>434</v>
      </c>
      <c r="I59" s="593" t="s">
        <v>659</v>
      </c>
      <c r="J59" s="593" t="s">
        <v>660</v>
      </c>
      <c r="K59" s="593" t="s">
        <v>661</v>
      </c>
      <c r="L59" s="596">
        <v>256.67</v>
      </c>
      <c r="M59" s="596">
        <v>256.67</v>
      </c>
      <c r="N59" s="593">
        <v>1</v>
      </c>
      <c r="O59" s="597">
        <v>1</v>
      </c>
      <c r="P59" s="596">
        <v>256.67</v>
      </c>
      <c r="Q59" s="598">
        <v>1</v>
      </c>
      <c r="R59" s="593">
        <v>1</v>
      </c>
      <c r="S59" s="598">
        <v>1</v>
      </c>
      <c r="T59" s="597">
        <v>1</v>
      </c>
      <c r="U59" s="599">
        <v>1</v>
      </c>
    </row>
    <row r="60" spans="1:21" ht="14.4" customHeight="1" x14ac:dyDescent="0.3">
      <c r="A60" s="592">
        <v>19</v>
      </c>
      <c r="B60" s="593" t="s">
        <v>531</v>
      </c>
      <c r="C60" s="593" t="s">
        <v>533</v>
      </c>
      <c r="D60" s="594" t="s">
        <v>757</v>
      </c>
      <c r="E60" s="595" t="s">
        <v>540</v>
      </c>
      <c r="F60" s="593" t="s">
        <v>532</v>
      </c>
      <c r="G60" s="593" t="s">
        <v>709</v>
      </c>
      <c r="H60" s="593" t="s">
        <v>434</v>
      </c>
      <c r="I60" s="593" t="s">
        <v>710</v>
      </c>
      <c r="J60" s="593" t="s">
        <v>711</v>
      </c>
      <c r="K60" s="593" t="s">
        <v>712</v>
      </c>
      <c r="L60" s="596">
        <v>0</v>
      </c>
      <c r="M60" s="596">
        <v>0</v>
      </c>
      <c r="N60" s="593">
        <v>1</v>
      </c>
      <c r="O60" s="597">
        <v>1</v>
      </c>
      <c r="P60" s="596">
        <v>0</v>
      </c>
      <c r="Q60" s="598"/>
      <c r="R60" s="593">
        <v>1</v>
      </c>
      <c r="S60" s="598">
        <v>1</v>
      </c>
      <c r="T60" s="597">
        <v>1</v>
      </c>
      <c r="U60" s="599">
        <v>1</v>
      </c>
    </row>
    <row r="61" spans="1:21" ht="14.4" customHeight="1" x14ac:dyDescent="0.3">
      <c r="A61" s="592">
        <v>19</v>
      </c>
      <c r="B61" s="593" t="s">
        <v>531</v>
      </c>
      <c r="C61" s="593" t="s">
        <v>533</v>
      </c>
      <c r="D61" s="594" t="s">
        <v>757</v>
      </c>
      <c r="E61" s="595" t="s">
        <v>540</v>
      </c>
      <c r="F61" s="593" t="s">
        <v>532</v>
      </c>
      <c r="G61" s="593" t="s">
        <v>713</v>
      </c>
      <c r="H61" s="593" t="s">
        <v>434</v>
      </c>
      <c r="I61" s="593" t="s">
        <v>714</v>
      </c>
      <c r="J61" s="593" t="s">
        <v>715</v>
      </c>
      <c r="K61" s="593" t="s">
        <v>716</v>
      </c>
      <c r="L61" s="596">
        <v>36.909999999999997</v>
      </c>
      <c r="M61" s="596">
        <v>73.819999999999993</v>
      </c>
      <c r="N61" s="593">
        <v>2</v>
      </c>
      <c r="O61" s="597">
        <v>0.5</v>
      </c>
      <c r="P61" s="596">
        <v>73.819999999999993</v>
      </c>
      <c r="Q61" s="598">
        <v>1</v>
      </c>
      <c r="R61" s="593">
        <v>2</v>
      </c>
      <c r="S61" s="598">
        <v>1</v>
      </c>
      <c r="T61" s="597">
        <v>0.5</v>
      </c>
      <c r="U61" s="599">
        <v>1</v>
      </c>
    </row>
    <row r="62" spans="1:21" ht="14.4" customHeight="1" x14ac:dyDescent="0.3">
      <c r="A62" s="592">
        <v>19</v>
      </c>
      <c r="B62" s="593" t="s">
        <v>531</v>
      </c>
      <c r="C62" s="593" t="s">
        <v>533</v>
      </c>
      <c r="D62" s="594" t="s">
        <v>757</v>
      </c>
      <c r="E62" s="595" t="s">
        <v>540</v>
      </c>
      <c r="F62" s="593" t="s">
        <v>532</v>
      </c>
      <c r="G62" s="593" t="s">
        <v>666</v>
      </c>
      <c r="H62" s="593" t="s">
        <v>480</v>
      </c>
      <c r="I62" s="593" t="s">
        <v>717</v>
      </c>
      <c r="J62" s="593" t="s">
        <v>668</v>
      </c>
      <c r="K62" s="593" t="s">
        <v>718</v>
      </c>
      <c r="L62" s="596">
        <v>0</v>
      </c>
      <c r="M62" s="596">
        <v>0</v>
      </c>
      <c r="N62" s="593">
        <v>11</v>
      </c>
      <c r="O62" s="597">
        <v>4.5</v>
      </c>
      <c r="P62" s="596">
        <v>0</v>
      </c>
      <c r="Q62" s="598"/>
      <c r="R62" s="593">
        <v>3</v>
      </c>
      <c r="S62" s="598">
        <v>0.27272727272727271</v>
      </c>
      <c r="T62" s="597">
        <v>2</v>
      </c>
      <c r="U62" s="599">
        <v>0.44444444444444442</v>
      </c>
    </row>
    <row r="63" spans="1:21" ht="14.4" customHeight="1" x14ac:dyDescent="0.3">
      <c r="A63" s="592">
        <v>19</v>
      </c>
      <c r="B63" s="593" t="s">
        <v>531</v>
      </c>
      <c r="C63" s="593" t="s">
        <v>533</v>
      </c>
      <c r="D63" s="594" t="s">
        <v>757</v>
      </c>
      <c r="E63" s="595" t="s">
        <v>540</v>
      </c>
      <c r="F63" s="593" t="s">
        <v>532</v>
      </c>
      <c r="G63" s="593" t="s">
        <v>666</v>
      </c>
      <c r="H63" s="593" t="s">
        <v>434</v>
      </c>
      <c r="I63" s="593" t="s">
        <v>719</v>
      </c>
      <c r="J63" s="593" t="s">
        <v>668</v>
      </c>
      <c r="K63" s="593" t="s">
        <v>720</v>
      </c>
      <c r="L63" s="596">
        <v>0</v>
      </c>
      <c r="M63" s="596">
        <v>0</v>
      </c>
      <c r="N63" s="593">
        <v>2</v>
      </c>
      <c r="O63" s="597">
        <v>1</v>
      </c>
      <c r="P63" s="596"/>
      <c r="Q63" s="598"/>
      <c r="R63" s="593"/>
      <c r="S63" s="598">
        <v>0</v>
      </c>
      <c r="T63" s="597"/>
      <c r="U63" s="599">
        <v>0</v>
      </c>
    </row>
    <row r="64" spans="1:21" ht="14.4" customHeight="1" x14ac:dyDescent="0.3">
      <c r="A64" s="592">
        <v>19</v>
      </c>
      <c r="B64" s="593" t="s">
        <v>531</v>
      </c>
      <c r="C64" s="593" t="s">
        <v>533</v>
      </c>
      <c r="D64" s="594" t="s">
        <v>757</v>
      </c>
      <c r="E64" s="595" t="s">
        <v>540</v>
      </c>
      <c r="F64" s="593" t="s">
        <v>532</v>
      </c>
      <c r="G64" s="593" t="s">
        <v>666</v>
      </c>
      <c r="H64" s="593" t="s">
        <v>480</v>
      </c>
      <c r="I64" s="593" t="s">
        <v>667</v>
      </c>
      <c r="J64" s="593" t="s">
        <v>668</v>
      </c>
      <c r="K64" s="593" t="s">
        <v>669</v>
      </c>
      <c r="L64" s="596">
        <v>0</v>
      </c>
      <c r="M64" s="596">
        <v>0</v>
      </c>
      <c r="N64" s="593">
        <v>3</v>
      </c>
      <c r="O64" s="597">
        <v>2.5</v>
      </c>
      <c r="P64" s="596">
        <v>0</v>
      </c>
      <c r="Q64" s="598"/>
      <c r="R64" s="593">
        <v>1</v>
      </c>
      <c r="S64" s="598">
        <v>0.33333333333333331</v>
      </c>
      <c r="T64" s="597">
        <v>0.5</v>
      </c>
      <c r="U64" s="599">
        <v>0.2</v>
      </c>
    </row>
    <row r="65" spans="1:21" ht="14.4" customHeight="1" x14ac:dyDescent="0.3">
      <c r="A65" s="592">
        <v>19</v>
      </c>
      <c r="B65" s="593" t="s">
        <v>531</v>
      </c>
      <c r="C65" s="593" t="s">
        <v>533</v>
      </c>
      <c r="D65" s="594" t="s">
        <v>757</v>
      </c>
      <c r="E65" s="595" t="s">
        <v>541</v>
      </c>
      <c r="F65" s="593" t="s">
        <v>532</v>
      </c>
      <c r="G65" s="593" t="s">
        <v>610</v>
      </c>
      <c r="H65" s="593" t="s">
        <v>434</v>
      </c>
      <c r="I65" s="593" t="s">
        <v>721</v>
      </c>
      <c r="J65" s="593" t="s">
        <v>722</v>
      </c>
      <c r="K65" s="593" t="s">
        <v>723</v>
      </c>
      <c r="L65" s="596">
        <v>0</v>
      </c>
      <c r="M65" s="596">
        <v>0</v>
      </c>
      <c r="N65" s="593">
        <v>3</v>
      </c>
      <c r="O65" s="597">
        <v>0.5</v>
      </c>
      <c r="P65" s="596"/>
      <c r="Q65" s="598"/>
      <c r="R65" s="593"/>
      <c r="S65" s="598">
        <v>0</v>
      </c>
      <c r="T65" s="597"/>
      <c r="U65" s="599">
        <v>0</v>
      </c>
    </row>
    <row r="66" spans="1:21" ht="14.4" customHeight="1" x14ac:dyDescent="0.3">
      <c r="A66" s="592">
        <v>19</v>
      </c>
      <c r="B66" s="593" t="s">
        <v>531</v>
      </c>
      <c r="C66" s="593" t="s">
        <v>533</v>
      </c>
      <c r="D66" s="594" t="s">
        <v>757</v>
      </c>
      <c r="E66" s="595" t="s">
        <v>541</v>
      </c>
      <c r="F66" s="593" t="s">
        <v>532</v>
      </c>
      <c r="G66" s="593" t="s">
        <v>610</v>
      </c>
      <c r="H66" s="593" t="s">
        <v>434</v>
      </c>
      <c r="I66" s="593" t="s">
        <v>724</v>
      </c>
      <c r="J66" s="593" t="s">
        <v>722</v>
      </c>
      <c r="K66" s="593" t="s">
        <v>725</v>
      </c>
      <c r="L66" s="596">
        <v>161.4</v>
      </c>
      <c r="M66" s="596">
        <v>968.40000000000009</v>
      </c>
      <c r="N66" s="593">
        <v>6</v>
      </c>
      <c r="O66" s="597">
        <v>1</v>
      </c>
      <c r="P66" s="596"/>
      <c r="Q66" s="598">
        <v>0</v>
      </c>
      <c r="R66" s="593"/>
      <c r="S66" s="598">
        <v>0</v>
      </c>
      <c r="T66" s="597"/>
      <c r="U66" s="599">
        <v>0</v>
      </c>
    </row>
    <row r="67" spans="1:21" ht="14.4" customHeight="1" x14ac:dyDescent="0.3">
      <c r="A67" s="592">
        <v>19</v>
      </c>
      <c r="B67" s="593" t="s">
        <v>531</v>
      </c>
      <c r="C67" s="593" t="s">
        <v>533</v>
      </c>
      <c r="D67" s="594" t="s">
        <v>757</v>
      </c>
      <c r="E67" s="595" t="s">
        <v>541</v>
      </c>
      <c r="F67" s="593" t="s">
        <v>532</v>
      </c>
      <c r="G67" s="593" t="s">
        <v>547</v>
      </c>
      <c r="H67" s="593" t="s">
        <v>434</v>
      </c>
      <c r="I67" s="593" t="s">
        <v>726</v>
      </c>
      <c r="J67" s="593" t="s">
        <v>549</v>
      </c>
      <c r="K67" s="593" t="s">
        <v>727</v>
      </c>
      <c r="L67" s="596">
        <v>91.11</v>
      </c>
      <c r="M67" s="596">
        <v>546.66</v>
      </c>
      <c r="N67" s="593">
        <v>6</v>
      </c>
      <c r="O67" s="597">
        <v>1.5</v>
      </c>
      <c r="P67" s="596"/>
      <c r="Q67" s="598">
        <v>0</v>
      </c>
      <c r="R67" s="593"/>
      <c r="S67" s="598">
        <v>0</v>
      </c>
      <c r="T67" s="597"/>
      <c r="U67" s="599">
        <v>0</v>
      </c>
    </row>
    <row r="68" spans="1:21" ht="14.4" customHeight="1" x14ac:dyDescent="0.3">
      <c r="A68" s="592">
        <v>19</v>
      </c>
      <c r="B68" s="593" t="s">
        <v>531</v>
      </c>
      <c r="C68" s="593" t="s">
        <v>533</v>
      </c>
      <c r="D68" s="594" t="s">
        <v>757</v>
      </c>
      <c r="E68" s="595" t="s">
        <v>541</v>
      </c>
      <c r="F68" s="593" t="s">
        <v>532</v>
      </c>
      <c r="G68" s="593" t="s">
        <v>547</v>
      </c>
      <c r="H68" s="593" t="s">
        <v>434</v>
      </c>
      <c r="I68" s="593" t="s">
        <v>728</v>
      </c>
      <c r="J68" s="593" t="s">
        <v>549</v>
      </c>
      <c r="K68" s="593" t="s">
        <v>727</v>
      </c>
      <c r="L68" s="596">
        <v>91.11</v>
      </c>
      <c r="M68" s="596">
        <v>273.33</v>
      </c>
      <c r="N68" s="593">
        <v>3</v>
      </c>
      <c r="O68" s="597">
        <v>0.5</v>
      </c>
      <c r="P68" s="596"/>
      <c r="Q68" s="598">
        <v>0</v>
      </c>
      <c r="R68" s="593"/>
      <c r="S68" s="598">
        <v>0</v>
      </c>
      <c r="T68" s="597"/>
      <c r="U68" s="599">
        <v>0</v>
      </c>
    </row>
    <row r="69" spans="1:21" ht="14.4" customHeight="1" x14ac:dyDescent="0.3">
      <c r="A69" s="592">
        <v>19</v>
      </c>
      <c r="B69" s="593" t="s">
        <v>531</v>
      </c>
      <c r="C69" s="593" t="s">
        <v>533</v>
      </c>
      <c r="D69" s="594" t="s">
        <v>757</v>
      </c>
      <c r="E69" s="595" t="s">
        <v>541</v>
      </c>
      <c r="F69" s="593" t="s">
        <v>532</v>
      </c>
      <c r="G69" s="593" t="s">
        <v>551</v>
      </c>
      <c r="H69" s="593" t="s">
        <v>434</v>
      </c>
      <c r="I69" s="593" t="s">
        <v>552</v>
      </c>
      <c r="J69" s="593" t="s">
        <v>553</v>
      </c>
      <c r="K69" s="593" t="s">
        <v>554</v>
      </c>
      <c r="L69" s="596">
        <v>57.48</v>
      </c>
      <c r="M69" s="596">
        <v>689.76</v>
      </c>
      <c r="N69" s="593">
        <v>12</v>
      </c>
      <c r="O69" s="597">
        <v>6</v>
      </c>
      <c r="P69" s="596">
        <v>689.76</v>
      </c>
      <c r="Q69" s="598">
        <v>1</v>
      </c>
      <c r="R69" s="593">
        <v>12</v>
      </c>
      <c r="S69" s="598">
        <v>1</v>
      </c>
      <c r="T69" s="597">
        <v>6</v>
      </c>
      <c r="U69" s="599">
        <v>1</v>
      </c>
    </row>
    <row r="70" spans="1:21" ht="14.4" customHeight="1" x14ac:dyDescent="0.3">
      <c r="A70" s="592">
        <v>19</v>
      </c>
      <c r="B70" s="593" t="s">
        <v>531</v>
      </c>
      <c r="C70" s="593" t="s">
        <v>533</v>
      </c>
      <c r="D70" s="594" t="s">
        <v>757</v>
      </c>
      <c r="E70" s="595" t="s">
        <v>541</v>
      </c>
      <c r="F70" s="593" t="s">
        <v>532</v>
      </c>
      <c r="G70" s="593" t="s">
        <v>642</v>
      </c>
      <c r="H70" s="593" t="s">
        <v>434</v>
      </c>
      <c r="I70" s="593" t="s">
        <v>729</v>
      </c>
      <c r="J70" s="593" t="s">
        <v>730</v>
      </c>
      <c r="K70" s="593" t="s">
        <v>645</v>
      </c>
      <c r="L70" s="596">
        <v>86.41</v>
      </c>
      <c r="M70" s="596">
        <v>691.28</v>
      </c>
      <c r="N70" s="593">
        <v>8</v>
      </c>
      <c r="O70" s="597">
        <v>1</v>
      </c>
      <c r="P70" s="596"/>
      <c r="Q70" s="598">
        <v>0</v>
      </c>
      <c r="R70" s="593"/>
      <c r="S70" s="598">
        <v>0</v>
      </c>
      <c r="T70" s="597"/>
      <c r="U70" s="599">
        <v>0</v>
      </c>
    </row>
    <row r="71" spans="1:21" ht="14.4" customHeight="1" x14ac:dyDescent="0.3">
      <c r="A71" s="592">
        <v>19</v>
      </c>
      <c r="B71" s="593" t="s">
        <v>531</v>
      </c>
      <c r="C71" s="593" t="s">
        <v>533</v>
      </c>
      <c r="D71" s="594" t="s">
        <v>757</v>
      </c>
      <c r="E71" s="595" t="s">
        <v>541</v>
      </c>
      <c r="F71" s="593" t="s">
        <v>532</v>
      </c>
      <c r="G71" s="593" t="s">
        <v>731</v>
      </c>
      <c r="H71" s="593" t="s">
        <v>434</v>
      </c>
      <c r="I71" s="593" t="s">
        <v>732</v>
      </c>
      <c r="J71" s="593" t="s">
        <v>733</v>
      </c>
      <c r="K71" s="593" t="s">
        <v>734</v>
      </c>
      <c r="L71" s="596">
        <v>0</v>
      </c>
      <c r="M71" s="596">
        <v>0</v>
      </c>
      <c r="N71" s="593">
        <v>3</v>
      </c>
      <c r="O71" s="597">
        <v>0.5</v>
      </c>
      <c r="P71" s="596"/>
      <c r="Q71" s="598"/>
      <c r="R71" s="593"/>
      <c r="S71" s="598">
        <v>0</v>
      </c>
      <c r="T71" s="597"/>
      <c r="U71" s="599">
        <v>0</v>
      </c>
    </row>
    <row r="72" spans="1:21" ht="14.4" customHeight="1" x14ac:dyDescent="0.3">
      <c r="A72" s="592">
        <v>19</v>
      </c>
      <c r="B72" s="593" t="s">
        <v>531</v>
      </c>
      <c r="C72" s="593" t="s">
        <v>533</v>
      </c>
      <c r="D72" s="594" t="s">
        <v>757</v>
      </c>
      <c r="E72" s="595" t="s">
        <v>541</v>
      </c>
      <c r="F72" s="593" t="s">
        <v>532</v>
      </c>
      <c r="G72" s="593" t="s">
        <v>731</v>
      </c>
      <c r="H72" s="593" t="s">
        <v>480</v>
      </c>
      <c r="I72" s="593" t="s">
        <v>735</v>
      </c>
      <c r="J72" s="593" t="s">
        <v>733</v>
      </c>
      <c r="K72" s="593" t="s">
        <v>736</v>
      </c>
      <c r="L72" s="596">
        <v>32.869999999999997</v>
      </c>
      <c r="M72" s="596">
        <v>98.609999999999985</v>
      </c>
      <c r="N72" s="593">
        <v>3</v>
      </c>
      <c r="O72" s="597">
        <v>0.5</v>
      </c>
      <c r="P72" s="596"/>
      <c r="Q72" s="598">
        <v>0</v>
      </c>
      <c r="R72" s="593"/>
      <c r="S72" s="598">
        <v>0</v>
      </c>
      <c r="T72" s="597"/>
      <c r="U72" s="599">
        <v>0</v>
      </c>
    </row>
    <row r="73" spans="1:21" ht="14.4" customHeight="1" x14ac:dyDescent="0.3">
      <c r="A73" s="592">
        <v>19</v>
      </c>
      <c r="B73" s="593" t="s">
        <v>531</v>
      </c>
      <c r="C73" s="593" t="s">
        <v>533</v>
      </c>
      <c r="D73" s="594" t="s">
        <v>757</v>
      </c>
      <c r="E73" s="595" t="s">
        <v>541</v>
      </c>
      <c r="F73" s="593" t="s">
        <v>532</v>
      </c>
      <c r="G73" s="593" t="s">
        <v>737</v>
      </c>
      <c r="H73" s="593" t="s">
        <v>480</v>
      </c>
      <c r="I73" s="593" t="s">
        <v>738</v>
      </c>
      <c r="J73" s="593" t="s">
        <v>739</v>
      </c>
      <c r="K73" s="593" t="s">
        <v>740</v>
      </c>
      <c r="L73" s="596">
        <v>234.07</v>
      </c>
      <c r="M73" s="596">
        <v>468.14</v>
      </c>
      <c r="N73" s="593">
        <v>2</v>
      </c>
      <c r="O73" s="597">
        <v>1</v>
      </c>
      <c r="P73" s="596"/>
      <c r="Q73" s="598">
        <v>0</v>
      </c>
      <c r="R73" s="593"/>
      <c r="S73" s="598">
        <v>0</v>
      </c>
      <c r="T73" s="597"/>
      <c r="U73" s="599">
        <v>0</v>
      </c>
    </row>
    <row r="74" spans="1:21" ht="14.4" customHeight="1" x14ac:dyDescent="0.3">
      <c r="A74" s="592">
        <v>19</v>
      </c>
      <c r="B74" s="593" t="s">
        <v>531</v>
      </c>
      <c r="C74" s="593" t="s">
        <v>533</v>
      </c>
      <c r="D74" s="594" t="s">
        <v>757</v>
      </c>
      <c r="E74" s="595" t="s">
        <v>541</v>
      </c>
      <c r="F74" s="593" t="s">
        <v>532</v>
      </c>
      <c r="G74" s="593" t="s">
        <v>662</v>
      </c>
      <c r="H74" s="593" t="s">
        <v>434</v>
      </c>
      <c r="I74" s="593" t="s">
        <v>663</v>
      </c>
      <c r="J74" s="593" t="s">
        <v>664</v>
      </c>
      <c r="K74" s="593" t="s">
        <v>665</v>
      </c>
      <c r="L74" s="596">
        <v>108.44</v>
      </c>
      <c r="M74" s="596">
        <v>108.44</v>
      </c>
      <c r="N74" s="593">
        <v>1</v>
      </c>
      <c r="O74" s="597">
        <v>1</v>
      </c>
      <c r="P74" s="596">
        <v>108.44</v>
      </c>
      <c r="Q74" s="598">
        <v>1</v>
      </c>
      <c r="R74" s="593">
        <v>1</v>
      </c>
      <c r="S74" s="598">
        <v>1</v>
      </c>
      <c r="T74" s="597">
        <v>1</v>
      </c>
      <c r="U74" s="599">
        <v>1</v>
      </c>
    </row>
    <row r="75" spans="1:21" ht="14.4" customHeight="1" x14ac:dyDescent="0.3">
      <c r="A75" s="592">
        <v>19</v>
      </c>
      <c r="B75" s="593" t="s">
        <v>531</v>
      </c>
      <c r="C75" s="593" t="s">
        <v>533</v>
      </c>
      <c r="D75" s="594" t="s">
        <v>757</v>
      </c>
      <c r="E75" s="595" t="s">
        <v>541</v>
      </c>
      <c r="F75" s="593" t="s">
        <v>532</v>
      </c>
      <c r="G75" s="593" t="s">
        <v>662</v>
      </c>
      <c r="H75" s="593" t="s">
        <v>434</v>
      </c>
      <c r="I75" s="593" t="s">
        <v>741</v>
      </c>
      <c r="J75" s="593" t="s">
        <v>664</v>
      </c>
      <c r="K75" s="593" t="s">
        <v>665</v>
      </c>
      <c r="L75" s="596">
        <v>52.61</v>
      </c>
      <c r="M75" s="596">
        <v>157.82999999999998</v>
      </c>
      <c r="N75" s="593">
        <v>3</v>
      </c>
      <c r="O75" s="597">
        <v>1</v>
      </c>
      <c r="P75" s="596">
        <v>157.82999999999998</v>
      </c>
      <c r="Q75" s="598">
        <v>1</v>
      </c>
      <c r="R75" s="593">
        <v>3</v>
      </c>
      <c r="S75" s="598">
        <v>1</v>
      </c>
      <c r="T75" s="597">
        <v>1</v>
      </c>
      <c r="U75" s="599">
        <v>1</v>
      </c>
    </row>
    <row r="76" spans="1:21" ht="14.4" customHeight="1" x14ac:dyDescent="0.3">
      <c r="A76" s="592">
        <v>19</v>
      </c>
      <c r="B76" s="593" t="s">
        <v>531</v>
      </c>
      <c r="C76" s="593" t="s">
        <v>533</v>
      </c>
      <c r="D76" s="594" t="s">
        <v>757</v>
      </c>
      <c r="E76" s="595" t="s">
        <v>541</v>
      </c>
      <c r="F76" s="593" t="s">
        <v>532</v>
      </c>
      <c r="G76" s="593" t="s">
        <v>569</v>
      </c>
      <c r="H76" s="593" t="s">
        <v>434</v>
      </c>
      <c r="I76" s="593" t="s">
        <v>742</v>
      </c>
      <c r="J76" s="593" t="s">
        <v>571</v>
      </c>
      <c r="K76" s="593" t="s">
        <v>743</v>
      </c>
      <c r="L76" s="596">
        <v>42.54</v>
      </c>
      <c r="M76" s="596">
        <v>42.54</v>
      </c>
      <c r="N76" s="593">
        <v>1</v>
      </c>
      <c r="O76" s="597">
        <v>1</v>
      </c>
      <c r="P76" s="596">
        <v>42.54</v>
      </c>
      <c r="Q76" s="598">
        <v>1</v>
      </c>
      <c r="R76" s="593">
        <v>1</v>
      </c>
      <c r="S76" s="598">
        <v>1</v>
      </c>
      <c r="T76" s="597">
        <v>1</v>
      </c>
      <c r="U76" s="599">
        <v>1</v>
      </c>
    </row>
    <row r="77" spans="1:21" ht="14.4" customHeight="1" x14ac:dyDescent="0.3">
      <c r="A77" s="592">
        <v>19</v>
      </c>
      <c r="B77" s="593" t="s">
        <v>531</v>
      </c>
      <c r="C77" s="593" t="s">
        <v>533</v>
      </c>
      <c r="D77" s="594" t="s">
        <v>757</v>
      </c>
      <c r="E77" s="595" t="s">
        <v>541</v>
      </c>
      <c r="F77" s="593" t="s">
        <v>532</v>
      </c>
      <c r="G77" s="593" t="s">
        <v>744</v>
      </c>
      <c r="H77" s="593" t="s">
        <v>434</v>
      </c>
      <c r="I77" s="593" t="s">
        <v>745</v>
      </c>
      <c r="J77" s="593" t="s">
        <v>746</v>
      </c>
      <c r="K77" s="593" t="s">
        <v>747</v>
      </c>
      <c r="L77" s="596">
        <v>149.69</v>
      </c>
      <c r="M77" s="596">
        <v>449.07</v>
      </c>
      <c r="N77" s="593">
        <v>3</v>
      </c>
      <c r="O77" s="597">
        <v>0.5</v>
      </c>
      <c r="P77" s="596"/>
      <c r="Q77" s="598">
        <v>0</v>
      </c>
      <c r="R77" s="593"/>
      <c r="S77" s="598">
        <v>0</v>
      </c>
      <c r="T77" s="597"/>
      <c r="U77" s="599">
        <v>0</v>
      </c>
    </row>
    <row r="78" spans="1:21" ht="14.4" customHeight="1" x14ac:dyDescent="0.3">
      <c r="A78" s="592">
        <v>19</v>
      </c>
      <c r="B78" s="593" t="s">
        <v>531</v>
      </c>
      <c r="C78" s="593" t="s">
        <v>533</v>
      </c>
      <c r="D78" s="594" t="s">
        <v>757</v>
      </c>
      <c r="E78" s="595" t="s">
        <v>541</v>
      </c>
      <c r="F78" s="593" t="s">
        <v>532</v>
      </c>
      <c r="G78" s="593" t="s">
        <v>744</v>
      </c>
      <c r="H78" s="593" t="s">
        <v>434</v>
      </c>
      <c r="I78" s="593" t="s">
        <v>745</v>
      </c>
      <c r="J78" s="593" t="s">
        <v>746</v>
      </c>
      <c r="K78" s="593" t="s">
        <v>747</v>
      </c>
      <c r="L78" s="596">
        <v>110.19</v>
      </c>
      <c r="M78" s="596">
        <v>661.14</v>
      </c>
      <c r="N78" s="593">
        <v>6</v>
      </c>
      <c r="O78" s="597">
        <v>1</v>
      </c>
      <c r="P78" s="596"/>
      <c r="Q78" s="598">
        <v>0</v>
      </c>
      <c r="R78" s="593"/>
      <c r="S78" s="598">
        <v>0</v>
      </c>
      <c r="T78" s="597"/>
      <c r="U78" s="599">
        <v>0</v>
      </c>
    </row>
    <row r="79" spans="1:21" ht="14.4" customHeight="1" x14ac:dyDescent="0.3">
      <c r="A79" s="592">
        <v>19</v>
      </c>
      <c r="B79" s="593" t="s">
        <v>531</v>
      </c>
      <c r="C79" s="593" t="s">
        <v>533</v>
      </c>
      <c r="D79" s="594" t="s">
        <v>757</v>
      </c>
      <c r="E79" s="595" t="s">
        <v>542</v>
      </c>
      <c r="F79" s="593" t="s">
        <v>532</v>
      </c>
      <c r="G79" s="593" t="s">
        <v>626</v>
      </c>
      <c r="H79" s="593" t="s">
        <v>434</v>
      </c>
      <c r="I79" s="593" t="s">
        <v>627</v>
      </c>
      <c r="J79" s="593" t="s">
        <v>628</v>
      </c>
      <c r="K79" s="593" t="s">
        <v>629</v>
      </c>
      <c r="L79" s="596">
        <v>48.09</v>
      </c>
      <c r="M79" s="596">
        <v>48.09</v>
      </c>
      <c r="N79" s="593">
        <v>1</v>
      </c>
      <c r="O79" s="597">
        <v>1</v>
      </c>
      <c r="P79" s="596">
        <v>48.09</v>
      </c>
      <c r="Q79" s="598">
        <v>1</v>
      </c>
      <c r="R79" s="593">
        <v>1</v>
      </c>
      <c r="S79" s="598">
        <v>1</v>
      </c>
      <c r="T79" s="597">
        <v>1</v>
      </c>
      <c r="U79" s="599">
        <v>1</v>
      </c>
    </row>
    <row r="80" spans="1:21" ht="14.4" customHeight="1" x14ac:dyDescent="0.3">
      <c r="A80" s="592">
        <v>19</v>
      </c>
      <c r="B80" s="593" t="s">
        <v>531</v>
      </c>
      <c r="C80" s="593" t="s">
        <v>533</v>
      </c>
      <c r="D80" s="594" t="s">
        <v>757</v>
      </c>
      <c r="E80" s="595" t="s">
        <v>542</v>
      </c>
      <c r="F80" s="593" t="s">
        <v>532</v>
      </c>
      <c r="G80" s="593" t="s">
        <v>630</v>
      </c>
      <c r="H80" s="593" t="s">
        <v>434</v>
      </c>
      <c r="I80" s="593" t="s">
        <v>631</v>
      </c>
      <c r="J80" s="593" t="s">
        <v>632</v>
      </c>
      <c r="K80" s="593" t="s">
        <v>633</v>
      </c>
      <c r="L80" s="596">
        <v>98.75</v>
      </c>
      <c r="M80" s="596">
        <v>98.75</v>
      </c>
      <c r="N80" s="593">
        <v>1</v>
      </c>
      <c r="O80" s="597">
        <v>0.5</v>
      </c>
      <c r="P80" s="596">
        <v>98.75</v>
      </c>
      <c r="Q80" s="598">
        <v>1</v>
      </c>
      <c r="R80" s="593">
        <v>1</v>
      </c>
      <c r="S80" s="598">
        <v>1</v>
      </c>
      <c r="T80" s="597">
        <v>0.5</v>
      </c>
      <c r="U80" s="599">
        <v>1</v>
      </c>
    </row>
    <row r="81" spans="1:21" ht="14.4" customHeight="1" x14ac:dyDescent="0.3">
      <c r="A81" s="592">
        <v>19</v>
      </c>
      <c r="B81" s="593" t="s">
        <v>531</v>
      </c>
      <c r="C81" s="593" t="s">
        <v>533</v>
      </c>
      <c r="D81" s="594" t="s">
        <v>757</v>
      </c>
      <c r="E81" s="595" t="s">
        <v>542</v>
      </c>
      <c r="F81" s="593" t="s">
        <v>532</v>
      </c>
      <c r="G81" s="593" t="s">
        <v>551</v>
      </c>
      <c r="H81" s="593" t="s">
        <v>434</v>
      </c>
      <c r="I81" s="593" t="s">
        <v>552</v>
      </c>
      <c r="J81" s="593" t="s">
        <v>553</v>
      </c>
      <c r="K81" s="593" t="s">
        <v>554</v>
      </c>
      <c r="L81" s="596">
        <v>57.48</v>
      </c>
      <c r="M81" s="596">
        <v>1724.4000000000003</v>
      </c>
      <c r="N81" s="593">
        <v>30</v>
      </c>
      <c r="O81" s="597">
        <v>13</v>
      </c>
      <c r="P81" s="596">
        <v>1609.4400000000003</v>
      </c>
      <c r="Q81" s="598">
        <v>0.93333333333333335</v>
      </c>
      <c r="R81" s="593">
        <v>28</v>
      </c>
      <c r="S81" s="598">
        <v>0.93333333333333335</v>
      </c>
      <c r="T81" s="597">
        <v>12</v>
      </c>
      <c r="U81" s="599">
        <v>0.92307692307692313</v>
      </c>
    </row>
    <row r="82" spans="1:21" ht="14.4" customHeight="1" x14ac:dyDescent="0.3">
      <c r="A82" s="592">
        <v>19</v>
      </c>
      <c r="B82" s="593" t="s">
        <v>531</v>
      </c>
      <c r="C82" s="593" t="s">
        <v>533</v>
      </c>
      <c r="D82" s="594" t="s">
        <v>757</v>
      </c>
      <c r="E82" s="595" t="s">
        <v>542</v>
      </c>
      <c r="F82" s="593" t="s">
        <v>532</v>
      </c>
      <c r="G82" s="593" t="s">
        <v>748</v>
      </c>
      <c r="H82" s="593" t="s">
        <v>434</v>
      </c>
      <c r="I82" s="593" t="s">
        <v>749</v>
      </c>
      <c r="J82" s="593" t="s">
        <v>750</v>
      </c>
      <c r="K82" s="593" t="s">
        <v>751</v>
      </c>
      <c r="L82" s="596">
        <v>38.56</v>
      </c>
      <c r="M82" s="596">
        <v>38.56</v>
      </c>
      <c r="N82" s="593">
        <v>1</v>
      </c>
      <c r="O82" s="597">
        <v>0.5</v>
      </c>
      <c r="P82" s="596">
        <v>38.56</v>
      </c>
      <c r="Q82" s="598">
        <v>1</v>
      </c>
      <c r="R82" s="593">
        <v>1</v>
      </c>
      <c r="S82" s="598">
        <v>1</v>
      </c>
      <c r="T82" s="597">
        <v>0.5</v>
      </c>
      <c r="U82" s="599">
        <v>1</v>
      </c>
    </row>
    <row r="83" spans="1:21" ht="14.4" customHeight="1" x14ac:dyDescent="0.3">
      <c r="A83" s="592">
        <v>19</v>
      </c>
      <c r="B83" s="593" t="s">
        <v>531</v>
      </c>
      <c r="C83" s="593" t="s">
        <v>533</v>
      </c>
      <c r="D83" s="594" t="s">
        <v>757</v>
      </c>
      <c r="E83" s="595" t="s">
        <v>542</v>
      </c>
      <c r="F83" s="593" t="s">
        <v>532</v>
      </c>
      <c r="G83" s="593" t="s">
        <v>646</v>
      </c>
      <c r="H83" s="593" t="s">
        <v>480</v>
      </c>
      <c r="I83" s="593" t="s">
        <v>647</v>
      </c>
      <c r="J83" s="593" t="s">
        <v>648</v>
      </c>
      <c r="K83" s="593" t="s">
        <v>649</v>
      </c>
      <c r="L83" s="596">
        <v>48.42</v>
      </c>
      <c r="M83" s="596">
        <v>48.42</v>
      </c>
      <c r="N83" s="593">
        <v>1</v>
      </c>
      <c r="O83" s="597">
        <v>0.5</v>
      </c>
      <c r="P83" s="596">
        <v>48.42</v>
      </c>
      <c r="Q83" s="598">
        <v>1</v>
      </c>
      <c r="R83" s="593">
        <v>1</v>
      </c>
      <c r="S83" s="598">
        <v>1</v>
      </c>
      <c r="T83" s="597">
        <v>0.5</v>
      </c>
      <c r="U83" s="599">
        <v>1</v>
      </c>
    </row>
    <row r="84" spans="1:21" ht="14.4" customHeight="1" x14ac:dyDescent="0.3">
      <c r="A84" s="592">
        <v>19</v>
      </c>
      <c r="B84" s="593" t="s">
        <v>531</v>
      </c>
      <c r="C84" s="593" t="s">
        <v>533</v>
      </c>
      <c r="D84" s="594" t="s">
        <v>757</v>
      </c>
      <c r="E84" s="595" t="s">
        <v>542</v>
      </c>
      <c r="F84" s="593" t="s">
        <v>532</v>
      </c>
      <c r="G84" s="593" t="s">
        <v>560</v>
      </c>
      <c r="H84" s="593" t="s">
        <v>434</v>
      </c>
      <c r="I84" s="593" t="s">
        <v>561</v>
      </c>
      <c r="J84" s="593" t="s">
        <v>562</v>
      </c>
      <c r="K84" s="593" t="s">
        <v>563</v>
      </c>
      <c r="L84" s="596">
        <v>0</v>
      </c>
      <c r="M84" s="596">
        <v>0</v>
      </c>
      <c r="N84" s="593">
        <v>10</v>
      </c>
      <c r="O84" s="597">
        <v>3</v>
      </c>
      <c r="P84" s="596">
        <v>0</v>
      </c>
      <c r="Q84" s="598"/>
      <c r="R84" s="593">
        <v>10</v>
      </c>
      <c r="S84" s="598">
        <v>1</v>
      </c>
      <c r="T84" s="597">
        <v>3</v>
      </c>
      <c r="U84" s="599">
        <v>1</v>
      </c>
    </row>
    <row r="85" spans="1:21" ht="14.4" customHeight="1" x14ac:dyDescent="0.3">
      <c r="A85" s="592">
        <v>19</v>
      </c>
      <c r="B85" s="593" t="s">
        <v>531</v>
      </c>
      <c r="C85" s="593" t="s">
        <v>533</v>
      </c>
      <c r="D85" s="594" t="s">
        <v>757</v>
      </c>
      <c r="E85" s="595" t="s">
        <v>542</v>
      </c>
      <c r="F85" s="593" t="s">
        <v>532</v>
      </c>
      <c r="G85" s="593" t="s">
        <v>565</v>
      </c>
      <c r="H85" s="593" t="s">
        <v>434</v>
      </c>
      <c r="I85" s="593" t="s">
        <v>566</v>
      </c>
      <c r="J85" s="593" t="s">
        <v>567</v>
      </c>
      <c r="K85" s="593" t="s">
        <v>568</v>
      </c>
      <c r="L85" s="596">
        <v>0</v>
      </c>
      <c r="M85" s="596">
        <v>0</v>
      </c>
      <c r="N85" s="593">
        <v>9</v>
      </c>
      <c r="O85" s="597">
        <v>3</v>
      </c>
      <c r="P85" s="596">
        <v>0</v>
      </c>
      <c r="Q85" s="598"/>
      <c r="R85" s="593">
        <v>9</v>
      </c>
      <c r="S85" s="598">
        <v>1</v>
      </c>
      <c r="T85" s="597">
        <v>3</v>
      </c>
      <c r="U85" s="599">
        <v>1</v>
      </c>
    </row>
    <row r="86" spans="1:21" ht="14.4" customHeight="1" x14ac:dyDescent="0.3">
      <c r="A86" s="592">
        <v>19</v>
      </c>
      <c r="B86" s="593" t="s">
        <v>531</v>
      </c>
      <c r="C86" s="593" t="s">
        <v>533</v>
      </c>
      <c r="D86" s="594" t="s">
        <v>757</v>
      </c>
      <c r="E86" s="595" t="s">
        <v>542</v>
      </c>
      <c r="F86" s="593" t="s">
        <v>532</v>
      </c>
      <c r="G86" s="593" t="s">
        <v>709</v>
      </c>
      <c r="H86" s="593" t="s">
        <v>480</v>
      </c>
      <c r="I86" s="593" t="s">
        <v>752</v>
      </c>
      <c r="J86" s="593" t="s">
        <v>753</v>
      </c>
      <c r="K86" s="593" t="s">
        <v>754</v>
      </c>
      <c r="L86" s="596">
        <v>0</v>
      </c>
      <c r="M86" s="596">
        <v>0</v>
      </c>
      <c r="N86" s="593">
        <v>1</v>
      </c>
      <c r="O86" s="597">
        <v>0.5</v>
      </c>
      <c r="P86" s="596">
        <v>0</v>
      </c>
      <c r="Q86" s="598"/>
      <c r="R86" s="593">
        <v>1</v>
      </c>
      <c r="S86" s="598">
        <v>1</v>
      </c>
      <c r="T86" s="597">
        <v>0.5</v>
      </c>
      <c r="U86" s="599">
        <v>1</v>
      </c>
    </row>
    <row r="87" spans="1:21" ht="14.4" customHeight="1" x14ac:dyDescent="0.3">
      <c r="A87" s="592">
        <v>19</v>
      </c>
      <c r="B87" s="593" t="s">
        <v>531</v>
      </c>
      <c r="C87" s="593" t="s">
        <v>533</v>
      </c>
      <c r="D87" s="594" t="s">
        <v>757</v>
      </c>
      <c r="E87" s="595" t="s">
        <v>542</v>
      </c>
      <c r="F87" s="593" t="s">
        <v>532</v>
      </c>
      <c r="G87" s="593" t="s">
        <v>569</v>
      </c>
      <c r="H87" s="593" t="s">
        <v>434</v>
      </c>
      <c r="I87" s="593" t="s">
        <v>570</v>
      </c>
      <c r="J87" s="593" t="s">
        <v>571</v>
      </c>
      <c r="K87" s="593" t="s">
        <v>572</v>
      </c>
      <c r="L87" s="596">
        <v>59.56</v>
      </c>
      <c r="M87" s="596">
        <v>59.56</v>
      </c>
      <c r="N87" s="593">
        <v>1</v>
      </c>
      <c r="O87" s="597">
        <v>1</v>
      </c>
      <c r="P87" s="596">
        <v>59.56</v>
      </c>
      <c r="Q87" s="598">
        <v>1</v>
      </c>
      <c r="R87" s="593">
        <v>1</v>
      </c>
      <c r="S87" s="598">
        <v>1</v>
      </c>
      <c r="T87" s="597">
        <v>1</v>
      </c>
      <c r="U87" s="599">
        <v>1</v>
      </c>
    </row>
    <row r="88" spans="1:21" ht="14.4" customHeight="1" x14ac:dyDescent="0.3">
      <c r="A88" s="592">
        <v>19</v>
      </c>
      <c r="B88" s="593" t="s">
        <v>531</v>
      </c>
      <c r="C88" s="593" t="s">
        <v>533</v>
      </c>
      <c r="D88" s="594" t="s">
        <v>757</v>
      </c>
      <c r="E88" s="595" t="s">
        <v>542</v>
      </c>
      <c r="F88" s="593" t="s">
        <v>532</v>
      </c>
      <c r="G88" s="593" t="s">
        <v>666</v>
      </c>
      <c r="H88" s="593" t="s">
        <v>434</v>
      </c>
      <c r="I88" s="593" t="s">
        <v>755</v>
      </c>
      <c r="J88" s="593" t="s">
        <v>668</v>
      </c>
      <c r="K88" s="593" t="s">
        <v>756</v>
      </c>
      <c r="L88" s="596">
        <v>0</v>
      </c>
      <c r="M88" s="596">
        <v>0</v>
      </c>
      <c r="N88" s="593">
        <v>1</v>
      </c>
      <c r="O88" s="597">
        <v>1</v>
      </c>
      <c r="P88" s="596">
        <v>0</v>
      </c>
      <c r="Q88" s="598"/>
      <c r="R88" s="593">
        <v>1</v>
      </c>
      <c r="S88" s="598">
        <v>1</v>
      </c>
      <c r="T88" s="597">
        <v>1</v>
      </c>
      <c r="U88" s="599">
        <v>1</v>
      </c>
    </row>
    <row r="89" spans="1:21" ht="14.4" customHeight="1" thickBot="1" x14ac:dyDescent="0.35">
      <c r="A89" s="600">
        <v>19</v>
      </c>
      <c r="B89" s="601" t="s">
        <v>531</v>
      </c>
      <c r="C89" s="601" t="s">
        <v>533</v>
      </c>
      <c r="D89" s="602" t="s">
        <v>757</v>
      </c>
      <c r="E89" s="603" t="s">
        <v>542</v>
      </c>
      <c r="F89" s="601" t="s">
        <v>532</v>
      </c>
      <c r="G89" s="601" t="s">
        <v>586</v>
      </c>
      <c r="H89" s="601" t="s">
        <v>434</v>
      </c>
      <c r="I89" s="601" t="s">
        <v>587</v>
      </c>
      <c r="J89" s="601" t="s">
        <v>588</v>
      </c>
      <c r="K89" s="601" t="s">
        <v>589</v>
      </c>
      <c r="L89" s="604">
        <v>0</v>
      </c>
      <c r="M89" s="604">
        <v>0</v>
      </c>
      <c r="N89" s="601">
        <v>1</v>
      </c>
      <c r="O89" s="605">
        <v>1</v>
      </c>
      <c r="P89" s="604">
        <v>0</v>
      </c>
      <c r="Q89" s="606"/>
      <c r="R89" s="601">
        <v>1</v>
      </c>
      <c r="S89" s="606">
        <v>1</v>
      </c>
      <c r="T89" s="605">
        <v>1</v>
      </c>
      <c r="U89" s="6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759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8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17" t="s">
        <v>541</v>
      </c>
      <c r="B5" s="116">
        <v>1021.85</v>
      </c>
      <c r="C5" s="591">
        <v>0.75439451322598983</v>
      </c>
      <c r="D5" s="116">
        <v>332.67999999999995</v>
      </c>
      <c r="E5" s="591">
        <v>0.24560548677401015</v>
      </c>
      <c r="F5" s="609">
        <v>1354.53</v>
      </c>
    </row>
    <row r="6" spans="1:6" ht="14.4" customHeight="1" x14ac:dyDescent="0.3">
      <c r="A6" s="618" t="s">
        <v>539</v>
      </c>
      <c r="B6" s="610">
        <v>532.32999999999993</v>
      </c>
      <c r="C6" s="598">
        <v>0.36712413793103443</v>
      </c>
      <c r="D6" s="610">
        <v>917.67</v>
      </c>
      <c r="E6" s="598">
        <v>0.63287586206896551</v>
      </c>
      <c r="F6" s="611">
        <v>1450</v>
      </c>
    </row>
    <row r="7" spans="1:6" ht="14.4" customHeight="1" x14ac:dyDescent="0.3">
      <c r="A7" s="618" t="s">
        <v>540</v>
      </c>
      <c r="B7" s="610">
        <v>481.25</v>
      </c>
      <c r="C7" s="598">
        <v>0.25286891275562745</v>
      </c>
      <c r="D7" s="610">
        <v>1421.9100000000003</v>
      </c>
      <c r="E7" s="598">
        <v>0.7471310872443726</v>
      </c>
      <c r="F7" s="611">
        <v>1903.1600000000003</v>
      </c>
    </row>
    <row r="8" spans="1:6" ht="14.4" customHeight="1" x14ac:dyDescent="0.3">
      <c r="A8" s="618" t="s">
        <v>542</v>
      </c>
      <c r="B8" s="610"/>
      <c r="C8" s="598">
        <v>0</v>
      </c>
      <c r="D8" s="610">
        <v>48.42</v>
      </c>
      <c r="E8" s="598">
        <v>1</v>
      </c>
      <c r="F8" s="611">
        <v>48.42</v>
      </c>
    </row>
    <row r="9" spans="1:6" ht="14.4" customHeight="1" thickBot="1" x14ac:dyDescent="0.35">
      <c r="A9" s="619" t="s">
        <v>538</v>
      </c>
      <c r="B9" s="614"/>
      <c r="C9" s="615">
        <v>0</v>
      </c>
      <c r="D9" s="614">
        <v>311.33999999999997</v>
      </c>
      <c r="E9" s="615">
        <v>1</v>
      </c>
      <c r="F9" s="616">
        <v>311.33999999999997</v>
      </c>
    </row>
    <row r="10" spans="1:6" ht="14.4" customHeight="1" thickBot="1" x14ac:dyDescent="0.35">
      <c r="A10" s="528" t="s">
        <v>3</v>
      </c>
      <c r="B10" s="529">
        <v>2035.4299999999998</v>
      </c>
      <c r="C10" s="530">
        <v>0.40166750535279083</v>
      </c>
      <c r="D10" s="529">
        <v>3032.02</v>
      </c>
      <c r="E10" s="530">
        <v>0.59833249464720917</v>
      </c>
      <c r="F10" s="531">
        <v>5067.45</v>
      </c>
    </row>
    <row r="11" spans="1:6" ht="14.4" customHeight="1" thickBot="1" x14ac:dyDescent="0.35"/>
    <row r="12" spans="1:6" ht="14.4" customHeight="1" x14ac:dyDescent="0.3">
      <c r="A12" s="617" t="s">
        <v>760</v>
      </c>
      <c r="B12" s="116">
        <v>691.28</v>
      </c>
      <c r="C12" s="591">
        <v>1</v>
      </c>
      <c r="D12" s="116"/>
      <c r="E12" s="591">
        <v>0</v>
      </c>
      <c r="F12" s="609">
        <v>691.28</v>
      </c>
    </row>
    <row r="13" spans="1:6" ht="14.4" customHeight="1" x14ac:dyDescent="0.3">
      <c r="A13" s="618" t="s">
        <v>761</v>
      </c>
      <c r="B13" s="610">
        <v>330.57</v>
      </c>
      <c r="C13" s="598">
        <v>1</v>
      </c>
      <c r="D13" s="610"/>
      <c r="E13" s="598">
        <v>0</v>
      </c>
      <c r="F13" s="611">
        <v>330.57</v>
      </c>
    </row>
    <row r="14" spans="1:6" ht="14.4" customHeight="1" x14ac:dyDescent="0.3">
      <c r="A14" s="618" t="s">
        <v>762</v>
      </c>
      <c r="B14" s="610">
        <v>310.58999999999997</v>
      </c>
      <c r="C14" s="598">
        <v>0.44180025888678681</v>
      </c>
      <c r="D14" s="610">
        <v>392.42</v>
      </c>
      <c r="E14" s="598">
        <v>0.55819974111321324</v>
      </c>
      <c r="F14" s="611">
        <v>703.01</v>
      </c>
    </row>
    <row r="15" spans="1:6" ht="14.4" customHeight="1" x14ac:dyDescent="0.3">
      <c r="A15" s="618" t="s">
        <v>763</v>
      </c>
      <c r="B15" s="610">
        <v>207.45</v>
      </c>
      <c r="C15" s="598">
        <v>1</v>
      </c>
      <c r="D15" s="610"/>
      <c r="E15" s="598">
        <v>0</v>
      </c>
      <c r="F15" s="611">
        <v>207.45</v>
      </c>
    </row>
    <row r="16" spans="1:6" ht="14.4" customHeight="1" x14ac:dyDescent="0.3">
      <c r="A16" s="618" t="s">
        <v>764</v>
      </c>
      <c r="B16" s="610">
        <v>170.52</v>
      </c>
      <c r="C16" s="598">
        <v>1</v>
      </c>
      <c r="D16" s="610"/>
      <c r="E16" s="598">
        <v>0</v>
      </c>
      <c r="F16" s="611">
        <v>170.52</v>
      </c>
    </row>
    <row r="17" spans="1:6" ht="14.4" customHeight="1" x14ac:dyDescent="0.3">
      <c r="A17" s="618" t="s">
        <v>765</v>
      </c>
      <c r="B17" s="610">
        <v>154.36000000000001</v>
      </c>
      <c r="C17" s="598">
        <v>0.22431481965879038</v>
      </c>
      <c r="D17" s="610">
        <v>533.78</v>
      </c>
      <c r="E17" s="598">
        <v>0.77568518034120959</v>
      </c>
      <c r="F17" s="611">
        <v>688.14</v>
      </c>
    </row>
    <row r="18" spans="1:6" ht="14.4" customHeight="1" x14ac:dyDescent="0.3">
      <c r="A18" s="618" t="s">
        <v>766</v>
      </c>
      <c r="B18" s="610">
        <v>96.84</v>
      </c>
      <c r="C18" s="598">
        <v>0.5</v>
      </c>
      <c r="D18" s="610">
        <v>96.84</v>
      </c>
      <c r="E18" s="598">
        <v>0.5</v>
      </c>
      <c r="F18" s="611">
        <v>193.68</v>
      </c>
    </row>
    <row r="19" spans="1:6" ht="14.4" customHeight="1" x14ac:dyDescent="0.3">
      <c r="A19" s="618" t="s">
        <v>767</v>
      </c>
      <c r="B19" s="610">
        <v>73.819999999999993</v>
      </c>
      <c r="C19" s="598">
        <v>1</v>
      </c>
      <c r="D19" s="610"/>
      <c r="E19" s="598">
        <v>0</v>
      </c>
      <c r="F19" s="611">
        <v>73.819999999999993</v>
      </c>
    </row>
    <row r="20" spans="1:6" ht="14.4" customHeight="1" x14ac:dyDescent="0.3">
      <c r="A20" s="618" t="s">
        <v>768</v>
      </c>
      <c r="B20" s="610"/>
      <c r="C20" s="598">
        <v>0</v>
      </c>
      <c r="D20" s="610">
        <v>311.33999999999997</v>
      </c>
      <c r="E20" s="598">
        <v>1</v>
      </c>
      <c r="F20" s="611">
        <v>311.33999999999997</v>
      </c>
    </row>
    <row r="21" spans="1:6" ht="14.4" customHeight="1" x14ac:dyDescent="0.3">
      <c r="A21" s="618" t="s">
        <v>769</v>
      </c>
      <c r="B21" s="610"/>
      <c r="C21" s="598">
        <v>0</v>
      </c>
      <c r="D21" s="610">
        <v>4.7</v>
      </c>
      <c r="E21" s="598">
        <v>1</v>
      </c>
      <c r="F21" s="611">
        <v>4.7</v>
      </c>
    </row>
    <row r="22" spans="1:6" ht="14.4" customHeight="1" x14ac:dyDescent="0.3">
      <c r="A22" s="618" t="s">
        <v>770</v>
      </c>
      <c r="B22" s="610"/>
      <c r="C22" s="598">
        <v>0</v>
      </c>
      <c r="D22" s="610">
        <v>207.45</v>
      </c>
      <c r="E22" s="598">
        <v>1</v>
      </c>
      <c r="F22" s="611">
        <v>207.45</v>
      </c>
    </row>
    <row r="23" spans="1:6" ht="14.4" customHeight="1" x14ac:dyDescent="0.3">
      <c r="A23" s="618" t="s">
        <v>771</v>
      </c>
      <c r="B23" s="610">
        <v>0</v>
      </c>
      <c r="C23" s="598"/>
      <c r="D23" s="610">
        <v>0</v>
      </c>
      <c r="E23" s="598"/>
      <c r="F23" s="611">
        <v>0</v>
      </c>
    </row>
    <row r="24" spans="1:6" ht="14.4" customHeight="1" x14ac:dyDescent="0.3">
      <c r="A24" s="618" t="s">
        <v>772</v>
      </c>
      <c r="B24" s="610"/>
      <c r="C24" s="598">
        <v>0</v>
      </c>
      <c r="D24" s="610">
        <v>234.07</v>
      </c>
      <c r="E24" s="598">
        <v>1</v>
      </c>
      <c r="F24" s="611">
        <v>234.07</v>
      </c>
    </row>
    <row r="25" spans="1:6" ht="14.4" customHeight="1" x14ac:dyDescent="0.3">
      <c r="A25" s="618" t="s">
        <v>773</v>
      </c>
      <c r="B25" s="610"/>
      <c r="C25" s="598">
        <v>0</v>
      </c>
      <c r="D25" s="610">
        <v>934.34</v>
      </c>
      <c r="E25" s="598">
        <v>1</v>
      </c>
      <c r="F25" s="611">
        <v>934.34</v>
      </c>
    </row>
    <row r="26" spans="1:6" ht="14.4" customHeight="1" x14ac:dyDescent="0.3">
      <c r="A26" s="618" t="s">
        <v>774</v>
      </c>
      <c r="B26" s="610"/>
      <c r="C26" s="598">
        <v>0</v>
      </c>
      <c r="D26" s="610">
        <v>123.32</v>
      </c>
      <c r="E26" s="598">
        <v>1</v>
      </c>
      <c r="F26" s="611">
        <v>123.32</v>
      </c>
    </row>
    <row r="27" spans="1:6" ht="14.4" customHeight="1" x14ac:dyDescent="0.3">
      <c r="A27" s="618" t="s">
        <v>775</v>
      </c>
      <c r="B27" s="610">
        <v>0</v>
      </c>
      <c r="C27" s="598">
        <v>0</v>
      </c>
      <c r="D27" s="610">
        <v>98.609999999999985</v>
      </c>
      <c r="E27" s="598">
        <v>1</v>
      </c>
      <c r="F27" s="611">
        <v>98.609999999999985</v>
      </c>
    </row>
    <row r="28" spans="1:6" ht="14.4" customHeight="1" thickBot="1" x14ac:dyDescent="0.35">
      <c r="A28" s="619" t="s">
        <v>776</v>
      </c>
      <c r="B28" s="614"/>
      <c r="C28" s="615">
        <v>0</v>
      </c>
      <c r="D28" s="614">
        <v>95.15</v>
      </c>
      <c r="E28" s="615">
        <v>1</v>
      </c>
      <c r="F28" s="616">
        <v>95.15</v>
      </c>
    </row>
    <row r="29" spans="1:6" ht="14.4" customHeight="1" thickBot="1" x14ac:dyDescent="0.35">
      <c r="A29" s="528" t="s">
        <v>3</v>
      </c>
      <c r="B29" s="529">
        <v>2035.4299999999998</v>
      </c>
      <c r="C29" s="530">
        <v>0.40166750535279083</v>
      </c>
      <c r="D29" s="529">
        <v>3032.02</v>
      </c>
      <c r="E29" s="530">
        <v>0.59833249464720917</v>
      </c>
      <c r="F29" s="531">
        <v>5067.45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{68385B86-9FEA-429F-8B76-A07CCC1158FC}</x14:id>
        </ext>
      </extLst>
    </cfRule>
  </conditionalFormatting>
  <conditionalFormatting sqref="F12:F2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{B8BBA413-C009-4980-910C-6324A4027CAF}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385B86-9FEA-429F-8B76-A07CCC1158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B8BBA413-C009-4980-910C-6324A4027CA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795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24</v>
      </c>
      <c r="G3" s="43">
        <f>SUBTOTAL(9,G6:G1048576)</f>
        <v>2035.4299999999996</v>
      </c>
      <c r="H3" s="44">
        <f>IF(M3=0,0,G3/M3)</f>
        <v>0.40166750535279078</v>
      </c>
      <c r="I3" s="43">
        <f>SUBTOTAL(9,I6:I1048576)</f>
        <v>41</v>
      </c>
      <c r="J3" s="43">
        <f>SUBTOTAL(9,J6:J1048576)</f>
        <v>3032.0200000000004</v>
      </c>
      <c r="K3" s="44">
        <f>IF(M3=0,0,J3/M3)</f>
        <v>0.59833249464720928</v>
      </c>
      <c r="L3" s="43">
        <f>SUBTOTAL(9,L6:L1048576)</f>
        <v>65</v>
      </c>
      <c r="M3" s="45">
        <f>SUBTOTAL(9,M6:M1048576)</f>
        <v>5067.45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8" t="s">
        <v>135</v>
      </c>
      <c r="B5" s="620" t="s">
        <v>131</v>
      </c>
      <c r="C5" s="620" t="s">
        <v>70</v>
      </c>
      <c r="D5" s="620" t="s">
        <v>132</v>
      </c>
      <c r="E5" s="62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85" t="s">
        <v>538</v>
      </c>
      <c r="B6" s="586" t="s">
        <v>777</v>
      </c>
      <c r="C6" s="586" t="s">
        <v>573</v>
      </c>
      <c r="D6" s="586" t="s">
        <v>571</v>
      </c>
      <c r="E6" s="586" t="s">
        <v>778</v>
      </c>
      <c r="F6" s="116"/>
      <c r="G6" s="116"/>
      <c r="H6" s="591">
        <v>0</v>
      </c>
      <c r="I6" s="116">
        <v>1</v>
      </c>
      <c r="J6" s="116">
        <v>311.33999999999997</v>
      </c>
      <c r="K6" s="591">
        <v>1</v>
      </c>
      <c r="L6" s="116">
        <v>1</v>
      </c>
      <c r="M6" s="609">
        <v>311.33999999999997</v>
      </c>
    </row>
    <row r="7" spans="1:13" ht="14.4" customHeight="1" x14ac:dyDescent="0.3">
      <c r="A7" s="592" t="s">
        <v>539</v>
      </c>
      <c r="B7" s="593" t="s">
        <v>779</v>
      </c>
      <c r="C7" s="593" t="s">
        <v>615</v>
      </c>
      <c r="D7" s="593" t="s">
        <v>616</v>
      </c>
      <c r="E7" s="593" t="s">
        <v>617</v>
      </c>
      <c r="F7" s="610"/>
      <c r="G7" s="610"/>
      <c r="H7" s="598">
        <v>0</v>
      </c>
      <c r="I7" s="610">
        <v>4</v>
      </c>
      <c r="J7" s="610">
        <v>123.32</v>
      </c>
      <c r="K7" s="598">
        <v>1</v>
      </c>
      <c r="L7" s="610">
        <v>4</v>
      </c>
      <c r="M7" s="611">
        <v>123.32</v>
      </c>
    </row>
    <row r="8" spans="1:13" ht="14.4" customHeight="1" x14ac:dyDescent="0.3">
      <c r="A8" s="592" t="s">
        <v>539</v>
      </c>
      <c r="B8" s="593" t="s">
        <v>780</v>
      </c>
      <c r="C8" s="593" t="s">
        <v>595</v>
      </c>
      <c r="D8" s="593" t="s">
        <v>596</v>
      </c>
      <c r="E8" s="593" t="s">
        <v>597</v>
      </c>
      <c r="F8" s="610">
        <v>1</v>
      </c>
      <c r="G8" s="610">
        <v>154.36000000000001</v>
      </c>
      <c r="H8" s="598">
        <v>1</v>
      </c>
      <c r="I8" s="610"/>
      <c r="J8" s="610"/>
      <c r="K8" s="598">
        <v>0</v>
      </c>
      <c r="L8" s="610">
        <v>1</v>
      </c>
      <c r="M8" s="611">
        <v>154.36000000000001</v>
      </c>
    </row>
    <row r="9" spans="1:13" ht="14.4" customHeight="1" x14ac:dyDescent="0.3">
      <c r="A9" s="592" t="s">
        <v>539</v>
      </c>
      <c r="B9" s="593" t="s">
        <v>780</v>
      </c>
      <c r="C9" s="593" t="s">
        <v>598</v>
      </c>
      <c r="D9" s="593" t="s">
        <v>599</v>
      </c>
      <c r="E9" s="593" t="s">
        <v>597</v>
      </c>
      <c r="F9" s="610"/>
      <c r="G9" s="610"/>
      <c r="H9" s="598">
        <v>0</v>
      </c>
      <c r="I9" s="610">
        <v>2</v>
      </c>
      <c r="J9" s="610">
        <v>308.72000000000003</v>
      </c>
      <c r="K9" s="598">
        <v>1</v>
      </c>
      <c r="L9" s="610">
        <v>2</v>
      </c>
      <c r="M9" s="611">
        <v>308.72000000000003</v>
      </c>
    </row>
    <row r="10" spans="1:13" ht="14.4" customHeight="1" x14ac:dyDescent="0.3">
      <c r="A10" s="592" t="s">
        <v>539</v>
      </c>
      <c r="B10" s="593" t="s">
        <v>780</v>
      </c>
      <c r="C10" s="593" t="s">
        <v>600</v>
      </c>
      <c r="D10" s="593" t="s">
        <v>599</v>
      </c>
      <c r="E10" s="593" t="s">
        <v>601</v>
      </c>
      <c r="F10" s="610"/>
      <c r="G10" s="610"/>
      <c r="H10" s="598">
        <v>0</v>
      </c>
      <c r="I10" s="610">
        <v>1</v>
      </c>
      <c r="J10" s="610">
        <v>225.06</v>
      </c>
      <c r="K10" s="598">
        <v>1</v>
      </c>
      <c r="L10" s="610">
        <v>1</v>
      </c>
      <c r="M10" s="611">
        <v>225.06</v>
      </c>
    </row>
    <row r="11" spans="1:13" ht="14.4" customHeight="1" x14ac:dyDescent="0.3">
      <c r="A11" s="592" t="s">
        <v>539</v>
      </c>
      <c r="B11" s="593" t="s">
        <v>781</v>
      </c>
      <c r="C11" s="593" t="s">
        <v>603</v>
      </c>
      <c r="D11" s="593" t="s">
        <v>604</v>
      </c>
      <c r="E11" s="593" t="s">
        <v>605</v>
      </c>
      <c r="F11" s="610">
        <v>1</v>
      </c>
      <c r="G11" s="610">
        <v>170.52</v>
      </c>
      <c r="H11" s="598">
        <v>1</v>
      </c>
      <c r="I11" s="610"/>
      <c r="J11" s="610"/>
      <c r="K11" s="598">
        <v>0</v>
      </c>
      <c r="L11" s="610">
        <v>1</v>
      </c>
      <c r="M11" s="611">
        <v>170.52</v>
      </c>
    </row>
    <row r="12" spans="1:13" ht="14.4" customHeight="1" x14ac:dyDescent="0.3">
      <c r="A12" s="592" t="s">
        <v>539</v>
      </c>
      <c r="B12" s="593" t="s">
        <v>782</v>
      </c>
      <c r="C12" s="593" t="s">
        <v>647</v>
      </c>
      <c r="D12" s="593" t="s">
        <v>648</v>
      </c>
      <c r="E12" s="593" t="s">
        <v>649</v>
      </c>
      <c r="F12" s="610"/>
      <c r="G12" s="610"/>
      <c r="H12" s="598">
        <v>0</v>
      </c>
      <c r="I12" s="610">
        <v>1</v>
      </c>
      <c r="J12" s="610">
        <v>48.42</v>
      </c>
      <c r="K12" s="598">
        <v>1</v>
      </c>
      <c r="L12" s="610">
        <v>1</v>
      </c>
      <c r="M12" s="611">
        <v>48.42</v>
      </c>
    </row>
    <row r="13" spans="1:13" ht="14.4" customHeight="1" x14ac:dyDescent="0.3">
      <c r="A13" s="592" t="s">
        <v>539</v>
      </c>
      <c r="B13" s="593" t="s">
        <v>783</v>
      </c>
      <c r="C13" s="593" t="s">
        <v>591</v>
      </c>
      <c r="D13" s="593" t="s">
        <v>592</v>
      </c>
      <c r="E13" s="593" t="s">
        <v>593</v>
      </c>
      <c r="F13" s="610"/>
      <c r="G13" s="610"/>
      <c r="H13" s="598">
        <v>0</v>
      </c>
      <c r="I13" s="610">
        <v>1</v>
      </c>
      <c r="J13" s="610">
        <v>4.7</v>
      </c>
      <c r="K13" s="598">
        <v>1</v>
      </c>
      <c r="L13" s="610">
        <v>1</v>
      </c>
      <c r="M13" s="611">
        <v>4.7</v>
      </c>
    </row>
    <row r="14" spans="1:13" ht="14.4" customHeight="1" x14ac:dyDescent="0.3">
      <c r="A14" s="592" t="s">
        <v>539</v>
      </c>
      <c r="B14" s="593" t="s">
        <v>784</v>
      </c>
      <c r="C14" s="593" t="s">
        <v>667</v>
      </c>
      <c r="D14" s="593" t="s">
        <v>668</v>
      </c>
      <c r="E14" s="593" t="s">
        <v>669</v>
      </c>
      <c r="F14" s="610"/>
      <c r="G14" s="610"/>
      <c r="H14" s="598"/>
      <c r="I14" s="610">
        <v>2</v>
      </c>
      <c r="J14" s="610">
        <v>0</v>
      </c>
      <c r="K14" s="598"/>
      <c r="L14" s="610">
        <v>2</v>
      </c>
      <c r="M14" s="611">
        <v>0</v>
      </c>
    </row>
    <row r="15" spans="1:13" ht="14.4" customHeight="1" x14ac:dyDescent="0.3">
      <c r="A15" s="592" t="s">
        <v>539</v>
      </c>
      <c r="B15" s="593" t="s">
        <v>785</v>
      </c>
      <c r="C15" s="593" t="s">
        <v>607</v>
      </c>
      <c r="D15" s="593" t="s">
        <v>608</v>
      </c>
      <c r="E15" s="593" t="s">
        <v>609</v>
      </c>
      <c r="F15" s="610"/>
      <c r="G15" s="610"/>
      <c r="H15" s="598">
        <v>0</v>
      </c>
      <c r="I15" s="610">
        <v>1</v>
      </c>
      <c r="J15" s="610">
        <v>207.45</v>
      </c>
      <c r="K15" s="598">
        <v>1</v>
      </c>
      <c r="L15" s="610">
        <v>1</v>
      </c>
      <c r="M15" s="611">
        <v>207.45</v>
      </c>
    </row>
    <row r="16" spans="1:13" ht="14.4" customHeight="1" x14ac:dyDescent="0.3">
      <c r="A16" s="592" t="s">
        <v>539</v>
      </c>
      <c r="B16" s="593" t="s">
        <v>786</v>
      </c>
      <c r="C16" s="593" t="s">
        <v>639</v>
      </c>
      <c r="D16" s="593" t="s">
        <v>640</v>
      </c>
      <c r="E16" s="593" t="s">
        <v>641</v>
      </c>
      <c r="F16" s="610">
        <v>1</v>
      </c>
      <c r="G16" s="610">
        <v>207.45</v>
      </c>
      <c r="H16" s="598">
        <v>1</v>
      </c>
      <c r="I16" s="610"/>
      <c r="J16" s="610"/>
      <c r="K16" s="598">
        <v>0</v>
      </c>
      <c r="L16" s="610">
        <v>1</v>
      </c>
      <c r="M16" s="611">
        <v>207.45</v>
      </c>
    </row>
    <row r="17" spans="1:13" ht="14.4" customHeight="1" x14ac:dyDescent="0.3">
      <c r="A17" s="592" t="s">
        <v>540</v>
      </c>
      <c r="B17" s="593" t="s">
        <v>787</v>
      </c>
      <c r="C17" s="593" t="s">
        <v>697</v>
      </c>
      <c r="D17" s="593" t="s">
        <v>698</v>
      </c>
      <c r="E17" s="593" t="s">
        <v>699</v>
      </c>
      <c r="F17" s="610"/>
      <c r="G17" s="610"/>
      <c r="H17" s="598">
        <v>0</v>
      </c>
      <c r="I17" s="610">
        <v>2</v>
      </c>
      <c r="J17" s="610">
        <v>186.86</v>
      </c>
      <c r="K17" s="598">
        <v>1</v>
      </c>
      <c r="L17" s="610">
        <v>2</v>
      </c>
      <c r="M17" s="611">
        <v>186.86</v>
      </c>
    </row>
    <row r="18" spans="1:13" ht="14.4" customHeight="1" x14ac:dyDescent="0.3">
      <c r="A18" s="592" t="s">
        <v>540</v>
      </c>
      <c r="B18" s="593" t="s">
        <v>787</v>
      </c>
      <c r="C18" s="593" t="s">
        <v>700</v>
      </c>
      <c r="D18" s="593" t="s">
        <v>698</v>
      </c>
      <c r="E18" s="593" t="s">
        <v>701</v>
      </c>
      <c r="F18" s="610"/>
      <c r="G18" s="610"/>
      <c r="H18" s="598">
        <v>0</v>
      </c>
      <c r="I18" s="610">
        <v>4</v>
      </c>
      <c r="J18" s="610">
        <v>747.48</v>
      </c>
      <c r="K18" s="598">
        <v>1</v>
      </c>
      <c r="L18" s="610">
        <v>4</v>
      </c>
      <c r="M18" s="611">
        <v>747.48</v>
      </c>
    </row>
    <row r="19" spans="1:13" ht="14.4" customHeight="1" x14ac:dyDescent="0.3">
      <c r="A19" s="592" t="s">
        <v>540</v>
      </c>
      <c r="B19" s="593" t="s">
        <v>788</v>
      </c>
      <c r="C19" s="593" t="s">
        <v>714</v>
      </c>
      <c r="D19" s="593" t="s">
        <v>715</v>
      </c>
      <c r="E19" s="593" t="s">
        <v>716</v>
      </c>
      <c r="F19" s="610">
        <v>2</v>
      </c>
      <c r="G19" s="610">
        <v>73.819999999999993</v>
      </c>
      <c r="H19" s="598">
        <v>1</v>
      </c>
      <c r="I19" s="610"/>
      <c r="J19" s="610"/>
      <c r="K19" s="598">
        <v>0</v>
      </c>
      <c r="L19" s="610">
        <v>2</v>
      </c>
      <c r="M19" s="611">
        <v>73.819999999999993</v>
      </c>
    </row>
    <row r="20" spans="1:13" ht="14.4" customHeight="1" x14ac:dyDescent="0.3">
      <c r="A20" s="592" t="s">
        <v>540</v>
      </c>
      <c r="B20" s="593" t="s">
        <v>789</v>
      </c>
      <c r="C20" s="593" t="s">
        <v>674</v>
      </c>
      <c r="D20" s="593" t="s">
        <v>675</v>
      </c>
      <c r="E20" s="593" t="s">
        <v>676</v>
      </c>
      <c r="F20" s="610">
        <v>1</v>
      </c>
      <c r="G20" s="610">
        <v>310.58999999999997</v>
      </c>
      <c r="H20" s="598">
        <v>0.44180025888678681</v>
      </c>
      <c r="I20" s="610">
        <v>1</v>
      </c>
      <c r="J20" s="610">
        <v>392.42</v>
      </c>
      <c r="K20" s="598">
        <v>0.55819974111321324</v>
      </c>
      <c r="L20" s="610">
        <v>2</v>
      </c>
      <c r="M20" s="611">
        <v>703.01</v>
      </c>
    </row>
    <row r="21" spans="1:13" ht="14.4" customHeight="1" x14ac:dyDescent="0.3">
      <c r="A21" s="592" t="s">
        <v>540</v>
      </c>
      <c r="B21" s="593" t="s">
        <v>790</v>
      </c>
      <c r="C21" s="593" t="s">
        <v>703</v>
      </c>
      <c r="D21" s="593" t="s">
        <v>704</v>
      </c>
      <c r="E21" s="593" t="s">
        <v>705</v>
      </c>
      <c r="F21" s="610"/>
      <c r="G21" s="610"/>
      <c r="H21" s="598">
        <v>0</v>
      </c>
      <c r="I21" s="610">
        <v>2</v>
      </c>
      <c r="J21" s="610">
        <v>95.15</v>
      </c>
      <c r="K21" s="598">
        <v>1</v>
      </c>
      <c r="L21" s="610">
        <v>2</v>
      </c>
      <c r="M21" s="611">
        <v>95.15</v>
      </c>
    </row>
    <row r="22" spans="1:13" ht="14.4" customHeight="1" x14ac:dyDescent="0.3">
      <c r="A22" s="592" t="s">
        <v>540</v>
      </c>
      <c r="B22" s="593" t="s">
        <v>782</v>
      </c>
      <c r="C22" s="593" t="s">
        <v>706</v>
      </c>
      <c r="D22" s="593" t="s">
        <v>707</v>
      </c>
      <c r="E22" s="593" t="s">
        <v>708</v>
      </c>
      <c r="F22" s="610">
        <v>2</v>
      </c>
      <c r="G22" s="610">
        <v>96.84</v>
      </c>
      <c r="H22" s="598">
        <v>1</v>
      </c>
      <c r="I22" s="610"/>
      <c r="J22" s="610"/>
      <c r="K22" s="598">
        <v>0</v>
      </c>
      <c r="L22" s="610">
        <v>2</v>
      </c>
      <c r="M22" s="611">
        <v>96.84</v>
      </c>
    </row>
    <row r="23" spans="1:13" ht="14.4" customHeight="1" x14ac:dyDescent="0.3">
      <c r="A23" s="592" t="s">
        <v>540</v>
      </c>
      <c r="B23" s="593" t="s">
        <v>784</v>
      </c>
      <c r="C23" s="593" t="s">
        <v>717</v>
      </c>
      <c r="D23" s="593" t="s">
        <v>668</v>
      </c>
      <c r="E23" s="593" t="s">
        <v>718</v>
      </c>
      <c r="F23" s="610"/>
      <c r="G23" s="610"/>
      <c r="H23" s="598"/>
      <c r="I23" s="610">
        <v>11</v>
      </c>
      <c r="J23" s="610">
        <v>0</v>
      </c>
      <c r="K23" s="598"/>
      <c r="L23" s="610">
        <v>11</v>
      </c>
      <c r="M23" s="611">
        <v>0</v>
      </c>
    </row>
    <row r="24" spans="1:13" ht="14.4" customHeight="1" x14ac:dyDescent="0.3">
      <c r="A24" s="592" t="s">
        <v>540</v>
      </c>
      <c r="B24" s="593" t="s">
        <v>784</v>
      </c>
      <c r="C24" s="593" t="s">
        <v>719</v>
      </c>
      <c r="D24" s="593" t="s">
        <v>668</v>
      </c>
      <c r="E24" s="593" t="s">
        <v>720</v>
      </c>
      <c r="F24" s="610">
        <v>2</v>
      </c>
      <c r="G24" s="610">
        <v>0</v>
      </c>
      <c r="H24" s="598"/>
      <c r="I24" s="610"/>
      <c r="J24" s="610"/>
      <c r="K24" s="598"/>
      <c r="L24" s="610">
        <v>2</v>
      </c>
      <c r="M24" s="611">
        <v>0</v>
      </c>
    </row>
    <row r="25" spans="1:13" ht="14.4" customHeight="1" x14ac:dyDescent="0.3">
      <c r="A25" s="592" t="s">
        <v>540</v>
      </c>
      <c r="B25" s="593" t="s">
        <v>784</v>
      </c>
      <c r="C25" s="593" t="s">
        <v>667</v>
      </c>
      <c r="D25" s="593" t="s">
        <v>668</v>
      </c>
      <c r="E25" s="593" t="s">
        <v>669</v>
      </c>
      <c r="F25" s="610"/>
      <c r="G25" s="610"/>
      <c r="H25" s="598"/>
      <c r="I25" s="610">
        <v>3</v>
      </c>
      <c r="J25" s="610">
        <v>0</v>
      </c>
      <c r="K25" s="598"/>
      <c r="L25" s="610">
        <v>3</v>
      </c>
      <c r="M25" s="611">
        <v>0</v>
      </c>
    </row>
    <row r="26" spans="1:13" ht="14.4" customHeight="1" x14ac:dyDescent="0.3">
      <c r="A26" s="592" t="s">
        <v>541</v>
      </c>
      <c r="B26" s="593" t="s">
        <v>791</v>
      </c>
      <c r="C26" s="593" t="s">
        <v>729</v>
      </c>
      <c r="D26" s="593" t="s">
        <v>730</v>
      </c>
      <c r="E26" s="593" t="s">
        <v>645</v>
      </c>
      <c r="F26" s="610">
        <v>8</v>
      </c>
      <c r="G26" s="610">
        <v>691.28</v>
      </c>
      <c r="H26" s="598">
        <v>1</v>
      </c>
      <c r="I26" s="610"/>
      <c r="J26" s="610"/>
      <c r="K26" s="598">
        <v>0</v>
      </c>
      <c r="L26" s="610">
        <v>8</v>
      </c>
      <c r="M26" s="611">
        <v>691.28</v>
      </c>
    </row>
    <row r="27" spans="1:13" ht="14.4" customHeight="1" x14ac:dyDescent="0.3">
      <c r="A27" s="592" t="s">
        <v>541</v>
      </c>
      <c r="B27" s="593" t="s">
        <v>792</v>
      </c>
      <c r="C27" s="593" t="s">
        <v>738</v>
      </c>
      <c r="D27" s="593" t="s">
        <v>739</v>
      </c>
      <c r="E27" s="593" t="s">
        <v>740</v>
      </c>
      <c r="F27" s="610"/>
      <c r="G27" s="610"/>
      <c r="H27" s="598">
        <v>0</v>
      </c>
      <c r="I27" s="610">
        <v>1</v>
      </c>
      <c r="J27" s="610">
        <v>234.07</v>
      </c>
      <c r="K27" s="598">
        <v>1</v>
      </c>
      <c r="L27" s="610">
        <v>1</v>
      </c>
      <c r="M27" s="611">
        <v>234.07</v>
      </c>
    </row>
    <row r="28" spans="1:13" ht="14.4" customHeight="1" x14ac:dyDescent="0.3">
      <c r="A28" s="592" t="s">
        <v>541</v>
      </c>
      <c r="B28" s="593" t="s">
        <v>793</v>
      </c>
      <c r="C28" s="593" t="s">
        <v>745</v>
      </c>
      <c r="D28" s="593" t="s">
        <v>746</v>
      </c>
      <c r="E28" s="593" t="s">
        <v>747</v>
      </c>
      <c r="F28" s="610">
        <v>3</v>
      </c>
      <c r="G28" s="610">
        <v>330.57</v>
      </c>
      <c r="H28" s="598">
        <v>1</v>
      </c>
      <c r="I28" s="610"/>
      <c r="J28" s="610"/>
      <c r="K28" s="598">
        <v>0</v>
      </c>
      <c r="L28" s="610">
        <v>3</v>
      </c>
      <c r="M28" s="611">
        <v>330.57</v>
      </c>
    </row>
    <row r="29" spans="1:13" ht="14.4" customHeight="1" x14ac:dyDescent="0.3">
      <c r="A29" s="592" t="s">
        <v>541</v>
      </c>
      <c r="B29" s="593" t="s">
        <v>794</v>
      </c>
      <c r="C29" s="593" t="s">
        <v>732</v>
      </c>
      <c r="D29" s="593" t="s">
        <v>733</v>
      </c>
      <c r="E29" s="593" t="s">
        <v>734</v>
      </c>
      <c r="F29" s="610">
        <v>3</v>
      </c>
      <c r="G29" s="610">
        <v>0</v>
      </c>
      <c r="H29" s="598"/>
      <c r="I29" s="610"/>
      <c r="J29" s="610"/>
      <c r="K29" s="598"/>
      <c r="L29" s="610">
        <v>3</v>
      </c>
      <c r="M29" s="611">
        <v>0</v>
      </c>
    </row>
    <row r="30" spans="1:13" ht="14.4" customHeight="1" x14ac:dyDescent="0.3">
      <c r="A30" s="592" t="s">
        <v>541</v>
      </c>
      <c r="B30" s="593" t="s">
        <v>794</v>
      </c>
      <c r="C30" s="593" t="s">
        <v>735</v>
      </c>
      <c r="D30" s="593" t="s">
        <v>733</v>
      </c>
      <c r="E30" s="593" t="s">
        <v>736</v>
      </c>
      <c r="F30" s="610"/>
      <c r="G30" s="610"/>
      <c r="H30" s="598">
        <v>0</v>
      </c>
      <c r="I30" s="610">
        <v>3</v>
      </c>
      <c r="J30" s="610">
        <v>98.609999999999985</v>
      </c>
      <c r="K30" s="598">
        <v>1</v>
      </c>
      <c r="L30" s="610">
        <v>3</v>
      </c>
      <c r="M30" s="611">
        <v>98.609999999999985</v>
      </c>
    </row>
    <row r="31" spans="1:13" ht="14.4" customHeight="1" thickBot="1" x14ac:dyDescent="0.35">
      <c r="A31" s="600" t="s">
        <v>542</v>
      </c>
      <c r="B31" s="601" t="s">
        <v>782</v>
      </c>
      <c r="C31" s="601" t="s">
        <v>647</v>
      </c>
      <c r="D31" s="601" t="s">
        <v>648</v>
      </c>
      <c r="E31" s="601" t="s">
        <v>649</v>
      </c>
      <c r="F31" s="612"/>
      <c r="G31" s="612"/>
      <c r="H31" s="606">
        <v>0</v>
      </c>
      <c r="I31" s="612">
        <v>1</v>
      </c>
      <c r="J31" s="612">
        <v>48.42</v>
      </c>
      <c r="K31" s="606">
        <v>1</v>
      </c>
      <c r="L31" s="612">
        <v>1</v>
      </c>
      <c r="M31" s="613">
        <v>48.42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271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432</v>
      </c>
      <c r="B5" s="488" t="s">
        <v>433</v>
      </c>
      <c r="C5" s="489" t="s">
        <v>434</v>
      </c>
      <c r="D5" s="489" t="s">
        <v>434</v>
      </c>
      <c r="E5" s="489"/>
      <c r="F5" s="489" t="s">
        <v>434</v>
      </c>
      <c r="G5" s="489" t="s">
        <v>434</v>
      </c>
      <c r="H5" s="489" t="s">
        <v>434</v>
      </c>
      <c r="I5" s="490" t="s">
        <v>434</v>
      </c>
      <c r="J5" s="491" t="s">
        <v>68</v>
      </c>
    </row>
    <row r="6" spans="1:10" ht="14.4" customHeight="1" x14ac:dyDescent="0.3">
      <c r="A6" s="487" t="s">
        <v>432</v>
      </c>
      <c r="B6" s="488" t="s">
        <v>796</v>
      </c>
      <c r="C6" s="489">
        <v>13.117880000000003</v>
      </c>
      <c r="D6" s="489">
        <v>12.961359999999997</v>
      </c>
      <c r="E6" s="489"/>
      <c r="F6" s="489">
        <v>11.684970000000002</v>
      </c>
      <c r="G6" s="489">
        <v>13.5</v>
      </c>
      <c r="H6" s="489">
        <v>-1.8150299999999984</v>
      </c>
      <c r="I6" s="490">
        <v>0.86555333333333351</v>
      </c>
      <c r="J6" s="491" t="s">
        <v>1</v>
      </c>
    </row>
    <row r="7" spans="1:10" ht="14.4" customHeight="1" x14ac:dyDescent="0.3">
      <c r="A7" s="487" t="s">
        <v>432</v>
      </c>
      <c r="B7" s="488" t="s">
        <v>797</v>
      </c>
      <c r="C7" s="489">
        <v>1.4617400000000003</v>
      </c>
      <c r="D7" s="489">
        <v>1.6278700000000002</v>
      </c>
      <c r="E7" s="489"/>
      <c r="F7" s="489">
        <v>1.7688200000000001</v>
      </c>
      <c r="G7" s="489">
        <v>1.5</v>
      </c>
      <c r="H7" s="489">
        <v>0.26882000000000006</v>
      </c>
      <c r="I7" s="490">
        <v>1.1792133333333334</v>
      </c>
      <c r="J7" s="491" t="s">
        <v>1</v>
      </c>
    </row>
    <row r="8" spans="1:10" ht="14.4" customHeight="1" x14ac:dyDescent="0.3">
      <c r="A8" s="487" t="s">
        <v>432</v>
      </c>
      <c r="B8" s="488" t="s">
        <v>798</v>
      </c>
      <c r="C8" s="489">
        <v>15.432030000000003</v>
      </c>
      <c r="D8" s="489">
        <v>16.366039999999998</v>
      </c>
      <c r="E8" s="489"/>
      <c r="F8" s="489">
        <v>19.449080000000002</v>
      </c>
      <c r="G8" s="489">
        <v>18.750000976562497</v>
      </c>
      <c r="H8" s="489">
        <v>0.6990790234375055</v>
      </c>
      <c r="I8" s="490">
        <v>1.0372842126414477</v>
      </c>
      <c r="J8" s="491" t="s">
        <v>1</v>
      </c>
    </row>
    <row r="9" spans="1:10" ht="14.4" customHeight="1" x14ac:dyDescent="0.3">
      <c r="A9" s="487" t="s">
        <v>432</v>
      </c>
      <c r="B9" s="488" t="s">
        <v>799</v>
      </c>
      <c r="C9" s="489">
        <v>15.516999999999999</v>
      </c>
      <c r="D9" s="489">
        <v>6.5359999999999996</v>
      </c>
      <c r="E9" s="489"/>
      <c r="F9" s="489">
        <v>19.657400000000003</v>
      </c>
      <c r="G9" s="489">
        <v>19.058697265625</v>
      </c>
      <c r="H9" s="489">
        <v>0.59870273437500288</v>
      </c>
      <c r="I9" s="490">
        <v>1.0314136231889703</v>
      </c>
      <c r="J9" s="491" t="s">
        <v>1</v>
      </c>
    </row>
    <row r="10" spans="1:10" ht="14.4" customHeight="1" x14ac:dyDescent="0.3">
      <c r="A10" s="487" t="s">
        <v>432</v>
      </c>
      <c r="B10" s="488" t="s">
        <v>800</v>
      </c>
      <c r="C10" s="489">
        <v>3.8479999999999999</v>
      </c>
      <c r="D10" s="489">
        <v>4.0329999999999995</v>
      </c>
      <c r="E10" s="489"/>
      <c r="F10" s="489">
        <v>4.3770000000000007</v>
      </c>
      <c r="G10" s="489">
        <v>7.4999997558593758</v>
      </c>
      <c r="H10" s="489">
        <v>-3.1229997558593752</v>
      </c>
      <c r="I10" s="490">
        <v>0.58360001899739644</v>
      </c>
      <c r="J10" s="491" t="s">
        <v>1</v>
      </c>
    </row>
    <row r="11" spans="1:10" ht="14.4" customHeight="1" x14ac:dyDescent="0.3">
      <c r="A11" s="487" t="s">
        <v>432</v>
      </c>
      <c r="B11" s="488" t="s">
        <v>801</v>
      </c>
      <c r="C11" s="489">
        <v>1.5619999999999998</v>
      </c>
      <c r="D11" s="489">
        <v>1.988</v>
      </c>
      <c r="E11" s="489"/>
      <c r="F11" s="489">
        <v>1.1000000000000001</v>
      </c>
      <c r="G11" s="489">
        <v>2.2499999389648435</v>
      </c>
      <c r="H11" s="489">
        <v>-1.1499999389648434</v>
      </c>
      <c r="I11" s="490">
        <v>0.48888890215084924</v>
      </c>
      <c r="J11" s="491" t="s">
        <v>1</v>
      </c>
    </row>
    <row r="12" spans="1:10" ht="14.4" customHeight="1" x14ac:dyDescent="0.3">
      <c r="A12" s="487" t="s">
        <v>432</v>
      </c>
      <c r="B12" s="488" t="s">
        <v>436</v>
      </c>
      <c r="C12" s="489">
        <v>50.938650000000003</v>
      </c>
      <c r="D12" s="489">
        <v>43.512269999999994</v>
      </c>
      <c r="E12" s="489"/>
      <c r="F12" s="489">
        <v>58.037270000000014</v>
      </c>
      <c r="G12" s="489">
        <v>62.558697937011715</v>
      </c>
      <c r="H12" s="489">
        <v>-4.5214279370117012</v>
      </c>
      <c r="I12" s="490">
        <v>0.9277250312728027</v>
      </c>
      <c r="J12" s="491" t="s">
        <v>437</v>
      </c>
    </row>
    <row r="14" spans="1:10" ht="14.4" customHeight="1" x14ac:dyDescent="0.3">
      <c r="A14" s="487" t="s">
        <v>432</v>
      </c>
      <c r="B14" s="488" t="s">
        <v>433</v>
      </c>
      <c r="C14" s="489" t="s">
        <v>434</v>
      </c>
      <c r="D14" s="489" t="s">
        <v>434</v>
      </c>
      <c r="E14" s="489"/>
      <c r="F14" s="489" t="s">
        <v>434</v>
      </c>
      <c r="G14" s="489" t="s">
        <v>434</v>
      </c>
      <c r="H14" s="489" t="s">
        <v>434</v>
      </c>
      <c r="I14" s="490" t="s">
        <v>434</v>
      </c>
      <c r="J14" s="491" t="s">
        <v>68</v>
      </c>
    </row>
    <row r="15" spans="1:10" ht="14.4" customHeight="1" x14ac:dyDescent="0.3">
      <c r="A15" s="487" t="s">
        <v>438</v>
      </c>
      <c r="B15" s="488" t="s">
        <v>439</v>
      </c>
      <c r="C15" s="489" t="s">
        <v>434</v>
      </c>
      <c r="D15" s="489" t="s">
        <v>434</v>
      </c>
      <c r="E15" s="489"/>
      <c r="F15" s="489" t="s">
        <v>434</v>
      </c>
      <c r="G15" s="489" t="s">
        <v>434</v>
      </c>
      <c r="H15" s="489" t="s">
        <v>434</v>
      </c>
      <c r="I15" s="490" t="s">
        <v>434</v>
      </c>
      <c r="J15" s="491" t="s">
        <v>0</v>
      </c>
    </row>
    <row r="16" spans="1:10" ht="14.4" customHeight="1" x14ac:dyDescent="0.3">
      <c r="A16" s="487" t="s">
        <v>438</v>
      </c>
      <c r="B16" s="488" t="s">
        <v>796</v>
      </c>
      <c r="C16" s="489">
        <v>13.117880000000003</v>
      </c>
      <c r="D16" s="489">
        <v>12.961359999999997</v>
      </c>
      <c r="E16" s="489"/>
      <c r="F16" s="489">
        <v>11.684970000000002</v>
      </c>
      <c r="G16" s="489">
        <v>14</v>
      </c>
      <c r="H16" s="489">
        <v>-2.3150299999999984</v>
      </c>
      <c r="I16" s="490">
        <v>0.8346407142857144</v>
      </c>
      <c r="J16" s="491" t="s">
        <v>1</v>
      </c>
    </row>
    <row r="17" spans="1:10" ht="14.4" customHeight="1" x14ac:dyDescent="0.3">
      <c r="A17" s="487" t="s">
        <v>438</v>
      </c>
      <c r="B17" s="488" t="s">
        <v>797</v>
      </c>
      <c r="C17" s="489">
        <v>0.80634000000000017</v>
      </c>
      <c r="D17" s="489">
        <v>0.84892000000000001</v>
      </c>
      <c r="E17" s="489"/>
      <c r="F17" s="489">
        <v>1.2371300000000001</v>
      </c>
      <c r="G17" s="489">
        <v>1</v>
      </c>
      <c r="H17" s="489">
        <v>0.23713000000000006</v>
      </c>
      <c r="I17" s="490">
        <v>1.2371300000000001</v>
      </c>
      <c r="J17" s="491" t="s">
        <v>1</v>
      </c>
    </row>
    <row r="18" spans="1:10" ht="14.4" customHeight="1" x14ac:dyDescent="0.3">
      <c r="A18" s="487" t="s">
        <v>438</v>
      </c>
      <c r="B18" s="488" t="s">
        <v>798</v>
      </c>
      <c r="C18" s="489">
        <v>9.5857800000000015</v>
      </c>
      <c r="D18" s="489">
        <v>9.0718499999999995</v>
      </c>
      <c r="E18" s="489"/>
      <c r="F18" s="489">
        <v>11.349630000000003</v>
      </c>
      <c r="G18" s="489">
        <v>10</v>
      </c>
      <c r="H18" s="489">
        <v>1.349630000000003</v>
      </c>
      <c r="I18" s="490">
        <v>1.1349630000000004</v>
      </c>
      <c r="J18" s="491" t="s">
        <v>1</v>
      </c>
    </row>
    <row r="19" spans="1:10" ht="14.4" customHeight="1" x14ac:dyDescent="0.3">
      <c r="A19" s="487" t="s">
        <v>438</v>
      </c>
      <c r="B19" s="488" t="s">
        <v>799</v>
      </c>
      <c r="C19" s="489">
        <v>15.516999999999999</v>
      </c>
      <c r="D19" s="489">
        <v>6.5359999999999996</v>
      </c>
      <c r="E19" s="489"/>
      <c r="F19" s="489">
        <v>17.206400000000002</v>
      </c>
      <c r="G19" s="489">
        <v>19</v>
      </c>
      <c r="H19" s="489">
        <v>-1.7935999999999979</v>
      </c>
      <c r="I19" s="490">
        <v>0.90560000000000007</v>
      </c>
      <c r="J19" s="491" t="s">
        <v>1</v>
      </c>
    </row>
    <row r="20" spans="1:10" ht="14.4" customHeight="1" x14ac:dyDescent="0.3">
      <c r="A20" s="487" t="s">
        <v>438</v>
      </c>
      <c r="B20" s="488" t="s">
        <v>800</v>
      </c>
      <c r="C20" s="489">
        <v>3.0920000000000001</v>
      </c>
      <c r="D20" s="489">
        <v>3.1389999999999998</v>
      </c>
      <c r="E20" s="489"/>
      <c r="F20" s="489">
        <v>3.2440000000000002</v>
      </c>
      <c r="G20" s="489">
        <v>6</v>
      </c>
      <c r="H20" s="489">
        <v>-2.7559999999999998</v>
      </c>
      <c r="I20" s="490">
        <v>0.54066666666666674</v>
      </c>
      <c r="J20" s="491" t="s">
        <v>1</v>
      </c>
    </row>
    <row r="21" spans="1:10" ht="14.4" customHeight="1" x14ac:dyDescent="0.3">
      <c r="A21" s="487" t="s">
        <v>438</v>
      </c>
      <c r="B21" s="488" t="s">
        <v>801</v>
      </c>
      <c r="C21" s="489">
        <v>0.99399999999999999</v>
      </c>
      <c r="D21" s="489">
        <v>1.278</v>
      </c>
      <c r="E21" s="489"/>
      <c r="F21" s="489">
        <v>0.82399999999999995</v>
      </c>
      <c r="G21" s="489">
        <v>1</v>
      </c>
      <c r="H21" s="489">
        <v>-0.17600000000000005</v>
      </c>
      <c r="I21" s="490">
        <v>0.82399999999999995</v>
      </c>
      <c r="J21" s="491" t="s">
        <v>1</v>
      </c>
    </row>
    <row r="22" spans="1:10" ht="14.4" customHeight="1" x14ac:dyDescent="0.3">
      <c r="A22" s="487" t="s">
        <v>438</v>
      </c>
      <c r="B22" s="488" t="s">
        <v>440</v>
      </c>
      <c r="C22" s="489">
        <v>43.113</v>
      </c>
      <c r="D22" s="489">
        <v>33.835129999999999</v>
      </c>
      <c r="E22" s="489"/>
      <c r="F22" s="489">
        <v>45.546130000000005</v>
      </c>
      <c r="G22" s="489">
        <v>51</v>
      </c>
      <c r="H22" s="489">
        <v>-5.4538699999999949</v>
      </c>
      <c r="I22" s="490">
        <v>0.89306137254901974</v>
      </c>
      <c r="J22" s="491" t="s">
        <v>441</v>
      </c>
    </row>
    <row r="23" spans="1:10" ht="14.4" customHeight="1" x14ac:dyDescent="0.3">
      <c r="A23" s="487" t="s">
        <v>434</v>
      </c>
      <c r="B23" s="488" t="s">
        <v>434</v>
      </c>
      <c r="C23" s="489" t="s">
        <v>434</v>
      </c>
      <c r="D23" s="489" t="s">
        <v>434</v>
      </c>
      <c r="E23" s="489"/>
      <c r="F23" s="489" t="s">
        <v>434</v>
      </c>
      <c r="G23" s="489" t="s">
        <v>434</v>
      </c>
      <c r="H23" s="489" t="s">
        <v>434</v>
      </c>
      <c r="I23" s="490" t="s">
        <v>434</v>
      </c>
      <c r="J23" s="491" t="s">
        <v>442</v>
      </c>
    </row>
    <row r="24" spans="1:10" ht="14.4" customHeight="1" x14ac:dyDescent="0.3">
      <c r="A24" s="487" t="s">
        <v>802</v>
      </c>
      <c r="B24" s="488" t="s">
        <v>803</v>
      </c>
      <c r="C24" s="489" t="s">
        <v>434</v>
      </c>
      <c r="D24" s="489" t="s">
        <v>434</v>
      </c>
      <c r="E24" s="489"/>
      <c r="F24" s="489" t="s">
        <v>434</v>
      </c>
      <c r="G24" s="489" t="s">
        <v>434</v>
      </c>
      <c r="H24" s="489" t="s">
        <v>434</v>
      </c>
      <c r="I24" s="490" t="s">
        <v>434</v>
      </c>
      <c r="J24" s="491" t="s">
        <v>0</v>
      </c>
    </row>
    <row r="25" spans="1:10" ht="14.4" customHeight="1" x14ac:dyDescent="0.3">
      <c r="A25" s="487" t="s">
        <v>802</v>
      </c>
      <c r="B25" s="488" t="s">
        <v>797</v>
      </c>
      <c r="C25" s="489">
        <v>0.65539999999999998</v>
      </c>
      <c r="D25" s="489">
        <v>0.77895000000000003</v>
      </c>
      <c r="E25" s="489"/>
      <c r="F25" s="489">
        <v>0.53169</v>
      </c>
      <c r="G25" s="489">
        <v>1</v>
      </c>
      <c r="H25" s="489">
        <v>-0.46831</v>
      </c>
      <c r="I25" s="490">
        <v>0.53169</v>
      </c>
      <c r="J25" s="491" t="s">
        <v>1</v>
      </c>
    </row>
    <row r="26" spans="1:10" ht="14.4" customHeight="1" x14ac:dyDescent="0.3">
      <c r="A26" s="487" t="s">
        <v>802</v>
      </c>
      <c r="B26" s="488" t="s">
        <v>798</v>
      </c>
      <c r="C26" s="489">
        <v>5.8462500000000013</v>
      </c>
      <c r="D26" s="489">
        <v>7.2941900000000004</v>
      </c>
      <c r="E26" s="489"/>
      <c r="F26" s="489">
        <v>8.0994499999999992</v>
      </c>
      <c r="G26" s="489">
        <v>9</v>
      </c>
      <c r="H26" s="489">
        <v>-0.90055000000000085</v>
      </c>
      <c r="I26" s="490">
        <v>0.89993888888888884</v>
      </c>
      <c r="J26" s="491" t="s">
        <v>1</v>
      </c>
    </row>
    <row r="27" spans="1:10" ht="14.4" customHeight="1" x14ac:dyDescent="0.3">
      <c r="A27" s="487" t="s">
        <v>802</v>
      </c>
      <c r="B27" s="488" t="s">
        <v>799</v>
      </c>
      <c r="C27" s="489">
        <v>0</v>
      </c>
      <c r="D27" s="489">
        <v>0</v>
      </c>
      <c r="E27" s="489"/>
      <c r="F27" s="489">
        <v>2.4510000000000001</v>
      </c>
      <c r="G27" s="489">
        <v>0</v>
      </c>
      <c r="H27" s="489">
        <v>2.4510000000000001</v>
      </c>
      <c r="I27" s="490" t="s">
        <v>434</v>
      </c>
      <c r="J27" s="491" t="s">
        <v>1</v>
      </c>
    </row>
    <row r="28" spans="1:10" ht="14.4" customHeight="1" x14ac:dyDescent="0.3">
      <c r="A28" s="487" t="s">
        <v>802</v>
      </c>
      <c r="B28" s="488" t="s">
        <v>800</v>
      </c>
      <c r="C28" s="489">
        <v>0.75600000000000001</v>
      </c>
      <c r="D28" s="489">
        <v>0.89400000000000002</v>
      </c>
      <c r="E28" s="489"/>
      <c r="F28" s="489">
        <v>1.133</v>
      </c>
      <c r="G28" s="489">
        <v>1</v>
      </c>
      <c r="H28" s="489">
        <v>0.13300000000000001</v>
      </c>
      <c r="I28" s="490">
        <v>1.133</v>
      </c>
      <c r="J28" s="491" t="s">
        <v>1</v>
      </c>
    </row>
    <row r="29" spans="1:10" ht="14.4" customHeight="1" x14ac:dyDescent="0.3">
      <c r="A29" s="487" t="s">
        <v>802</v>
      </c>
      <c r="B29" s="488" t="s">
        <v>801</v>
      </c>
      <c r="C29" s="489">
        <v>0.56799999999999995</v>
      </c>
      <c r="D29" s="489">
        <v>0.71</v>
      </c>
      <c r="E29" s="489"/>
      <c r="F29" s="489">
        <v>0.27600000000000002</v>
      </c>
      <c r="G29" s="489">
        <v>1</v>
      </c>
      <c r="H29" s="489">
        <v>-0.72399999999999998</v>
      </c>
      <c r="I29" s="490">
        <v>0.27600000000000002</v>
      </c>
      <c r="J29" s="491" t="s">
        <v>1</v>
      </c>
    </row>
    <row r="30" spans="1:10" ht="14.4" customHeight="1" x14ac:dyDescent="0.3">
      <c r="A30" s="487" t="s">
        <v>802</v>
      </c>
      <c r="B30" s="488" t="s">
        <v>804</v>
      </c>
      <c r="C30" s="489">
        <v>7.8256500000000013</v>
      </c>
      <c r="D30" s="489">
        <v>9.6771400000000014</v>
      </c>
      <c r="E30" s="489"/>
      <c r="F30" s="489">
        <v>12.491139999999998</v>
      </c>
      <c r="G30" s="489">
        <v>12</v>
      </c>
      <c r="H30" s="489">
        <v>0.49113999999999791</v>
      </c>
      <c r="I30" s="490">
        <v>1.0409283333333332</v>
      </c>
      <c r="J30" s="491" t="s">
        <v>441</v>
      </c>
    </row>
    <row r="31" spans="1:10" ht="14.4" customHeight="1" x14ac:dyDescent="0.3">
      <c r="A31" s="487" t="s">
        <v>434</v>
      </c>
      <c r="B31" s="488" t="s">
        <v>434</v>
      </c>
      <c r="C31" s="489" t="s">
        <v>434</v>
      </c>
      <c r="D31" s="489" t="s">
        <v>434</v>
      </c>
      <c r="E31" s="489"/>
      <c r="F31" s="489" t="s">
        <v>434</v>
      </c>
      <c r="G31" s="489" t="s">
        <v>434</v>
      </c>
      <c r="H31" s="489" t="s">
        <v>434</v>
      </c>
      <c r="I31" s="490" t="s">
        <v>434</v>
      </c>
      <c r="J31" s="491" t="s">
        <v>442</v>
      </c>
    </row>
    <row r="32" spans="1:10" ht="14.4" customHeight="1" x14ac:dyDescent="0.3">
      <c r="A32" s="487" t="s">
        <v>432</v>
      </c>
      <c r="B32" s="488" t="s">
        <v>436</v>
      </c>
      <c r="C32" s="489">
        <v>50.938649999999996</v>
      </c>
      <c r="D32" s="489">
        <v>43.512270000000001</v>
      </c>
      <c r="E32" s="489"/>
      <c r="F32" s="489">
        <v>58.037270000000007</v>
      </c>
      <c r="G32" s="489">
        <v>63</v>
      </c>
      <c r="H32" s="489">
        <v>-4.9627299999999934</v>
      </c>
      <c r="I32" s="490">
        <v>0.92122650793650807</v>
      </c>
      <c r="J32" s="491" t="s">
        <v>437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896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271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3.6300964435950447</v>
      </c>
      <c r="J3" s="98">
        <f>SUBTOTAL(9,J5:J1048576)</f>
        <v>14101</v>
      </c>
      <c r="K3" s="99">
        <f>SUBTOTAL(9,K5:K1048576)</f>
        <v>51187.989951133728</v>
      </c>
    </row>
    <row r="4" spans="1:11" s="208" customFormat="1" ht="14.4" customHeight="1" thickBot="1" x14ac:dyDescent="0.35">
      <c r="A4" s="621" t="s">
        <v>4</v>
      </c>
      <c r="B4" s="622" t="s">
        <v>5</v>
      </c>
      <c r="C4" s="622" t="s">
        <v>0</v>
      </c>
      <c r="D4" s="622" t="s">
        <v>6</v>
      </c>
      <c r="E4" s="622" t="s">
        <v>7</v>
      </c>
      <c r="F4" s="622" t="s">
        <v>1</v>
      </c>
      <c r="G4" s="62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5" t="s">
        <v>432</v>
      </c>
      <c r="B5" s="586" t="s">
        <v>433</v>
      </c>
      <c r="C5" s="589" t="s">
        <v>438</v>
      </c>
      <c r="D5" s="623" t="s">
        <v>439</v>
      </c>
      <c r="E5" s="589" t="s">
        <v>805</v>
      </c>
      <c r="F5" s="623" t="s">
        <v>806</v>
      </c>
      <c r="G5" s="589" t="s">
        <v>807</v>
      </c>
      <c r="H5" s="589" t="s">
        <v>808</v>
      </c>
      <c r="I5" s="116">
        <v>197.57571411132812</v>
      </c>
      <c r="J5" s="116">
        <v>51</v>
      </c>
      <c r="K5" s="609">
        <v>10087.769989013672</v>
      </c>
    </row>
    <row r="6" spans="1:11" ht="14.4" customHeight="1" x14ac:dyDescent="0.3">
      <c r="A6" s="592" t="s">
        <v>432</v>
      </c>
      <c r="B6" s="593" t="s">
        <v>433</v>
      </c>
      <c r="C6" s="596" t="s">
        <v>438</v>
      </c>
      <c r="D6" s="624" t="s">
        <v>439</v>
      </c>
      <c r="E6" s="596" t="s">
        <v>809</v>
      </c>
      <c r="F6" s="624" t="s">
        <v>810</v>
      </c>
      <c r="G6" s="596" t="s">
        <v>811</v>
      </c>
      <c r="H6" s="596" t="s">
        <v>812</v>
      </c>
      <c r="I6" s="610">
        <v>1.1699999570846558</v>
      </c>
      <c r="J6" s="610">
        <v>100</v>
      </c>
      <c r="K6" s="611">
        <v>117</v>
      </c>
    </row>
    <row r="7" spans="1:11" ht="14.4" customHeight="1" x14ac:dyDescent="0.3">
      <c r="A7" s="592" t="s">
        <v>432</v>
      </c>
      <c r="B7" s="593" t="s">
        <v>433</v>
      </c>
      <c r="C7" s="596" t="s">
        <v>438</v>
      </c>
      <c r="D7" s="624" t="s">
        <v>439</v>
      </c>
      <c r="E7" s="596" t="s">
        <v>809</v>
      </c>
      <c r="F7" s="624" t="s">
        <v>810</v>
      </c>
      <c r="G7" s="596" t="s">
        <v>813</v>
      </c>
      <c r="H7" s="596" t="s">
        <v>814</v>
      </c>
      <c r="I7" s="610">
        <v>13.020000457763672</v>
      </c>
      <c r="J7" s="610">
        <v>35</v>
      </c>
      <c r="K7" s="611">
        <v>455.69998931884766</v>
      </c>
    </row>
    <row r="8" spans="1:11" ht="14.4" customHeight="1" x14ac:dyDescent="0.3">
      <c r="A8" s="592" t="s">
        <v>432</v>
      </c>
      <c r="B8" s="593" t="s">
        <v>433</v>
      </c>
      <c r="C8" s="596" t="s">
        <v>438</v>
      </c>
      <c r="D8" s="624" t="s">
        <v>439</v>
      </c>
      <c r="E8" s="596" t="s">
        <v>809</v>
      </c>
      <c r="F8" s="624" t="s">
        <v>810</v>
      </c>
      <c r="G8" s="596" t="s">
        <v>815</v>
      </c>
      <c r="H8" s="596" t="s">
        <v>816</v>
      </c>
      <c r="I8" s="610">
        <v>4.3016668160756426</v>
      </c>
      <c r="J8" s="610">
        <v>36</v>
      </c>
      <c r="K8" s="611">
        <v>154.84999847412109</v>
      </c>
    </row>
    <row r="9" spans="1:11" ht="14.4" customHeight="1" x14ac:dyDescent="0.3">
      <c r="A9" s="592" t="s">
        <v>432</v>
      </c>
      <c r="B9" s="593" t="s">
        <v>433</v>
      </c>
      <c r="C9" s="596" t="s">
        <v>438</v>
      </c>
      <c r="D9" s="624" t="s">
        <v>439</v>
      </c>
      <c r="E9" s="596" t="s">
        <v>809</v>
      </c>
      <c r="F9" s="624" t="s">
        <v>810</v>
      </c>
      <c r="G9" s="596" t="s">
        <v>817</v>
      </c>
      <c r="H9" s="596" t="s">
        <v>818</v>
      </c>
      <c r="I9" s="610">
        <v>22.309999465942383</v>
      </c>
      <c r="J9" s="610">
        <v>1</v>
      </c>
      <c r="K9" s="611">
        <v>22.309999465942383</v>
      </c>
    </row>
    <row r="10" spans="1:11" ht="14.4" customHeight="1" x14ac:dyDescent="0.3">
      <c r="A10" s="592" t="s">
        <v>432</v>
      </c>
      <c r="B10" s="593" t="s">
        <v>433</v>
      </c>
      <c r="C10" s="596" t="s">
        <v>438</v>
      </c>
      <c r="D10" s="624" t="s">
        <v>439</v>
      </c>
      <c r="E10" s="596" t="s">
        <v>809</v>
      </c>
      <c r="F10" s="624" t="s">
        <v>810</v>
      </c>
      <c r="G10" s="596" t="s">
        <v>819</v>
      </c>
      <c r="H10" s="596" t="s">
        <v>820</v>
      </c>
      <c r="I10" s="610">
        <v>2.7699999809265137</v>
      </c>
      <c r="J10" s="610">
        <v>9</v>
      </c>
      <c r="K10" s="611">
        <v>25.050000190734863</v>
      </c>
    </row>
    <row r="11" spans="1:11" ht="14.4" customHeight="1" x14ac:dyDescent="0.3">
      <c r="A11" s="592" t="s">
        <v>432</v>
      </c>
      <c r="B11" s="593" t="s">
        <v>433</v>
      </c>
      <c r="C11" s="596" t="s">
        <v>438</v>
      </c>
      <c r="D11" s="624" t="s">
        <v>439</v>
      </c>
      <c r="E11" s="596" t="s">
        <v>809</v>
      </c>
      <c r="F11" s="624" t="s">
        <v>810</v>
      </c>
      <c r="G11" s="596" t="s">
        <v>821</v>
      </c>
      <c r="H11" s="596" t="s">
        <v>822</v>
      </c>
      <c r="I11" s="610">
        <v>27.876666069030762</v>
      </c>
      <c r="J11" s="610">
        <v>8</v>
      </c>
      <c r="K11" s="611">
        <v>223.01999473571777</v>
      </c>
    </row>
    <row r="12" spans="1:11" ht="14.4" customHeight="1" x14ac:dyDescent="0.3">
      <c r="A12" s="592" t="s">
        <v>432</v>
      </c>
      <c r="B12" s="593" t="s">
        <v>433</v>
      </c>
      <c r="C12" s="596" t="s">
        <v>438</v>
      </c>
      <c r="D12" s="624" t="s">
        <v>439</v>
      </c>
      <c r="E12" s="596" t="s">
        <v>809</v>
      </c>
      <c r="F12" s="624" t="s">
        <v>810</v>
      </c>
      <c r="G12" s="596" t="s">
        <v>823</v>
      </c>
      <c r="H12" s="596" t="s">
        <v>824</v>
      </c>
      <c r="I12" s="610">
        <v>28.732499599456787</v>
      </c>
      <c r="J12" s="610">
        <v>8</v>
      </c>
      <c r="K12" s="611">
        <v>229.86999893188477</v>
      </c>
    </row>
    <row r="13" spans="1:11" ht="14.4" customHeight="1" x14ac:dyDescent="0.3">
      <c r="A13" s="592" t="s">
        <v>432</v>
      </c>
      <c r="B13" s="593" t="s">
        <v>433</v>
      </c>
      <c r="C13" s="596" t="s">
        <v>438</v>
      </c>
      <c r="D13" s="624" t="s">
        <v>439</v>
      </c>
      <c r="E13" s="596" t="s">
        <v>809</v>
      </c>
      <c r="F13" s="624" t="s">
        <v>810</v>
      </c>
      <c r="G13" s="596" t="s">
        <v>825</v>
      </c>
      <c r="H13" s="596" t="s">
        <v>826</v>
      </c>
      <c r="I13" s="610">
        <v>9.3299999237060547</v>
      </c>
      <c r="J13" s="610">
        <v>1</v>
      </c>
      <c r="K13" s="611">
        <v>9.3299999237060547</v>
      </c>
    </row>
    <row r="14" spans="1:11" ht="14.4" customHeight="1" x14ac:dyDescent="0.3">
      <c r="A14" s="592" t="s">
        <v>432</v>
      </c>
      <c r="B14" s="593" t="s">
        <v>433</v>
      </c>
      <c r="C14" s="596" t="s">
        <v>438</v>
      </c>
      <c r="D14" s="624" t="s">
        <v>439</v>
      </c>
      <c r="E14" s="596" t="s">
        <v>827</v>
      </c>
      <c r="F14" s="624" t="s">
        <v>828</v>
      </c>
      <c r="G14" s="596" t="s">
        <v>829</v>
      </c>
      <c r="H14" s="596" t="s">
        <v>830</v>
      </c>
      <c r="I14" s="610">
        <v>9.9999997764825821E-3</v>
      </c>
      <c r="J14" s="610">
        <v>400</v>
      </c>
      <c r="K14" s="611">
        <v>4</v>
      </c>
    </row>
    <row r="15" spans="1:11" ht="14.4" customHeight="1" x14ac:dyDescent="0.3">
      <c r="A15" s="592" t="s">
        <v>432</v>
      </c>
      <c r="B15" s="593" t="s">
        <v>433</v>
      </c>
      <c r="C15" s="596" t="s">
        <v>438</v>
      </c>
      <c r="D15" s="624" t="s">
        <v>439</v>
      </c>
      <c r="E15" s="596" t="s">
        <v>827</v>
      </c>
      <c r="F15" s="624" t="s">
        <v>828</v>
      </c>
      <c r="G15" s="596" t="s">
        <v>831</v>
      </c>
      <c r="H15" s="596" t="s">
        <v>832</v>
      </c>
      <c r="I15" s="610">
        <v>33.880001068115234</v>
      </c>
      <c r="J15" s="610">
        <v>1</v>
      </c>
      <c r="K15" s="611">
        <v>33.880001068115234</v>
      </c>
    </row>
    <row r="16" spans="1:11" ht="14.4" customHeight="1" x14ac:dyDescent="0.3">
      <c r="A16" s="592" t="s">
        <v>432</v>
      </c>
      <c r="B16" s="593" t="s">
        <v>433</v>
      </c>
      <c r="C16" s="596" t="s">
        <v>438</v>
      </c>
      <c r="D16" s="624" t="s">
        <v>439</v>
      </c>
      <c r="E16" s="596" t="s">
        <v>827</v>
      </c>
      <c r="F16" s="624" t="s">
        <v>828</v>
      </c>
      <c r="G16" s="596" t="s">
        <v>833</v>
      </c>
      <c r="H16" s="596" t="s">
        <v>834</v>
      </c>
      <c r="I16" s="610">
        <v>1.8049999475479126</v>
      </c>
      <c r="J16" s="610">
        <v>600</v>
      </c>
      <c r="K16" s="611">
        <v>1083.5</v>
      </c>
    </row>
    <row r="17" spans="1:11" ht="14.4" customHeight="1" x14ac:dyDescent="0.3">
      <c r="A17" s="592" t="s">
        <v>432</v>
      </c>
      <c r="B17" s="593" t="s">
        <v>433</v>
      </c>
      <c r="C17" s="596" t="s">
        <v>438</v>
      </c>
      <c r="D17" s="624" t="s">
        <v>439</v>
      </c>
      <c r="E17" s="596" t="s">
        <v>827</v>
      </c>
      <c r="F17" s="624" t="s">
        <v>828</v>
      </c>
      <c r="G17" s="596" t="s">
        <v>835</v>
      </c>
      <c r="H17" s="596" t="s">
        <v>836</v>
      </c>
      <c r="I17" s="610">
        <v>4.630000114440918</v>
      </c>
      <c r="J17" s="610">
        <v>20</v>
      </c>
      <c r="K17" s="611">
        <v>92.599998474121094</v>
      </c>
    </row>
    <row r="18" spans="1:11" ht="14.4" customHeight="1" x14ac:dyDescent="0.3">
      <c r="A18" s="592" t="s">
        <v>432</v>
      </c>
      <c r="B18" s="593" t="s">
        <v>433</v>
      </c>
      <c r="C18" s="596" t="s">
        <v>438</v>
      </c>
      <c r="D18" s="624" t="s">
        <v>439</v>
      </c>
      <c r="E18" s="596" t="s">
        <v>827</v>
      </c>
      <c r="F18" s="624" t="s">
        <v>828</v>
      </c>
      <c r="G18" s="596" t="s">
        <v>837</v>
      </c>
      <c r="H18" s="596" t="s">
        <v>838</v>
      </c>
      <c r="I18" s="610">
        <v>183.91999816894531</v>
      </c>
      <c r="J18" s="610">
        <v>1</v>
      </c>
      <c r="K18" s="611">
        <v>183.91999816894531</v>
      </c>
    </row>
    <row r="19" spans="1:11" ht="14.4" customHeight="1" x14ac:dyDescent="0.3">
      <c r="A19" s="592" t="s">
        <v>432</v>
      </c>
      <c r="B19" s="593" t="s">
        <v>433</v>
      </c>
      <c r="C19" s="596" t="s">
        <v>438</v>
      </c>
      <c r="D19" s="624" t="s">
        <v>439</v>
      </c>
      <c r="E19" s="596" t="s">
        <v>827</v>
      </c>
      <c r="F19" s="624" t="s">
        <v>828</v>
      </c>
      <c r="G19" s="596" t="s">
        <v>839</v>
      </c>
      <c r="H19" s="596" t="s">
        <v>840</v>
      </c>
      <c r="I19" s="610">
        <v>11.739999771118164</v>
      </c>
      <c r="J19" s="610">
        <v>20</v>
      </c>
      <c r="K19" s="611">
        <v>234.80000305175781</v>
      </c>
    </row>
    <row r="20" spans="1:11" ht="14.4" customHeight="1" x14ac:dyDescent="0.3">
      <c r="A20" s="592" t="s">
        <v>432</v>
      </c>
      <c r="B20" s="593" t="s">
        <v>433</v>
      </c>
      <c r="C20" s="596" t="s">
        <v>438</v>
      </c>
      <c r="D20" s="624" t="s">
        <v>439</v>
      </c>
      <c r="E20" s="596" t="s">
        <v>827</v>
      </c>
      <c r="F20" s="624" t="s">
        <v>828</v>
      </c>
      <c r="G20" s="596" t="s">
        <v>841</v>
      </c>
      <c r="H20" s="596" t="s">
        <v>842</v>
      </c>
      <c r="I20" s="610">
        <v>2.2866666316986084</v>
      </c>
      <c r="J20" s="610">
        <v>300</v>
      </c>
      <c r="K20" s="611">
        <v>686.5</v>
      </c>
    </row>
    <row r="21" spans="1:11" ht="14.4" customHeight="1" x14ac:dyDescent="0.3">
      <c r="A21" s="592" t="s">
        <v>432</v>
      </c>
      <c r="B21" s="593" t="s">
        <v>433</v>
      </c>
      <c r="C21" s="596" t="s">
        <v>438</v>
      </c>
      <c r="D21" s="624" t="s">
        <v>439</v>
      </c>
      <c r="E21" s="596" t="s">
        <v>827</v>
      </c>
      <c r="F21" s="624" t="s">
        <v>828</v>
      </c>
      <c r="G21" s="596" t="s">
        <v>843</v>
      </c>
      <c r="H21" s="596" t="s">
        <v>844</v>
      </c>
      <c r="I21" s="610">
        <v>2.6899999618530273</v>
      </c>
      <c r="J21" s="610">
        <v>800</v>
      </c>
      <c r="K21" s="611">
        <v>2173.1199340820312</v>
      </c>
    </row>
    <row r="22" spans="1:11" ht="14.4" customHeight="1" x14ac:dyDescent="0.3">
      <c r="A22" s="592" t="s">
        <v>432</v>
      </c>
      <c r="B22" s="593" t="s">
        <v>433</v>
      </c>
      <c r="C22" s="596" t="s">
        <v>438</v>
      </c>
      <c r="D22" s="624" t="s">
        <v>439</v>
      </c>
      <c r="E22" s="596" t="s">
        <v>827</v>
      </c>
      <c r="F22" s="624" t="s">
        <v>828</v>
      </c>
      <c r="G22" s="596" t="s">
        <v>845</v>
      </c>
      <c r="H22" s="596" t="s">
        <v>846</v>
      </c>
      <c r="I22" s="610">
        <v>15.369999885559082</v>
      </c>
      <c r="J22" s="610">
        <v>5</v>
      </c>
      <c r="K22" s="611">
        <v>76.849998474121094</v>
      </c>
    </row>
    <row r="23" spans="1:11" ht="14.4" customHeight="1" x14ac:dyDescent="0.3">
      <c r="A23" s="592" t="s">
        <v>432</v>
      </c>
      <c r="B23" s="593" t="s">
        <v>433</v>
      </c>
      <c r="C23" s="596" t="s">
        <v>438</v>
      </c>
      <c r="D23" s="624" t="s">
        <v>439</v>
      </c>
      <c r="E23" s="596" t="s">
        <v>827</v>
      </c>
      <c r="F23" s="624" t="s">
        <v>828</v>
      </c>
      <c r="G23" s="596" t="s">
        <v>847</v>
      </c>
      <c r="H23" s="596" t="s">
        <v>848</v>
      </c>
      <c r="I23" s="610">
        <v>1.6699999570846558</v>
      </c>
      <c r="J23" s="610">
        <v>400</v>
      </c>
      <c r="K23" s="611">
        <v>667.60000610351562</v>
      </c>
    </row>
    <row r="24" spans="1:11" ht="14.4" customHeight="1" x14ac:dyDescent="0.3">
      <c r="A24" s="592" t="s">
        <v>432</v>
      </c>
      <c r="B24" s="593" t="s">
        <v>433</v>
      </c>
      <c r="C24" s="596" t="s">
        <v>438</v>
      </c>
      <c r="D24" s="624" t="s">
        <v>439</v>
      </c>
      <c r="E24" s="596" t="s">
        <v>827</v>
      </c>
      <c r="F24" s="624" t="s">
        <v>828</v>
      </c>
      <c r="G24" s="596" t="s">
        <v>849</v>
      </c>
      <c r="H24" s="596" t="s">
        <v>850</v>
      </c>
      <c r="I24" s="610">
        <v>1.9860000133514404</v>
      </c>
      <c r="J24" s="610">
        <v>700</v>
      </c>
      <c r="K24" s="611">
        <v>1390.5</v>
      </c>
    </row>
    <row r="25" spans="1:11" ht="14.4" customHeight="1" x14ac:dyDescent="0.3">
      <c r="A25" s="592" t="s">
        <v>432</v>
      </c>
      <c r="B25" s="593" t="s">
        <v>433</v>
      </c>
      <c r="C25" s="596" t="s">
        <v>438</v>
      </c>
      <c r="D25" s="624" t="s">
        <v>439</v>
      </c>
      <c r="E25" s="596" t="s">
        <v>827</v>
      </c>
      <c r="F25" s="624" t="s">
        <v>828</v>
      </c>
      <c r="G25" s="596" t="s">
        <v>851</v>
      </c>
      <c r="H25" s="596" t="s">
        <v>852</v>
      </c>
      <c r="I25" s="610">
        <v>1.8999999761581421</v>
      </c>
      <c r="J25" s="610">
        <v>600</v>
      </c>
      <c r="K25" s="611">
        <v>1140</v>
      </c>
    </row>
    <row r="26" spans="1:11" ht="14.4" customHeight="1" x14ac:dyDescent="0.3">
      <c r="A26" s="592" t="s">
        <v>432</v>
      </c>
      <c r="B26" s="593" t="s">
        <v>433</v>
      </c>
      <c r="C26" s="596" t="s">
        <v>438</v>
      </c>
      <c r="D26" s="624" t="s">
        <v>439</v>
      </c>
      <c r="E26" s="596" t="s">
        <v>827</v>
      </c>
      <c r="F26" s="624" t="s">
        <v>828</v>
      </c>
      <c r="G26" s="596" t="s">
        <v>853</v>
      </c>
      <c r="H26" s="596" t="s">
        <v>854</v>
      </c>
      <c r="I26" s="610">
        <v>1.9299999475479126</v>
      </c>
      <c r="J26" s="610">
        <v>300</v>
      </c>
      <c r="K26" s="611">
        <v>579</v>
      </c>
    </row>
    <row r="27" spans="1:11" ht="14.4" customHeight="1" x14ac:dyDescent="0.3">
      <c r="A27" s="592" t="s">
        <v>432</v>
      </c>
      <c r="B27" s="593" t="s">
        <v>433</v>
      </c>
      <c r="C27" s="596" t="s">
        <v>438</v>
      </c>
      <c r="D27" s="624" t="s">
        <v>439</v>
      </c>
      <c r="E27" s="596" t="s">
        <v>827</v>
      </c>
      <c r="F27" s="624" t="s">
        <v>828</v>
      </c>
      <c r="G27" s="596" t="s">
        <v>855</v>
      </c>
      <c r="H27" s="596" t="s">
        <v>856</v>
      </c>
      <c r="I27" s="610">
        <v>2.7000000476837158</v>
      </c>
      <c r="J27" s="610">
        <v>350</v>
      </c>
      <c r="K27" s="611">
        <v>945</v>
      </c>
    </row>
    <row r="28" spans="1:11" ht="14.4" customHeight="1" x14ac:dyDescent="0.3">
      <c r="A28" s="592" t="s">
        <v>432</v>
      </c>
      <c r="B28" s="593" t="s">
        <v>433</v>
      </c>
      <c r="C28" s="596" t="s">
        <v>438</v>
      </c>
      <c r="D28" s="624" t="s">
        <v>439</v>
      </c>
      <c r="E28" s="596" t="s">
        <v>827</v>
      </c>
      <c r="F28" s="624" t="s">
        <v>828</v>
      </c>
      <c r="G28" s="596" t="s">
        <v>857</v>
      </c>
      <c r="H28" s="596" t="s">
        <v>858</v>
      </c>
      <c r="I28" s="610">
        <v>1.9199999570846558</v>
      </c>
      <c r="J28" s="610">
        <v>100</v>
      </c>
      <c r="K28" s="611">
        <v>192</v>
      </c>
    </row>
    <row r="29" spans="1:11" ht="14.4" customHeight="1" x14ac:dyDescent="0.3">
      <c r="A29" s="592" t="s">
        <v>432</v>
      </c>
      <c r="B29" s="593" t="s">
        <v>433</v>
      </c>
      <c r="C29" s="596" t="s">
        <v>438</v>
      </c>
      <c r="D29" s="624" t="s">
        <v>439</v>
      </c>
      <c r="E29" s="596" t="s">
        <v>827</v>
      </c>
      <c r="F29" s="624" t="s">
        <v>828</v>
      </c>
      <c r="G29" s="596" t="s">
        <v>859</v>
      </c>
      <c r="H29" s="596" t="s">
        <v>860</v>
      </c>
      <c r="I29" s="610">
        <v>3.0949999094009399</v>
      </c>
      <c r="J29" s="610">
        <v>20</v>
      </c>
      <c r="K29" s="611">
        <v>61.899999618530273</v>
      </c>
    </row>
    <row r="30" spans="1:11" ht="14.4" customHeight="1" x14ac:dyDescent="0.3">
      <c r="A30" s="592" t="s">
        <v>432</v>
      </c>
      <c r="B30" s="593" t="s">
        <v>433</v>
      </c>
      <c r="C30" s="596" t="s">
        <v>438</v>
      </c>
      <c r="D30" s="624" t="s">
        <v>439</v>
      </c>
      <c r="E30" s="596" t="s">
        <v>827</v>
      </c>
      <c r="F30" s="624" t="s">
        <v>828</v>
      </c>
      <c r="G30" s="596" t="s">
        <v>861</v>
      </c>
      <c r="H30" s="596" t="s">
        <v>862</v>
      </c>
      <c r="I30" s="610">
        <v>2.1700000762939453</v>
      </c>
      <c r="J30" s="610">
        <v>20</v>
      </c>
      <c r="K30" s="611">
        <v>43.400001525878906</v>
      </c>
    </row>
    <row r="31" spans="1:11" ht="14.4" customHeight="1" x14ac:dyDescent="0.3">
      <c r="A31" s="592" t="s">
        <v>432</v>
      </c>
      <c r="B31" s="593" t="s">
        <v>433</v>
      </c>
      <c r="C31" s="596" t="s">
        <v>438</v>
      </c>
      <c r="D31" s="624" t="s">
        <v>439</v>
      </c>
      <c r="E31" s="596" t="s">
        <v>827</v>
      </c>
      <c r="F31" s="624" t="s">
        <v>828</v>
      </c>
      <c r="G31" s="596" t="s">
        <v>861</v>
      </c>
      <c r="H31" s="596" t="s">
        <v>863</v>
      </c>
      <c r="I31" s="610">
        <v>2.1600000858306885</v>
      </c>
      <c r="J31" s="610">
        <v>5</v>
      </c>
      <c r="K31" s="611">
        <v>10.800000190734863</v>
      </c>
    </row>
    <row r="32" spans="1:11" ht="14.4" customHeight="1" x14ac:dyDescent="0.3">
      <c r="A32" s="592" t="s">
        <v>432</v>
      </c>
      <c r="B32" s="593" t="s">
        <v>433</v>
      </c>
      <c r="C32" s="596" t="s">
        <v>438</v>
      </c>
      <c r="D32" s="624" t="s">
        <v>439</v>
      </c>
      <c r="E32" s="596" t="s">
        <v>827</v>
      </c>
      <c r="F32" s="624" t="s">
        <v>828</v>
      </c>
      <c r="G32" s="596" t="s">
        <v>864</v>
      </c>
      <c r="H32" s="596" t="s">
        <v>865</v>
      </c>
      <c r="I32" s="610">
        <v>21.229999542236328</v>
      </c>
      <c r="J32" s="610">
        <v>5</v>
      </c>
      <c r="K32" s="611">
        <v>106.15000152587891</v>
      </c>
    </row>
    <row r="33" spans="1:11" ht="14.4" customHeight="1" x14ac:dyDescent="0.3">
      <c r="A33" s="592" t="s">
        <v>432</v>
      </c>
      <c r="B33" s="593" t="s">
        <v>433</v>
      </c>
      <c r="C33" s="596" t="s">
        <v>438</v>
      </c>
      <c r="D33" s="624" t="s">
        <v>439</v>
      </c>
      <c r="E33" s="596" t="s">
        <v>827</v>
      </c>
      <c r="F33" s="624" t="s">
        <v>828</v>
      </c>
      <c r="G33" s="596" t="s">
        <v>866</v>
      </c>
      <c r="H33" s="596" t="s">
        <v>867</v>
      </c>
      <c r="I33" s="610">
        <v>2.5099999904632568</v>
      </c>
      <c r="J33" s="610">
        <v>100</v>
      </c>
      <c r="K33" s="611">
        <v>251</v>
      </c>
    </row>
    <row r="34" spans="1:11" ht="14.4" customHeight="1" x14ac:dyDescent="0.3">
      <c r="A34" s="592" t="s">
        <v>432</v>
      </c>
      <c r="B34" s="593" t="s">
        <v>433</v>
      </c>
      <c r="C34" s="596" t="s">
        <v>438</v>
      </c>
      <c r="D34" s="624" t="s">
        <v>439</v>
      </c>
      <c r="E34" s="596" t="s">
        <v>827</v>
      </c>
      <c r="F34" s="624" t="s">
        <v>828</v>
      </c>
      <c r="G34" s="596" t="s">
        <v>868</v>
      </c>
      <c r="H34" s="596" t="s">
        <v>869</v>
      </c>
      <c r="I34" s="610">
        <v>4.630000114440918</v>
      </c>
      <c r="J34" s="610">
        <v>5</v>
      </c>
      <c r="K34" s="611">
        <v>23.149999618530273</v>
      </c>
    </row>
    <row r="35" spans="1:11" ht="14.4" customHeight="1" x14ac:dyDescent="0.3">
      <c r="A35" s="592" t="s">
        <v>432</v>
      </c>
      <c r="B35" s="593" t="s">
        <v>433</v>
      </c>
      <c r="C35" s="596" t="s">
        <v>438</v>
      </c>
      <c r="D35" s="624" t="s">
        <v>439</v>
      </c>
      <c r="E35" s="596" t="s">
        <v>827</v>
      </c>
      <c r="F35" s="624" t="s">
        <v>828</v>
      </c>
      <c r="G35" s="596" t="s">
        <v>870</v>
      </c>
      <c r="H35" s="596" t="s">
        <v>871</v>
      </c>
      <c r="I35" s="610">
        <v>21.139999389648438</v>
      </c>
      <c r="J35" s="610">
        <v>5</v>
      </c>
      <c r="K35" s="611">
        <v>105.70999908447266</v>
      </c>
    </row>
    <row r="36" spans="1:11" ht="14.4" customHeight="1" x14ac:dyDescent="0.3">
      <c r="A36" s="592" t="s">
        <v>432</v>
      </c>
      <c r="B36" s="593" t="s">
        <v>433</v>
      </c>
      <c r="C36" s="596" t="s">
        <v>438</v>
      </c>
      <c r="D36" s="624" t="s">
        <v>439</v>
      </c>
      <c r="E36" s="596" t="s">
        <v>827</v>
      </c>
      <c r="F36" s="624" t="s">
        <v>828</v>
      </c>
      <c r="G36" s="596" t="s">
        <v>870</v>
      </c>
      <c r="H36" s="596" t="s">
        <v>872</v>
      </c>
      <c r="I36" s="610">
        <v>21.239999771118164</v>
      </c>
      <c r="J36" s="610">
        <v>5</v>
      </c>
      <c r="K36" s="611">
        <v>106.19999694824219</v>
      </c>
    </row>
    <row r="37" spans="1:11" ht="14.4" customHeight="1" x14ac:dyDescent="0.3">
      <c r="A37" s="592" t="s">
        <v>432</v>
      </c>
      <c r="B37" s="593" t="s">
        <v>433</v>
      </c>
      <c r="C37" s="596" t="s">
        <v>438</v>
      </c>
      <c r="D37" s="624" t="s">
        <v>439</v>
      </c>
      <c r="E37" s="596" t="s">
        <v>827</v>
      </c>
      <c r="F37" s="624" t="s">
        <v>828</v>
      </c>
      <c r="G37" s="596" t="s">
        <v>873</v>
      </c>
      <c r="H37" s="596" t="s">
        <v>874</v>
      </c>
      <c r="I37" s="610">
        <v>2</v>
      </c>
      <c r="J37" s="610">
        <v>10</v>
      </c>
      <c r="K37" s="611">
        <v>20</v>
      </c>
    </row>
    <row r="38" spans="1:11" ht="14.4" customHeight="1" x14ac:dyDescent="0.3">
      <c r="A38" s="592" t="s">
        <v>432</v>
      </c>
      <c r="B38" s="593" t="s">
        <v>433</v>
      </c>
      <c r="C38" s="596" t="s">
        <v>438</v>
      </c>
      <c r="D38" s="624" t="s">
        <v>439</v>
      </c>
      <c r="E38" s="596" t="s">
        <v>827</v>
      </c>
      <c r="F38" s="624" t="s">
        <v>828</v>
      </c>
      <c r="G38" s="596" t="s">
        <v>875</v>
      </c>
      <c r="H38" s="596" t="s">
        <v>876</v>
      </c>
      <c r="I38" s="610">
        <v>3.1450001001358032</v>
      </c>
      <c r="J38" s="610">
        <v>10</v>
      </c>
      <c r="K38" s="611">
        <v>31.449999809265137</v>
      </c>
    </row>
    <row r="39" spans="1:11" ht="14.4" customHeight="1" x14ac:dyDescent="0.3">
      <c r="A39" s="592" t="s">
        <v>432</v>
      </c>
      <c r="B39" s="593" t="s">
        <v>433</v>
      </c>
      <c r="C39" s="596" t="s">
        <v>438</v>
      </c>
      <c r="D39" s="624" t="s">
        <v>439</v>
      </c>
      <c r="E39" s="596" t="s">
        <v>877</v>
      </c>
      <c r="F39" s="624" t="s">
        <v>878</v>
      </c>
      <c r="G39" s="596" t="s">
        <v>879</v>
      </c>
      <c r="H39" s="596" t="s">
        <v>880</v>
      </c>
      <c r="I39" s="610">
        <v>10.208750247955322</v>
      </c>
      <c r="J39" s="610">
        <v>1440</v>
      </c>
      <c r="K39" s="611">
        <v>15028.399993896484</v>
      </c>
    </row>
    <row r="40" spans="1:11" ht="14.4" customHeight="1" x14ac:dyDescent="0.3">
      <c r="A40" s="592" t="s">
        <v>432</v>
      </c>
      <c r="B40" s="593" t="s">
        <v>433</v>
      </c>
      <c r="C40" s="596" t="s">
        <v>438</v>
      </c>
      <c r="D40" s="624" t="s">
        <v>439</v>
      </c>
      <c r="E40" s="596" t="s">
        <v>881</v>
      </c>
      <c r="F40" s="624" t="s">
        <v>882</v>
      </c>
      <c r="G40" s="596" t="s">
        <v>883</v>
      </c>
      <c r="H40" s="596" t="s">
        <v>884</v>
      </c>
      <c r="I40" s="610">
        <v>0.51000000536441803</v>
      </c>
      <c r="J40" s="610">
        <v>300</v>
      </c>
      <c r="K40" s="611">
        <v>156</v>
      </c>
    </row>
    <row r="41" spans="1:11" ht="14.4" customHeight="1" x14ac:dyDescent="0.3">
      <c r="A41" s="592" t="s">
        <v>432</v>
      </c>
      <c r="B41" s="593" t="s">
        <v>433</v>
      </c>
      <c r="C41" s="596" t="s">
        <v>438</v>
      </c>
      <c r="D41" s="624" t="s">
        <v>439</v>
      </c>
      <c r="E41" s="596" t="s">
        <v>881</v>
      </c>
      <c r="F41" s="624" t="s">
        <v>882</v>
      </c>
      <c r="G41" s="596" t="s">
        <v>885</v>
      </c>
      <c r="H41" s="596" t="s">
        <v>886</v>
      </c>
      <c r="I41" s="610">
        <v>0.6380000114440918</v>
      </c>
      <c r="J41" s="610">
        <v>1300</v>
      </c>
      <c r="K41" s="611">
        <v>920</v>
      </c>
    </row>
    <row r="42" spans="1:11" ht="14.4" customHeight="1" x14ac:dyDescent="0.3">
      <c r="A42" s="592" t="s">
        <v>432</v>
      </c>
      <c r="B42" s="593" t="s">
        <v>433</v>
      </c>
      <c r="C42" s="596" t="s">
        <v>438</v>
      </c>
      <c r="D42" s="624" t="s">
        <v>439</v>
      </c>
      <c r="E42" s="596" t="s">
        <v>881</v>
      </c>
      <c r="F42" s="624" t="s">
        <v>882</v>
      </c>
      <c r="G42" s="596" t="s">
        <v>887</v>
      </c>
      <c r="H42" s="596" t="s">
        <v>888</v>
      </c>
      <c r="I42" s="610">
        <v>1.7999999523162842</v>
      </c>
      <c r="J42" s="610">
        <v>1000</v>
      </c>
      <c r="K42" s="611">
        <v>1800</v>
      </c>
    </row>
    <row r="43" spans="1:11" ht="14.4" customHeight="1" x14ac:dyDescent="0.3">
      <c r="A43" s="592" t="s">
        <v>432</v>
      </c>
      <c r="B43" s="593" t="s">
        <v>433</v>
      </c>
      <c r="C43" s="596" t="s">
        <v>438</v>
      </c>
      <c r="D43" s="624" t="s">
        <v>439</v>
      </c>
      <c r="E43" s="596" t="s">
        <v>889</v>
      </c>
      <c r="F43" s="624" t="s">
        <v>890</v>
      </c>
      <c r="G43" s="596" t="s">
        <v>891</v>
      </c>
      <c r="H43" s="596" t="s">
        <v>892</v>
      </c>
      <c r="I43" s="610">
        <v>0.68666666746139526</v>
      </c>
      <c r="J43" s="610">
        <v>1200</v>
      </c>
      <c r="K43" s="611">
        <v>824</v>
      </c>
    </row>
    <row r="44" spans="1:11" ht="14.4" customHeight="1" x14ac:dyDescent="0.3">
      <c r="A44" s="592" t="s">
        <v>432</v>
      </c>
      <c r="B44" s="593" t="s">
        <v>433</v>
      </c>
      <c r="C44" s="596" t="s">
        <v>802</v>
      </c>
      <c r="D44" s="624" t="s">
        <v>803</v>
      </c>
      <c r="E44" s="596" t="s">
        <v>809</v>
      </c>
      <c r="F44" s="624" t="s">
        <v>810</v>
      </c>
      <c r="G44" s="596" t="s">
        <v>813</v>
      </c>
      <c r="H44" s="596" t="s">
        <v>814</v>
      </c>
      <c r="I44" s="610">
        <v>13.020000457763672</v>
      </c>
      <c r="J44" s="610">
        <v>5</v>
      </c>
      <c r="K44" s="611">
        <v>65.099998474121094</v>
      </c>
    </row>
    <row r="45" spans="1:11" ht="14.4" customHeight="1" x14ac:dyDescent="0.3">
      <c r="A45" s="592" t="s">
        <v>432</v>
      </c>
      <c r="B45" s="593" t="s">
        <v>433</v>
      </c>
      <c r="C45" s="596" t="s">
        <v>802</v>
      </c>
      <c r="D45" s="624" t="s">
        <v>803</v>
      </c>
      <c r="E45" s="596" t="s">
        <v>809</v>
      </c>
      <c r="F45" s="624" t="s">
        <v>810</v>
      </c>
      <c r="G45" s="596" t="s">
        <v>815</v>
      </c>
      <c r="H45" s="596" t="s">
        <v>816</v>
      </c>
      <c r="I45" s="610">
        <v>4.309999942779541</v>
      </c>
      <c r="J45" s="610">
        <v>6</v>
      </c>
      <c r="K45" s="611">
        <v>25.860000610351563</v>
      </c>
    </row>
    <row r="46" spans="1:11" ht="14.4" customHeight="1" x14ac:dyDescent="0.3">
      <c r="A46" s="592" t="s">
        <v>432</v>
      </c>
      <c r="B46" s="593" t="s">
        <v>433</v>
      </c>
      <c r="C46" s="596" t="s">
        <v>802</v>
      </c>
      <c r="D46" s="624" t="s">
        <v>803</v>
      </c>
      <c r="E46" s="596" t="s">
        <v>809</v>
      </c>
      <c r="F46" s="624" t="s">
        <v>810</v>
      </c>
      <c r="G46" s="596" t="s">
        <v>821</v>
      </c>
      <c r="H46" s="596" t="s">
        <v>822</v>
      </c>
      <c r="I46" s="610">
        <v>27.870000839233398</v>
      </c>
      <c r="J46" s="610">
        <v>2</v>
      </c>
      <c r="K46" s="611">
        <v>55.740001678466797</v>
      </c>
    </row>
    <row r="47" spans="1:11" ht="14.4" customHeight="1" x14ac:dyDescent="0.3">
      <c r="A47" s="592" t="s">
        <v>432</v>
      </c>
      <c r="B47" s="593" t="s">
        <v>433</v>
      </c>
      <c r="C47" s="596" t="s">
        <v>802</v>
      </c>
      <c r="D47" s="624" t="s">
        <v>803</v>
      </c>
      <c r="E47" s="596" t="s">
        <v>809</v>
      </c>
      <c r="F47" s="624" t="s">
        <v>810</v>
      </c>
      <c r="G47" s="596" t="s">
        <v>823</v>
      </c>
      <c r="H47" s="596" t="s">
        <v>824</v>
      </c>
      <c r="I47" s="610">
        <v>28.729999542236328</v>
      </c>
      <c r="J47" s="610">
        <v>7</v>
      </c>
      <c r="K47" s="611">
        <v>201.11000061035156</v>
      </c>
    </row>
    <row r="48" spans="1:11" ht="14.4" customHeight="1" x14ac:dyDescent="0.3">
      <c r="A48" s="592" t="s">
        <v>432</v>
      </c>
      <c r="B48" s="593" t="s">
        <v>433</v>
      </c>
      <c r="C48" s="596" t="s">
        <v>802</v>
      </c>
      <c r="D48" s="624" t="s">
        <v>803</v>
      </c>
      <c r="E48" s="596" t="s">
        <v>827</v>
      </c>
      <c r="F48" s="624" t="s">
        <v>828</v>
      </c>
      <c r="G48" s="596" t="s">
        <v>829</v>
      </c>
      <c r="H48" s="596" t="s">
        <v>830</v>
      </c>
      <c r="I48" s="610">
        <v>9.9999997764825821E-3</v>
      </c>
      <c r="J48" s="610">
        <v>400</v>
      </c>
      <c r="K48" s="611">
        <v>4</v>
      </c>
    </row>
    <row r="49" spans="1:11" ht="14.4" customHeight="1" x14ac:dyDescent="0.3">
      <c r="A49" s="592" t="s">
        <v>432</v>
      </c>
      <c r="B49" s="593" t="s">
        <v>433</v>
      </c>
      <c r="C49" s="596" t="s">
        <v>802</v>
      </c>
      <c r="D49" s="624" t="s">
        <v>803</v>
      </c>
      <c r="E49" s="596" t="s">
        <v>827</v>
      </c>
      <c r="F49" s="624" t="s">
        <v>828</v>
      </c>
      <c r="G49" s="596" t="s">
        <v>833</v>
      </c>
      <c r="H49" s="596" t="s">
        <v>834</v>
      </c>
      <c r="I49" s="610">
        <v>1.7999999523162842</v>
      </c>
      <c r="J49" s="610">
        <v>50</v>
      </c>
      <c r="K49" s="611">
        <v>90</v>
      </c>
    </row>
    <row r="50" spans="1:11" ht="14.4" customHeight="1" x14ac:dyDescent="0.3">
      <c r="A50" s="592" t="s">
        <v>432</v>
      </c>
      <c r="B50" s="593" t="s">
        <v>433</v>
      </c>
      <c r="C50" s="596" t="s">
        <v>802</v>
      </c>
      <c r="D50" s="624" t="s">
        <v>803</v>
      </c>
      <c r="E50" s="596" t="s">
        <v>827</v>
      </c>
      <c r="F50" s="624" t="s">
        <v>828</v>
      </c>
      <c r="G50" s="596" t="s">
        <v>841</v>
      </c>
      <c r="H50" s="596" t="s">
        <v>842</v>
      </c>
      <c r="I50" s="610">
        <v>2.2899999618530273</v>
      </c>
      <c r="J50" s="610">
        <v>100</v>
      </c>
      <c r="K50" s="611">
        <v>228.80000305175781</v>
      </c>
    </row>
    <row r="51" spans="1:11" ht="14.4" customHeight="1" x14ac:dyDescent="0.3">
      <c r="A51" s="592" t="s">
        <v>432</v>
      </c>
      <c r="B51" s="593" t="s">
        <v>433</v>
      </c>
      <c r="C51" s="596" t="s">
        <v>802</v>
      </c>
      <c r="D51" s="624" t="s">
        <v>803</v>
      </c>
      <c r="E51" s="596" t="s">
        <v>827</v>
      </c>
      <c r="F51" s="624" t="s">
        <v>828</v>
      </c>
      <c r="G51" s="596" t="s">
        <v>843</v>
      </c>
      <c r="H51" s="596" t="s">
        <v>844</v>
      </c>
      <c r="I51" s="610">
        <v>3.1700000762939453</v>
      </c>
      <c r="J51" s="610">
        <v>400</v>
      </c>
      <c r="K51" s="611">
        <v>1268</v>
      </c>
    </row>
    <row r="52" spans="1:11" ht="14.4" customHeight="1" x14ac:dyDescent="0.3">
      <c r="A52" s="592" t="s">
        <v>432</v>
      </c>
      <c r="B52" s="593" t="s">
        <v>433</v>
      </c>
      <c r="C52" s="596" t="s">
        <v>802</v>
      </c>
      <c r="D52" s="624" t="s">
        <v>803</v>
      </c>
      <c r="E52" s="596" t="s">
        <v>827</v>
      </c>
      <c r="F52" s="624" t="s">
        <v>828</v>
      </c>
      <c r="G52" s="596" t="s">
        <v>847</v>
      </c>
      <c r="H52" s="596" t="s">
        <v>848</v>
      </c>
      <c r="I52" s="610">
        <v>1.6699999570846558</v>
      </c>
      <c r="J52" s="610">
        <v>200</v>
      </c>
      <c r="K52" s="611">
        <v>334</v>
      </c>
    </row>
    <row r="53" spans="1:11" ht="14.4" customHeight="1" x14ac:dyDescent="0.3">
      <c r="A53" s="592" t="s">
        <v>432</v>
      </c>
      <c r="B53" s="593" t="s">
        <v>433</v>
      </c>
      <c r="C53" s="596" t="s">
        <v>802</v>
      </c>
      <c r="D53" s="624" t="s">
        <v>803</v>
      </c>
      <c r="E53" s="596" t="s">
        <v>827</v>
      </c>
      <c r="F53" s="624" t="s">
        <v>828</v>
      </c>
      <c r="G53" s="596" t="s">
        <v>864</v>
      </c>
      <c r="H53" s="596" t="s">
        <v>893</v>
      </c>
      <c r="I53" s="610">
        <v>21.229999542236328</v>
      </c>
      <c r="J53" s="610">
        <v>5</v>
      </c>
      <c r="K53" s="611">
        <v>106.15000152587891</v>
      </c>
    </row>
    <row r="54" spans="1:11" ht="14.4" customHeight="1" x14ac:dyDescent="0.3">
      <c r="A54" s="592" t="s">
        <v>432</v>
      </c>
      <c r="B54" s="593" t="s">
        <v>433</v>
      </c>
      <c r="C54" s="596" t="s">
        <v>802</v>
      </c>
      <c r="D54" s="624" t="s">
        <v>803</v>
      </c>
      <c r="E54" s="596" t="s">
        <v>827</v>
      </c>
      <c r="F54" s="624" t="s">
        <v>828</v>
      </c>
      <c r="G54" s="596" t="s">
        <v>849</v>
      </c>
      <c r="H54" s="596" t="s">
        <v>850</v>
      </c>
      <c r="I54" s="610">
        <v>1.9800000190734863</v>
      </c>
      <c r="J54" s="610">
        <v>300</v>
      </c>
      <c r="K54" s="611">
        <v>594</v>
      </c>
    </row>
    <row r="55" spans="1:11" ht="14.4" customHeight="1" x14ac:dyDescent="0.3">
      <c r="A55" s="592" t="s">
        <v>432</v>
      </c>
      <c r="B55" s="593" t="s">
        <v>433</v>
      </c>
      <c r="C55" s="596" t="s">
        <v>802</v>
      </c>
      <c r="D55" s="624" t="s">
        <v>803</v>
      </c>
      <c r="E55" s="596" t="s">
        <v>827</v>
      </c>
      <c r="F55" s="624" t="s">
        <v>828</v>
      </c>
      <c r="G55" s="596" t="s">
        <v>851</v>
      </c>
      <c r="H55" s="596" t="s">
        <v>852</v>
      </c>
      <c r="I55" s="610">
        <v>1.8999999761581421</v>
      </c>
      <c r="J55" s="610">
        <v>50</v>
      </c>
      <c r="K55" s="611">
        <v>95</v>
      </c>
    </row>
    <row r="56" spans="1:11" ht="14.4" customHeight="1" x14ac:dyDescent="0.3">
      <c r="A56" s="592" t="s">
        <v>432</v>
      </c>
      <c r="B56" s="593" t="s">
        <v>433</v>
      </c>
      <c r="C56" s="596" t="s">
        <v>802</v>
      </c>
      <c r="D56" s="624" t="s">
        <v>803</v>
      </c>
      <c r="E56" s="596" t="s">
        <v>827</v>
      </c>
      <c r="F56" s="624" t="s">
        <v>828</v>
      </c>
      <c r="G56" s="596" t="s">
        <v>855</v>
      </c>
      <c r="H56" s="596" t="s">
        <v>856</v>
      </c>
      <c r="I56" s="610">
        <v>2.7000000476837158</v>
      </c>
      <c r="J56" s="610">
        <v>400</v>
      </c>
      <c r="K56" s="611">
        <v>1080</v>
      </c>
    </row>
    <row r="57" spans="1:11" ht="14.4" customHeight="1" x14ac:dyDescent="0.3">
      <c r="A57" s="592" t="s">
        <v>432</v>
      </c>
      <c r="B57" s="593" t="s">
        <v>433</v>
      </c>
      <c r="C57" s="596" t="s">
        <v>802</v>
      </c>
      <c r="D57" s="624" t="s">
        <v>803</v>
      </c>
      <c r="E57" s="596" t="s">
        <v>827</v>
      </c>
      <c r="F57" s="624" t="s">
        <v>828</v>
      </c>
      <c r="G57" s="596" t="s">
        <v>894</v>
      </c>
      <c r="H57" s="596" t="s">
        <v>895</v>
      </c>
      <c r="I57" s="610">
        <v>3.0699999332427979</v>
      </c>
      <c r="J57" s="610">
        <v>100</v>
      </c>
      <c r="K57" s="611">
        <v>307</v>
      </c>
    </row>
    <row r="58" spans="1:11" ht="14.4" customHeight="1" x14ac:dyDescent="0.3">
      <c r="A58" s="592" t="s">
        <v>432</v>
      </c>
      <c r="B58" s="593" t="s">
        <v>433</v>
      </c>
      <c r="C58" s="596" t="s">
        <v>802</v>
      </c>
      <c r="D58" s="624" t="s">
        <v>803</v>
      </c>
      <c r="E58" s="596" t="s">
        <v>827</v>
      </c>
      <c r="F58" s="624" t="s">
        <v>828</v>
      </c>
      <c r="G58" s="596" t="s">
        <v>861</v>
      </c>
      <c r="H58" s="596" t="s">
        <v>862</v>
      </c>
      <c r="I58" s="610">
        <v>2.1700000762939453</v>
      </c>
      <c r="J58" s="610">
        <v>10</v>
      </c>
      <c r="K58" s="611">
        <v>21.700000762939453</v>
      </c>
    </row>
    <row r="59" spans="1:11" ht="14.4" customHeight="1" x14ac:dyDescent="0.3">
      <c r="A59" s="592" t="s">
        <v>432</v>
      </c>
      <c r="B59" s="593" t="s">
        <v>433</v>
      </c>
      <c r="C59" s="596" t="s">
        <v>802</v>
      </c>
      <c r="D59" s="624" t="s">
        <v>803</v>
      </c>
      <c r="E59" s="596" t="s">
        <v>827</v>
      </c>
      <c r="F59" s="624" t="s">
        <v>828</v>
      </c>
      <c r="G59" s="596" t="s">
        <v>866</v>
      </c>
      <c r="H59" s="596" t="s">
        <v>867</v>
      </c>
      <c r="I59" s="610">
        <v>2.5199999809265137</v>
      </c>
      <c r="J59" s="610">
        <v>50</v>
      </c>
      <c r="K59" s="611">
        <v>126</v>
      </c>
    </row>
    <row r="60" spans="1:11" ht="14.4" customHeight="1" x14ac:dyDescent="0.3">
      <c r="A60" s="592" t="s">
        <v>432</v>
      </c>
      <c r="B60" s="593" t="s">
        <v>433</v>
      </c>
      <c r="C60" s="596" t="s">
        <v>802</v>
      </c>
      <c r="D60" s="624" t="s">
        <v>803</v>
      </c>
      <c r="E60" s="596" t="s">
        <v>827</v>
      </c>
      <c r="F60" s="624" t="s">
        <v>828</v>
      </c>
      <c r="G60" s="596" t="s">
        <v>870</v>
      </c>
      <c r="H60" s="596" t="s">
        <v>871</v>
      </c>
      <c r="I60" s="610">
        <v>21.239999771118164</v>
      </c>
      <c r="J60" s="610">
        <v>130</v>
      </c>
      <c r="K60" s="611">
        <v>2761.2000427246094</v>
      </c>
    </row>
    <row r="61" spans="1:11" ht="14.4" customHeight="1" x14ac:dyDescent="0.3">
      <c r="A61" s="592" t="s">
        <v>432</v>
      </c>
      <c r="B61" s="593" t="s">
        <v>433</v>
      </c>
      <c r="C61" s="596" t="s">
        <v>802</v>
      </c>
      <c r="D61" s="624" t="s">
        <v>803</v>
      </c>
      <c r="E61" s="596" t="s">
        <v>827</v>
      </c>
      <c r="F61" s="624" t="s">
        <v>828</v>
      </c>
      <c r="G61" s="596" t="s">
        <v>873</v>
      </c>
      <c r="H61" s="596" t="s">
        <v>874</v>
      </c>
      <c r="I61" s="610">
        <v>2</v>
      </c>
      <c r="J61" s="610">
        <v>15</v>
      </c>
      <c r="K61" s="611">
        <v>30</v>
      </c>
    </row>
    <row r="62" spans="1:11" ht="14.4" customHeight="1" x14ac:dyDescent="0.3">
      <c r="A62" s="592" t="s">
        <v>432</v>
      </c>
      <c r="B62" s="593" t="s">
        <v>433</v>
      </c>
      <c r="C62" s="596" t="s">
        <v>802</v>
      </c>
      <c r="D62" s="624" t="s">
        <v>803</v>
      </c>
      <c r="E62" s="596" t="s">
        <v>877</v>
      </c>
      <c r="F62" s="624" t="s">
        <v>878</v>
      </c>
      <c r="G62" s="596" t="s">
        <v>879</v>
      </c>
      <c r="H62" s="596" t="s">
        <v>880</v>
      </c>
      <c r="I62" s="610">
        <v>8.1700000762939453</v>
      </c>
      <c r="J62" s="610">
        <v>300</v>
      </c>
      <c r="K62" s="611">
        <v>2451</v>
      </c>
    </row>
    <row r="63" spans="1:11" ht="14.4" customHeight="1" x14ac:dyDescent="0.3">
      <c r="A63" s="592" t="s">
        <v>432</v>
      </c>
      <c r="B63" s="593" t="s">
        <v>433</v>
      </c>
      <c r="C63" s="596" t="s">
        <v>802</v>
      </c>
      <c r="D63" s="624" t="s">
        <v>803</v>
      </c>
      <c r="E63" s="596" t="s">
        <v>881</v>
      </c>
      <c r="F63" s="624" t="s">
        <v>882</v>
      </c>
      <c r="G63" s="596" t="s">
        <v>883</v>
      </c>
      <c r="H63" s="596" t="s">
        <v>884</v>
      </c>
      <c r="I63" s="610">
        <v>0.47999998927116394</v>
      </c>
      <c r="J63" s="610">
        <v>100</v>
      </c>
      <c r="K63" s="611">
        <v>48</v>
      </c>
    </row>
    <row r="64" spans="1:11" ht="14.4" customHeight="1" x14ac:dyDescent="0.3">
      <c r="A64" s="592" t="s">
        <v>432</v>
      </c>
      <c r="B64" s="593" t="s">
        <v>433</v>
      </c>
      <c r="C64" s="596" t="s">
        <v>802</v>
      </c>
      <c r="D64" s="624" t="s">
        <v>803</v>
      </c>
      <c r="E64" s="596" t="s">
        <v>881</v>
      </c>
      <c r="F64" s="624" t="s">
        <v>882</v>
      </c>
      <c r="G64" s="596" t="s">
        <v>885</v>
      </c>
      <c r="H64" s="596" t="s">
        <v>886</v>
      </c>
      <c r="I64" s="610">
        <v>0.60499998927116394</v>
      </c>
      <c r="J64" s="610">
        <v>600</v>
      </c>
      <c r="K64" s="611">
        <v>363</v>
      </c>
    </row>
    <row r="65" spans="1:11" ht="14.4" customHeight="1" x14ac:dyDescent="0.3">
      <c r="A65" s="592" t="s">
        <v>432</v>
      </c>
      <c r="B65" s="593" t="s">
        <v>433</v>
      </c>
      <c r="C65" s="596" t="s">
        <v>802</v>
      </c>
      <c r="D65" s="624" t="s">
        <v>803</v>
      </c>
      <c r="E65" s="596" t="s">
        <v>881</v>
      </c>
      <c r="F65" s="624" t="s">
        <v>882</v>
      </c>
      <c r="G65" s="596" t="s">
        <v>887</v>
      </c>
      <c r="H65" s="596" t="s">
        <v>888</v>
      </c>
      <c r="I65" s="610">
        <v>1.7999999523162842</v>
      </c>
      <c r="J65" s="610">
        <v>200</v>
      </c>
      <c r="K65" s="611">
        <v>360</v>
      </c>
    </row>
    <row r="66" spans="1:11" ht="14.4" customHeight="1" thickBot="1" x14ac:dyDescent="0.35">
      <c r="A66" s="600" t="s">
        <v>432</v>
      </c>
      <c r="B66" s="601" t="s">
        <v>433</v>
      </c>
      <c r="C66" s="604" t="s">
        <v>802</v>
      </c>
      <c r="D66" s="625" t="s">
        <v>803</v>
      </c>
      <c r="E66" s="604" t="s">
        <v>889</v>
      </c>
      <c r="F66" s="625" t="s">
        <v>890</v>
      </c>
      <c r="G66" s="604" t="s">
        <v>891</v>
      </c>
      <c r="H66" s="604" t="s">
        <v>892</v>
      </c>
      <c r="I66" s="612">
        <v>0.68999999761581421</v>
      </c>
      <c r="J66" s="612">
        <v>400</v>
      </c>
      <c r="K66" s="613">
        <v>276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271</v>
      </c>
      <c r="B2" s="233"/>
    </row>
    <row r="3" spans="1:19" x14ac:dyDescent="0.3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268</v>
      </c>
      <c r="Q3" s="433"/>
      <c r="R3" s="433"/>
      <c r="S3" s="434"/>
    </row>
    <row r="4" spans="1:19" ht="15" thickBot="1" x14ac:dyDescent="0.35">
      <c r="A4" s="421">
        <v>2017</v>
      </c>
      <c r="B4" s="422"/>
      <c r="C4" s="423" t="s">
        <v>267</v>
      </c>
      <c r="D4" s="425" t="s">
        <v>106</v>
      </c>
      <c r="E4" s="425" t="s">
        <v>74</v>
      </c>
      <c r="F4" s="411" t="s">
        <v>67</v>
      </c>
      <c r="G4" s="415" t="s">
        <v>182</v>
      </c>
      <c r="H4" s="417" t="s">
        <v>186</v>
      </c>
      <c r="I4" s="417" t="s">
        <v>266</v>
      </c>
      <c r="J4" s="419" t="s">
        <v>183</v>
      </c>
      <c r="K4" s="408" t="s">
        <v>265</v>
      </c>
      <c r="L4" s="409"/>
      <c r="M4" s="409"/>
      <c r="N4" s="410"/>
      <c r="O4" s="411" t="s">
        <v>264</v>
      </c>
      <c r="P4" s="400" t="s">
        <v>263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262</v>
      </c>
      <c r="B5" s="407"/>
      <c r="C5" s="424"/>
      <c r="D5" s="426"/>
      <c r="E5" s="426"/>
      <c r="F5" s="412"/>
      <c r="G5" s="416"/>
      <c r="H5" s="418"/>
      <c r="I5" s="418"/>
      <c r="J5" s="420"/>
      <c r="K5" s="314" t="s">
        <v>184</v>
      </c>
      <c r="L5" s="313" t="s">
        <v>185</v>
      </c>
      <c r="M5" s="313" t="s">
        <v>261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13" t="s">
        <v>179</v>
      </c>
      <c r="B6" s="414"/>
      <c r="C6" s="310">
        <f ca="1">SUM(Tabulka[01 uv_sk])/2</f>
        <v>11.283333333333333</v>
      </c>
      <c r="D6" s="308"/>
      <c r="E6" s="308"/>
      <c r="F6" s="307"/>
      <c r="G6" s="309">
        <f ca="1">SUM(Tabulka[05 h_vram])/2</f>
        <v>15584.810000000001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64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268428</v>
      </c>
      <c r="N6" s="308">
        <f ca="1">SUM(Tabulka[12 m_oc])/2</f>
        <v>268428</v>
      </c>
      <c r="O6" s="307">
        <f ca="1">SUM(Tabulka[13 m_sk])/2</f>
        <v>4599614</v>
      </c>
      <c r="P6" s="306">
        <f ca="1">SUM(Tabulka[14_vzsk])/2</f>
        <v>800</v>
      </c>
      <c r="Q6" s="306">
        <f ca="1">SUM(Tabulka[15_vzpl])/2</f>
        <v>9998.2363448058459</v>
      </c>
      <c r="R6" s="305">
        <f ca="1">IF(Q6=0,0,P6/Q6)</f>
        <v>8.0014111730375898E-2</v>
      </c>
      <c r="S6" s="304">
        <f ca="1">Q6-P6</f>
        <v>9198.2363448058459</v>
      </c>
    </row>
    <row r="7" spans="1:19" hidden="1" x14ac:dyDescent="0.3">
      <c r="A7" s="303" t="s">
        <v>260</v>
      </c>
      <c r="B7" s="302" t="s">
        <v>259</v>
      </c>
      <c r="C7" s="301" t="s">
        <v>258</v>
      </c>
      <c r="D7" s="300" t="s">
        <v>257</v>
      </c>
      <c r="E7" s="299" t="s">
        <v>256</v>
      </c>
      <c r="F7" s="298" t="s">
        <v>255</v>
      </c>
      <c r="G7" s="297" t="s">
        <v>254</v>
      </c>
      <c r="H7" s="295" t="s">
        <v>253</v>
      </c>
      <c r="I7" s="295" t="s">
        <v>252</v>
      </c>
      <c r="J7" s="294" t="s">
        <v>251</v>
      </c>
      <c r="K7" s="296" t="s">
        <v>250</v>
      </c>
      <c r="L7" s="295" t="s">
        <v>249</v>
      </c>
      <c r="M7" s="295" t="s">
        <v>248</v>
      </c>
      <c r="N7" s="294" t="s">
        <v>247</v>
      </c>
      <c r="O7" s="293" t="s">
        <v>246</v>
      </c>
      <c r="P7" s="292" t="s">
        <v>245</v>
      </c>
      <c r="Q7" s="291" t="s">
        <v>244</v>
      </c>
      <c r="R7" s="290" t="s">
        <v>243</v>
      </c>
      <c r="S7" s="289" t="s">
        <v>242</v>
      </c>
    </row>
    <row r="8" spans="1:19" x14ac:dyDescent="0.3">
      <c r="A8" s="286" t="s">
        <v>241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4.2833333333333332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5948.81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151411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151411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2593026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9998.2363448058459</v>
      </c>
      <c r="R8" s="288">
        <f ca="1">IF(Tabulka[[#This Row],[15_vzpl]]=0,"",Tabulka[[#This Row],[14_vzsk]]/Tabulka[[#This Row],[15_vzpl]])</f>
        <v>8.0014111730375898E-2</v>
      </c>
      <c r="S8" s="287">
        <f ca="1">IF(Tabulka[[#This Row],[15_vzpl]]-Tabulka[[#This Row],[14_vzsk]]=0,"",Tabulka[[#This Row],[15_vzpl]]-Tabulka[[#This Row],[14_vzsk]])</f>
        <v>9198.2363448058459</v>
      </c>
    </row>
    <row r="9" spans="1:19" x14ac:dyDescent="0.3">
      <c r="A9" s="286">
        <v>99</v>
      </c>
      <c r="B9" s="285" t="s">
        <v>909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9998.2363448058459</v>
      </c>
      <c r="R9" s="288">
        <f ca="1">IF(Tabulka[[#This Row],[15_vzpl]]=0,"",Tabulka[[#This Row],[14_vzsk]]/Tabulka[[#This Row],[15_vzpl]])</f>
        <v>8.0014111730375898E-2</v>
      </c>
      <c r="S9" s="287">
        <f ca="1">IF(Tabulka[[#This Row],[15_vzpl]]-Tabulka[[#This Row],[14_vzsk]]=0,"",Tabulka[[#This Row],[15_vzpl]]-Tabulka[[#This Row],[14_vzsk]])</f>
        <v>9198.2363448058459</v>
      </c>
    </row>
    <row r="10" spans="1:19" x14ac:dyDescent="0.3">
      <c r="A10" s="286">
        <v>101</v>
      </c>
      <c r="B10" s="285" t="s">
        <v>910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4.2833333333333332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5948.81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151411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151411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2573826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897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92620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92620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1584670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>
        <v>303</v>
      </c>
      <c r="B12" s="285" t="s">
        <v>911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16691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16691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276599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 t="str">
        <f ca="1">IF(Tabulka[[#This Row],[15_vzpl]]-Tabulka[[#This Row],[14_vzsk]]=0,"",Tabulka[[#This Row],[15_vzpl]]-Tabulka[[#This Row],[14_vzsk]])</f>
        <v/>
      </c>
    </row>
    <row r="13" spans="1:19" x14ac:dyDescent="0.3">
      <c r="A13" s="286">
        <v>304</v>
      </c>
      <c r="B13" s="285" t="s">
        <v>912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45291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45291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889240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305</v>
      </c>
      <c r="B14" s="285" t="s">
        <v>913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30638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30638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418831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898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24397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24397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421918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</v>
      </c>
      <c r="B16" s="285" t="s">
        <v>914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24397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24397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421918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270</v>
      </c>
    </row>
    <row r="18" spans="1:1" x14ac:dyDescent="0.3">
      <c r="A18" s="113" t="s">
        <v>160</v>
      </c>
    </row>
    <row r="19" spans="1:1" x14ac:dyDescent="0.3">
      <c r="A19" s="114" t="s">
        <v>240</v>
      </c>
    </row>
    <row r="20" spans="1:1" x14ac:dyDescent="0.3">
      <c r="A20" s="278" t="s">
        <v>239</v>
      </c>
    </row>
    <row r="21" spans="1:1" x14ac:dyDescent="0.3">
      <c r="A21" s="235" t="s">
        <v>189</v>
      </c>
    </row>
    <row r="22" spans="1:1" x14ac:dyDescent="0.3">
      <c r="A22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271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7725.2347956905369</v>
      </c>
      <c r="D4" s="160">
        <f ca="1">IF(ISERROR(VLOOKUP("Náklady celkem",INDIRECT("HI!$A:$G"),5,0)),0,VLOOKUP("Náklady celkem",INDIRECT("HI!$A:$G"),5,0))</f>
        <v>8103.0210299999999</v>
      </c>
      <c r="E4" s="161">
        <f ca="1">IF(C4=0,0,D4/C4)</f>
        <v>1.048902880533833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397.49999218749997</v>
      </c>
      <c r="D7" s="168">
        <f>IF(ISERROR(HI!E5),"",HI!E5)</f>
        <v>442.11296999999996</v>
      </c>
      <c r="E7" s="165">
        <f t="shared" ref="E7:E15" si="0">IF(C7=0,0,D7/C7)</f>
        <v>1.112233908652396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0.75339130234824947</v>
      </c>
      <c r="E11" s="165">
        <f t="shared" si="0"/>
        <v>1.2556521705804158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0.59833249464720917</v>
      </c>
      <c r="E12" s="165">
        <f t="shared" si="0"/>
        <v>0.74791561830901143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62.558697937011715</v>
      </c>
      <c r="D15" s="168">
        <f>IF(ISERROR(HI!E6),"",HI!E6)</f>
        <v>58.037270000000007</v>
      </c>
      <c r="E15" s="165">
        <f t="shared" si="0"/>
        <v>0.92772503127280259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5886.75</v>
      </c>
      <c r="D16" s="164">
        <f ca="1">IF(ISERROR(VLOOKUP("Osobní náklady (Kč) *",INDIRECT("HI!$A:$G"),5,0)),0,VLOOKUP("Osobní náklady (Kč) *",INDIRECT("HI!$A:$G"),5,0))</f>
        <v>6247.6464099999994</v>
      </c>
      <c r="E16" s="165">
        <f ca="1">IF(C16=0,0,D16/C16)</f>
        <v>1.0613065630441245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1703.1593199999998</v>
      </c>
      <c r="D18" s="183">
        <f ca="1">IF(ISERROR(VLOOKUP("Výnosy celkem",INDIRECT("HI!$A:$G"),5,0)),0,VLOOKUP("Výnosy celkem",INDIRECT("HI!$A:$G"),5,0))</f>
        <v>1996.1429900000001</v>
      </c>
      <c r="E18" s="184">
        <f t="shared" ref="E18:E23" ca="1" si="1">IF(C18=0,0,D18/C18)</f>
        <v>1.1720236425092636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1703.1593199999998</v>
      </c>
      <c r="D19" s="164">
        <f ca="1">IF(ISERROR(VLOOKUP("Ambulance *",INDIRECT("HI!$A:$G"),5,0)),0,VLOOKUP("Ambulance *",INDIRECT("HI!$A:$G"),5,0))</f>
        <v>1996.1429900000001</v>
      </c>
      <c r="E19" s="165">
        <f t="shared" ca="1" si="1"/>
        <v>1.1720236425092636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1.1720236425092634</v>
      </c>
      <c r="E20" s="165">
        <f t="shared" si="1"/>
        <v>1.1720236425092634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1.1720236425092634</v>
      </c>
      <c r="E21" s="165">
        <f t="shared" si="1"/>
        <v>1.1720236425092634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1.9609581278136932</v>
      </c>
      <c r="E23" s="165">
        <f t="shared" si="1"/>
        <v>2.3070095621337567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908</v>
      </c>
    </row>
    <row r="2" spans="1:19" x14ac:dyDescent="0.3">
      <c r="A2" s="232" t="s">
        <v>271</v>
      </c>
    </row>
    <row r="3" spans="1:19" x14ac:dyDescent="0.3">
      <c r="A3" s="324" t="s">
        <v>166</v>
      </c>
      <c r="B3" s="323" t="s">
        <v>238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241</v>
      </c>
      <c r="E4" s="315">
        <v>4.3499999999999996</v>
      </c>
      <c r="F4" s="315"/>
      <c r="G4" s="315"/>
      <c r="H4" s="315"/>
      <c r="I4" s="315">
        <v>760.8</v>
      </c>
      <c r="J4" s="315"/>
      <c r="K4" s="315"/>
      <c r="L4" s="315"/>
      <c r="M4" s="315"/>
      <c r="N4" s="315"/>
      <c r="O4" s="315"/>
      <c r="P4" s="315"/>
      <c r="Q4" s="315">
        <v>269451</v>
      </c>
      <c r="R4" s="315"/>
      <c r="S4" s="315">
        <v>1110.9151494228718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S5">
        <v>1110.9151494228718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4.3499999999999996</v>
      </c>
      <c r="I6">
        <v>760.8</v>
      </c>
      <c r="Q6">
        <v>269451</v>
      </c>
    </row>
    <row r="7" spans="1:19" x14ac:dyDescent="0.3">
      <c r="A7" s="320" t="s">
        <v>170</v>
      </c>
      <c r="B7" s="319">
        <v>4</v>
      </c>
      <c r="C7">
        <v>1</v>
      </c>
      <c r="D7" t="s">
        <v>897</v>
      </c>
      <c r="E7">
        <v>5</v>
      </c>
      <c r="I7">
        <v>872</v>
      </c>
      <c r="Q7">
        <v>163999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176</v>
      </c>
      <c r="Q8">
        <v>28660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520</v>
      </c>
      <c r="Q9">
        <v>92589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176</v>
      </c>
      <c r="Q10">
        <v>42750</v>
      </c>
    </row>
    <row r="11" spans="1:19" x14ac:dyDescent="0.3">
      <c r="A11" s="320" t="s">
        <v>174</v>
      </c>
      <c r="B11" s="319">
        <v>8</v>
      </c>
      <c r="C11">
        <v>1</v>
      </c>
      <c r="D11" t="s">
        <v>898</v>
      </c>
      <c r="E11">
        <v>2</v>
      </c>
      <c r="I11">
        <v>320</v>
      </c>
      <c r="Q11">
        <v>42136</v>
      </c>
    </row>
    <row r="12" spans="1:19" x14ac:dyDescent="0.3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320</v>
      </c>
      <c r="Q12">
        <v>42136</v>
      </c>
    </row>
    <row r="13" spans="1:19" x14ac:dyDescent="0.3">
      <c r="A13" s="320" t="s">
        <v>176</v>
      </c>
      <c r="B13" s="319">
        <v>10</v>
      </c>
      <c r="C13" t="s">
        <v>899</v>
      </c>
      <c r="E13">
        <v>11.35</v>
      </c>
      <c r="I13">
        <v>1952.8</v>
      </c>
      <c r="Q13">
        <v>475586</v>
      </c>
      <c r="S13">
        <v>1110.9151494228718</v>
      </c>
    </row>
    <row r="14" spans="1:19" x14ac:dyDescent="0.3">
      <c r="A14" s="322" t="s">
        <v>177</v>
      </c>
      <c r="B14" s="321">
        <v>11</v>
      </c>
      <c r="C14">
        <v>2</v>
      </c>
      <c r="D14" t="s">
        <v>241</v>
      </c>
      <c r="E14">
        <v>4.3499999999999996</v>
      </c>
      <c r="I14">
        <v>674.40000000000009</v>
      </c>
      <c r="Q14">
        <v>269209</v>
      </c>
      <c r="S14">
        <v>1110.9151494228718</v>
      </c>
    </row>
    <row r="15" spans="1:19" x14ac:dyDescent="0.3">
      <c r="A15" s="320" t="s">
        <v>178</v>
      </c>
      <c r="B15" s="319">
        <v>12</v>
      </c>
      <c r="C15">
        <v>2</v>
      </c>
      <c r="D15">
        <v>99</v>
      </c>
      <c r="S15">
        <v>1110.9151494228718</v>
      </c>
    </row>
    <row r="16" spans="1:19" x14ac:dyDescent="0.3">
      <c r="A16" s="318" t="s">
        <v>166</v>
      </c>
      <c r="B16" s="317">
        <v>2017</v>
      </c>
      <c r="C16">
        <v>2</v>
      </c>
      <c r="D16">
        <v>101</v>
      </c>
      <c r="E16">
        <v>4.3499999999999996</v>
      </c>
      <c r="I16">
        <v>674.40000000000009</v>
      </c>
      <c r="Q16">
        <v>269209</v>
      </c>
    </row>
    <row r="17" spans="3:19" x14ac:dyDescent="0.3">
      <c r="C17">
        <v>2</v>
      </c>
      <c r="D17" t="s">
        <v>897</v>
      </c>
      <c r="E17">
        <v>5</v>
      </c>
      <c r="I17">
        <v>728</v>
      </c>
      <c r="Q17">
        <v>163343</v>
      </c>
    </row>
    <row r="18" spans="3:19" x14ac:dyDescent="0.3">
      <c r="C18">
        <v>2</v>
      </c>
      <c r="D18">
        <v>303</v>
      </c>
      <c r="E18">
        <v>1</v>
      </c>
      <c r="I18">
        <v>156</v>
      </c>
      <c r="Q18">
        <v>28634</v>
      </c>
    </row>
    <row r="19" spans="3:19" x14ac:dyDescent="0.3">
      <c r="C19">
        <v>2</v>
      </c>
      <c r="D19">
        <v>304</v>
      </c>
      <c r="E19">
        <v>3</v>
      </c>
      <c r="I19">
        <v>412</v>
      </c>
      <c r="Q19">
        <v>91959</v>
      </c>
    </row>
    <row r="20" spans="3:19" x14ac:dyDescent="0.3">
      <c r="C20">
        <v>2</v>
      </c>
      <c r="D20">
        <v>305</v>
      </c>
      <c r="E20">
        <v>1</v>
      </c>
      <c r="I20">
        <v>160</v>
      </c>
      <c r="Q20">
        <v>42750</v>
      </c>
    </row>
    <row r="21" spans="3:19" x14ac:dyDescent="0.3">
      <c r="C21">
        <v>2</v>
      </c>
      <c r="D21" t="s">
        <v>898</v>
      </c>
      <c r="E21">
        <v>2</v>
      </c>
      <c r="I21">
        <v>308</v>
      </c>
      <c r="Q21">
        <v>44977</v>
      </c>
    </row>
    <row r="22" spans="3:19" x14ac:dyDescent="0.3">
      <c r="C22">
        <v>2</v>
      </c>
      <c r="D22">
        <v>30</v>
      </c>
      <c r="E22">
        <v>2</v>
      </c>
      <c r="I22">
        <v>308</v>
      </c>
      <c r="Q22">
        <v>44977</v>
      </c>
    </row>
    <row r="23" spans="3:19" x14ac:dyDescent="0.3">
      <c r="C23" t="s">
        <v>900</v>
      </c>
      <c r="E23">
        <v>11.35</v>
      </c>
      <c r="I23">
        <v>1710.4</v>
      </c>
      <c r="Q23">
        <v>477529</v>
      </c>
      <c r="S23">
        <v>1110.9151494228718</v>
      </c>
    </row>
    <row r="24" spans="3:19" x14ac:dyDescent="0.3">
      <c r="C24">
        <v>3</v>
      </c>
      <c r="D24" t="s">
        <v>241</v>
      </c>
      <c r="E24">
        <v>4.3499999999999996</v>
      </c>
      <c r="I24">
        <v>756</v>
      </c>
      <c r="O24">
        <v>62165</v>
      </c>
      <c r="P24">
        <v>62165</v>
      </c>
      <c r="Q24">
        <v>335423</v>
      </c>
      <c r="S24">
        <v>1110.9151494228718</v>
      </c>
    </row>
    <row r="25" spans="3:19" x14ac:dyDescent="0.3">
      <c r="C25">
        <v>3</v>
      </c>
      <c r="D25">
        <v>99</v>
      </c>
      <c r="S25">
        <v>1110.9151494228718</v>
      </c>
    </row>
    <row r="26" spans="3:19" x14ac:dyDescent="0.3">
      <c r="C26">
        <v>3</v>
      </c>
      <c r="D26">
        <v>101</v>
      </c>
      <c r="E26">
        <v>4.3499999999999996</v>
      </c>
      <c r="I26">
        <v>756</v>
      </c>
      <c r="O26">
        <v>62165</v>
      </c>
      <c r="P26">
        <v>62165</v>
      </c>
      <c r="Q26">
        <v>335423</v>
      </c>
    </row>
    <row r="27" spans="3:19" x14ac:dyDescent="0.3">
      <c r="C27">
        <v>3</v>
      </c>
      <c r="D27" t="s">
        <v>897</v>
      </c>
      <c r="E27">
        <v>5</v>
      </c>
      <c r="I27">
        <v>888</v>
      </c>
      <c r="O27">
        <v>27000</v>
      </c>
      <c r="P27">
        <v>27000</v>
      </c>
      <c r="Q27">
        <v>192181</v>
      </c>
    </row>
    <row r="28" spans="3:19" x14ac:dyDescent="0.3">
      <c r="C28">
        <v>3</v>
      </c>
      <c r="D28">
        <v>303</v>
      </c>
      <c r="E28">
        <v>1</v>
      </c>
      <c r="I28">
        <v>184</v>
      </c>
      <c r="O28">
        <v>7000</v>
      </c>
      <c r="P28">
        <v>7000</v>
      </c>
      <c r="Q28">
        <v>35660</v>
      </c>
    </row>
    <row r="29" spans="3:19" x14ac:dyDescent="0.3">
      <c r="C29">
        <v>3</v>
      </c>
      <c r="D29">
        <v>304</v>
      </c>
      <c r="E29">
        <v>3</v>
      </c>
      <c r="I29">
        <v>544</v>
      </c>
      <c r="O29">
        <v>15000</v>
      </c>
      <c r="P29">
        <v>15000</v>
      </c>
      <c r="Q29">
        <v>107653</v>
      </c>
    </row>
    <row r="30" spans="3:19" x14ac:dyDescent="0.3">
      <c r="C30">
        <v>3</v>
      </c>
      <c r="D30">
        <v>305</v>
      </c>
      <c r="E30">
        <v>1</v>
      </c>
      <c r="I30">
        <v>160</v>
      </c>
      <c r="O30">
        <v>5000</v>
      </c>
      <c r="P30">
        <v>5000</v>
      </c>
      <c r="Q30">
        <v>48868</v>
      </c>
    </row>
    <row r="31" spans="3:19" x14ac:dyDescent="0.3">
      <c r="C31">
        <v>3</v>
      </c>
      <c r="D31" t="s">
        <v>898</v>
      </c>
      <c r="E31">
        <v>2</v>
      </c>
      <c r="I31">
        <v>296</v>
      </c>
      <c r="O31">
        <v>8500</v>
      </c>
      <c r="P31">
        <v>8500</v>
      </c>
      <c r="Q31">
        <v>51304</v>
      </c>
    </row>
    <row r="32" spans="3:19" x14ac:dyDescent="0.3">
      <c r="C32">
        <v>3</v>
      </c>
      <c r="D32">
        <v>30</v>
      </c>
      <c r="E32">
        <v>2</v>
      </c>
      <c r="I32">
        <v>296</v>
      </c>
      <c r="O32">
        <v>8500</v>
      </c>
      <c r="P32">
        <v>8500</v>
      </c>
      <c r="Q32">
        <v>51304</v>
      </c>
    </row>
    <row r="33" spans="3:19" x14ac:dyDescent="0.3">
      <c r="C33" t="s">
        <v>901</v>
      </c>
      <c r="E33">
        <v>11.35</v>
      </c>
      <c r="I33">
        <v>1940</v>
      </c>
      <c r="O33">
        <v>97665</v>
      </c>
      <c r="P33">
        <v>97665</v>
      </c>
      <c r="Q33">
        <v>578908</v>
      </c>
      <c r="S33">
        <v>1110.9151494228718</v>
      </c>
    </row>
    <row r="34" spans="3:19" x14ac:dyDescent="0.3">
      <c r="C34">
        <v>4</v>
      </c>
      <c r="D34" t="s">
        <v>241</v>
      </c>
      <c r="E34">
        <v>4.3499999999999996</v>
      </c>
      <c r="I34">
        <v>684</v>
      </c>
      <c r="Q34">
        <v>271338</v>
      </c>
      <c r="S34">
        <v>1110.9151494228718</v>
      </c>
    </row>
    <row r="35" spans="3:19" x14ac:dyDescent="0.3">
      <c r="C35">
        <v>4</v>
      </c>
      <c r="D35">
        <v>99</v>
      </c>
      <c r="S35">
        <v>1110.9151494228718</v>
      </c>
    </row>
    <row r="36" spans="3:19" x14ac:dyDescent="0.3">
      <c r="C36">
        <v>4</v>
      </c>
      <c r="D36">
        <v>101</v>
      </c>
      <c r="E36">
        <v>4.3499999999999996</v>
      </c>
      <c r="I36">
        <v>684</v>
      </c>
      <c r="Q36">
        <v>271338</v>
      </c>
    </row>
    <row r="37" spans="3:19" x14ac:dyDescent="0.3">
      <c r="C37">
        <v>4</v>
      </c>
      <c r="D37" t="s">
        <v>897</v>
      </c>
      <c r="E37">
        <v>5</v>
      </c>
      <c r="I37">
        <v>744</v>
      </c>
      <c r="Q37">
        <v>165310</v>
      </c>
    </row>
    <row r="38" spans="3:19" x14ac:dyDescent="0.3">
      <c r="C38">
        <v>4</v>
      </c>
      <c r="D38">
        <v>303</v>
      </c>
      <c r="E38">
        <v>1</v>
      </c>
      <c r="I38">
        <v>152</v>
      </c>
      <c r="Q38">
        <v>28747</v>
      </c>
    </row>
    <row r="39" spans="3:19" x14ac:dyDescent="0.3">
      <c r="C39">
        <v>4</v>
      </c>
      <c r="D39">
        <v>304</v>
      </c>
      <c r="E39">
        <v>3</v>
      </c>
      <c r="I39">
        <v>432</v>
      </c>
      <c r="Q39">
        <v>93813</v>
      </c>
    </row>
    <row r="40" spans="3:19" x14ac:dyDescent="0.3">
      <c r="C40">
        <v>4</v>
      </c>
      <c r="D40">
        <v>305</v>
      </c>
      <c r="E40">
        <v>1</v>
      </c>
      <c r="I40">
        <v>160</v>
      </c>
      <c r="Q40">
        <v>42750</v>
      </c>
    </row>
    <row r="41" spans="3:19" x14ac:dyDescent="0.3">
      <c r="C41">
        <v>4</v>
      </c>
      <c r="D41" t="s">
        <v>898</v>
      </c>
      <c r="E41">
        <v>2</v>
      </c>
      <c r="I41">
        <v>280</v>
      </c>
      <c r="Q41">
        <v>44656</v>
      </c>
    </row>
    <row r="42" spans="3:19" x14ac:dyDescent="0.3">
      <c r="C42">
        <v>4</v>
      </c>
      <c r="D42">
        <v>30</v>
      </c>
      <c r="E42">
        <v>2</v>
      </c>
      <c r="I42">
        <v>280</v>
      </c>
      <c r="Q42">
        <v>44656</v>
      </c>
    </row>
    <row r="43" spans="3:19" x14ac:dyDescent="0.3">
      <c r="C43" t="s">
        <v>902</v>
      </c>
      <c r="E43">
        <v>11.35</v>
      </c>
      <c r="I43">
        <v>1708</v>
      </c>
      <c r="Q43">
        <v>481304</v>
      </c>
      <c r="S43">
        <v>1110.9151494228718</v>
      </c>
    </row>
    <row r="44" spans="3:19" x14ac:dyDescent="0.3">
      <c r="C44">
        <v>5</v>
      </c>
      <c r="D44" t="s">
        <v>241</v>
      </c>
      <c r="E44">
        <v>4.3499999999999996</v>
      </c>
      <c r="I44">
        <v>732.40000000000009</v>
      </c>
      <c r="Q44">
        <v>275462</v>
      </c>
      <c r="S44">
        <v>1110.9151494228718</v>
      </c>
    </row>
    <row r="45" spans="3:19" x14ac:dyDescent="0.3">
      <c r="C45">
        <v>5</v>
      </c>
      <c r="D45">
        <v>99</v>
      </c>
      <c r="S45">
        <v>1110.9151494228718</v>
      </c>
    </row>
    <row r="46" spans="3:19" x14ac:dyDescent="0.3">
      <c r="C46">
        <v>5</v>
      </c>
      <c r="D46">
        <v>101</v>
      </c>
      <c r="E46">
        <v>4.3499999999999996</v>
      </c>
      <c r="I46">
        <v>732.40000000000009</v>
      </c>
      <c r="Q46">
        <v>275462</v>
      </c>
    </row>
    <row r="47" spans="3:19" x14ac:dyDescent="0.3">
      <c r="C47">
        <v>5</v>
      </c>
      <c r="D47" t="s">
        <v>897</v>
      </c>
      <c r="E47">
        <v>5</v>
      </c>
      <c r="I47">
        <v>844</v>
      </c>
      <c r="Q47">
        <v>167947</v>
      </c>
    </row>
    <row r="48" spans="3:19" x14ac:dyDescent="0.3">
      <c r="C48">
        <v>5</v>
      </c>
      <c r="D48">
        <v>303</v>
      </c>
      <c r="E48">
        <v>1</v>
      </c>
      <c r="I48">
        <v>156</v>
      </c>
      <c r="Q48">
        <v>29620</v>
      </c>
    </row>
    <row r="49" spans="3:19" x14ac:dyDescent="0.3">
      <c r="C49">
        <v>5</v>
      </c>
      <c r="D49">
        <v>304</v>
      </c>
      <c r="E49">
        <v>3</v>
      </c>
      <c r="I49">
        <v>528</v>
      </c>
      <c r="Q49">
        <v>94337</v>
      </c>
    </row>
    <row r="50" spans="3:19" x14ac:dyDescent="0.3">
      <c r="C50">
        <v>5</v>
      </c>
      <c r="D50">
        <v>305</v>
      </c>
      <c r="E50">
        <v>1</v>
      </c>
      <c r="I50">
        <v>160</v>
      </c>
      <c r="Q50">
        <v>43990</v>
      </c>
    </row>
    <row r="51" spans="3:19" x14ac:dyDescent="0.3">
      <c r="C51">
        <v>5</v>
      </c>
      <c r="D51" t="s">
        <v>898</v>
      </c>
      <c r="E51">
        <v>2</v>
      </c>
      <c r="I51">
        <v>360</v>
      </c>
      <c r="Q51">
        <v>46430</v>
      </c>
    </row>
    <row r="52" spans="3:19" x14ac:dyDescent="0.3">
      <c r="C52">
        <v>5</v>
      </c>
      <c r="D52">
        <v>30</v>
      </c>
      <c r="E52">
        <v>2</v>
      </c>
      <c r="I52">
        <v>360</v>
      </c>
      <c r="Q52">
        <v>46430</v>
      </c>
    </row>
    <row r="53" spans="3:19" x14ac:dyDescent="0.3">
      <c r="C53" t="s">
        <v>903</v>
      </c>
      <c r="E53">
        <v>11.35</v>
      </c>
      <c r="I53">
        <v>1936.4</v>
      </c>
      <c r="Q53">
        <v>489839</v>
      </c>
      <c r="S53">
        <v>1110.9151494228718</v>
      </c>
    </row>
    <row r="54" spans="3:19" x14ac:dyDescent="0.3">
      <c r="C54">
        <v>6</v>
      </c>
      <c r="D54" t="s">
        <v>241</v>
      </c>
      <c r="E54">
        <v>4.3499999999999996</v>
      </c>
      <c r="I54">
        <v>653.20000000000005</v>
      </c>
      <c r="Q54">
        <v>276929</v>
      </c>
      <c r="S54">
        <v>1110.9151494228718</v>
      </c>
    </row>
    <row r="55" spans="3:19" x14ac:dyDescent="0.3">
      <c r="C55">
        <v>6</v>
      </c>
      <c r="D55">
        <v>99</v>
      </c>
      <c r="S55">
        <v>1110.9151494228718</v>
      </c>
    </row>
    <row r="56" spans="3:19" x14ac:dyDescent="0.3">
      <c r="C56">
        <v>6</v>
      </c>
      <c r="D56">
        <v>101</v>
      </c>
      <c r="E56">
        <v>4.3499999999999996</v>
      </c>
      <c r="I56">
        <v>653.20000000000005</v>
      </c>
      <c r="Q56">
        <v>276929</v>
      </c>
    </row>
    <row r="57" spans="3:19" x14ac:dyDescent="0.3">
      <c r="C57">
        <v>6</v>
      </c>
      <c r="D57" t="s">
        <v>897</v>
      </c>
      <c r="E57">
        <v>5</v>
      </c>
      <c r="I57">
        <v>784</v>
      </c>
      <c r="Q57">
        <v>167446</v>
      </c>
    </row>
    <row r="58" spans="3:19" x14ac:dyDescent="0.3">
      <c r="C58">
        <v>6</v>
      </c>
      <c r="D58">
        <v>303</v>
      </c>
      <c r="E58">
        <v>1</v>
      </c>
      <c r="I58">
        <v>136</v>
      </c>
      <c r="Q58">
        <v>29748</v>
      </c>
    </row>
    <row r="59" spans="3:19" x14ac:dyDescent="0.3">
      <c r="C59">
        <v>6</v>
      </c>
      <c r="D59">
        <v>304</v>
      </c>
      <c r="E59">
        <v>3</v>
      </c>
      <c r="I59">
        <v>472</v>
      </c>
      <c r="Q59">
        <v>94948</v>
      </c>
    </row>
    <row r="60" spans="3:19" x14ac:dyDescent="0.3">
      <c r="C60">
        <v>6</v>
      </c>
      <c r="D60">
        <v>305</v>
      </c>
      <c r="E60">
        <v>1</v>
      </c>
      <c r="I60">
        <v>176</v>
      </c>
      <c r="Q60">
        <v>42750</v>
      </c>
    </row>
    <row r="61" spans="3:19" x14ac:dyDescent="0.3">
      <c r="C61">
        <v>6</v>
      </c>
      <c r="D61" t="s">
        <v>898</v>
      </c>
      <c r="E61">
        <v>2</v>
      </c>
      <c r="I61">
        <v>328</v>
      </c>
      <c r="Q61">
        <v>46408</v>
      </c>
    </row>
    <row r="62" spans="3:19" x14ac:dyDescent="0.3">
      <c r="C62">
        <v>6</v>
      </c>
      <c r="D62">
        <v>30</v>
      </c>
      <c r="E62">
        <v>2</v>
      </c>
      <c r="I62">
        <v>328</v>
      </c>
      <c r="Q62">
        <v>46408</v>
      </c>
    </row>
    <row r="63" spans="3:19" x14ac:dyDescent="0.3">
      <c r="C63" t="s">
        <v>904</v>
      </c>
      <c r="E63">
        <v>11.35</v>
      </c>
      <c r="I63">
        <v>1765.2</v>
      </c>
      <c r="Q63">
        <v>490783</v>
      </c>
      <c r="S63">
        <v>1110.9151494228718</v>
      </c>
    </row>
    <row r="64" spans="3:19" x14ac:dyDescent="0.3">
      <c r="C64">
        <v>7</v>
      </c>
      <c r="D64" t="s">
        <v>241</v>
      </c>
      <c r="E64">
        <v>4.1500000000000004</v>
      </c>
      <c r="I64">
        <v>492</v>
      </c>
      <c r="L64">
        <v>24</v>
      </c>
      <c r="O64">
        <v>89246</v>
      </c>
      <c r="P64">
        <v>89246</v>
      </c>
      <c r="Q64">
        <v>355986</v>
      </c>
      <c r="S64">
        <v>1110.9151494228718</v>
      </c>
    </row>
    <row r="65" spans="3:19" x14ac:dyDescent="0.3">
      <c r="C65">
        <v>7</v>
      </c>
      <c r="D65">
        <v>99</v>
      </c>
      <c r="L65">
        <v>24</v>
      </c>
      <c r="Q65">
        <v>7200</v>
      </c>
      <c r="S65">
        <v>1110.9151494228718</v>
      </c>
    </row>
    <row r="66" spans="3:19" x14ac:dyDescent="0.3">
      <c r="C66">
        <v>7</v>
      </c>
      <c r="D66">
        <v>101</v>
      </c>
      <c r="E66">
        <v>4.1500000000000004</v>
      </c>
      <c r="I66">
        <v>492</v>
      </c>
      <c r="O66">
        <v>89246</v>
      </c>
      <c r="P66">
        <v>89246</v>
      </c>
      <c r="Q66">
        <v>348786</v>
      </c>
    </row>
    <row r="67" spans="3:19" x14ac:dyDescent="0.3">
      <c r="C67">
        <v>7</v>
      </c>
      <c r="D67" t="s">
        <v>897</v>
      </c>
      <c r="E67">
        <v>5</v>
      </c>
      <c r="I67">
        <v>592</v>
      </c>
      <c r="O67">
        <v>65620</v>
      </c>
      <c r="P67">
        <v>65620</v>
      </c>
      <c r="Q67">
        <v>229934</v>
      </c>
    </row>
    <row r="68" spans="3:19" x14ac:dyDescent="0.3">
      <c r="C68">
        <v>7</v>
      </c>
      <c r="D68">
        <v>303</v>
      </c>
      <c r="E68">
        <v>1</v>
      </c>
      <c r="I68">
        <v>88</v>
      </c>
      <c r="O68">
        <v>9691</v>
      </c>
      <c r="P68">
        <v>9691</v>
      </c>
      <c r="Q68">
        <v>38210</v>
      </c>
    </row>
    <row r="69" spans="3:19" x14ac:dyDescent="0.3">
      <c r="C69">
        <v>7</v>
      </c>
      <c r="D69">
        <v>304</v>
      </c>
      <c r="E69">
        <v>3</v>
      </c>
      <c r="I69">
        <v>344</v>
      </c>
      <c r="O69">
        <v>30291</v>
      </c>
      <c r="P69">
        <v>30291</v>
      </c>
      <c r="Q69">
        <v>123369</v>
      </c>
    </row>
    <row r="70" spans="3:19" x14ac:dyDescent="0.3">
      <c r="C70">
        <v>7</v>
      </c>
      <c r="D70">
        <v>305</v>
      </c>
      <c r="E70">
        <v>1</v>
      </c>
      <c r="I70">
        <v>160</v>
      </c>
      <c r="O70">
        <v>25638</v>
      </c>
      <c r="P70">
        <v>25638</v>
      </c>
      <c r="Q70">
        <v>68355</v>
      </c>
    </row>
    <row r="71" spans="3:19" x14ac:dyDescent="0.3">
      <c r="C71">
        <v>7</v>
      </c>
      <c r="D71" t="s">
        <v>898</v>
      </c>
      <c r="E71">
        <v>2</v>
      </c>
      <c r="I71">
        <v>232</v>
      </c>
      <c r="O71">
        <v>15897</v>
      </c>
      <c r="P71">
        <v>15897</v>
      </c>
      <c r="Q71">
        <v>61744</v>
      </c>
    </row>
    <row r="72" spans="3:19" x14ac:dyDescent="0.3">
      <c r="C72">
        <v>7</v>
      </c>
      <c r="D72">
        <v>30</v>
      </c>
      <c r="E72">
        <v>2</v>
      </c>
      <c r="I72">
        <v>232</v>
      </c>
      <c r="O72">
        <v>15897</v>
      </c>
      <c r="P72">
        <v>15897</v>
      </c>
      <c r="Q72">
        <v>61744</v>
      </c>
    </row>
    <row r="73" spans="3:19" x14ac:dyDescent="0.3">
      <c r="C73" t="s">
        <v>905</v>
      </c>
      <c r="E73">
        <v>11.15</v>
      </c>
      <c r="I73">
        <v>1316</v>
      </c>
      <c r="L73">
        <v>24</v>
      </c>
      <c r="O73">
        <v>170763</v>
      </c>
      <c r="P73">
        <v>170763</v>
      </c>
      <c r="Q73">
        <v>647664</v>
      </c>
      <c r="S73">
        <v>1110.9151494228718</v>
      </c>
    </row>
    <row r="74" spans="3:19" x14ac:dyDescent="0.3">
      <c r="C74">
        <v>8</v>
      </c>
      <c r="D74" t="s">
        <v>241</v>
      </c>
      <c r="E74">
        <v>4.1500000000000004</v>
      </c>
      <c r="I74">
        <v>541.6</v>
      </c>
      <c r="L74">
        <v>24</v>
      </c>
      <c r="Q74">
        <v>274781</v>
      </c>
      <c r="S74">
        <v>1110.9151494228718</v>
      </c>
    </row>
    <row r="75" spans="3:19" x14ac:dyDescent="0.3">
      <c r="C75">
        <v>8</v>
      </c>
      <c r="D75">
        <v>99</v>
      </c>
      <c r="L75">
        <v>24</v>
      </c>
      <c r="Q75">
        <v>7200</v>
      </c>
      <c r="S75">
        <v>1110.9151494228718</v>
      </c>
    </row>
    <row r="76" spans="3:19" x14ac:dyDescent="0.3">
      <c r="C76">
        <v>8</v>
      </c>
      <c r="D76">
        <v>101</v>
      </c>
      <c r="E76">
        <v>4.1500000000000004</v>
      </c>
      <c r="I76">
        <v>541.6</v>
      </c>
      <c r="Q76">
        <v>267581</v>
      </c>
    </row>
    <row r="77" spans="3:19" x14ac:dyDescent="0.3">
      <c r="C77">
        <v>8</v>
      </c>
      <c r="D77" t="s">
        <v>897</v>
      </c>
      <c r="E77">
        <v>5</v>
      </c>
      <c r="I77">
        <v>724</v>
      </c>
      <c r="Q77">
        <v>168771</v>
      </c>
    </row>
    <row r="78" spans="3:19" x14ac:dyDescent="0.3">
      <c r="C78">
        <v>8</v>
      </c>
      <c r="D78">
        <v>303</v>
      </c>
      <c r="E78">
        <v>1</v>
      </c>
      <c r="I78">
        <v>184</v>
      </c>
      <c r="Q78">
        <v>28660</v>
      </c>
    </row>
    <row r="79" spans="3:19" x14ac:dyDescent="0.3">
      <c r="C79">
        <v>8</v>
      </c>
      <c r="D79">
        <v>304</v>
      </c>
      <c r="E79">
        <v>3</v>
      </c>
      <c r="I79">
        <v>428</v>
      </c>
      <c r="Q79">
        <v>96074</v>
      </c>
    </row>
    <row r="80" spans="3:19" x14ac:dyDescent="0.3">
      <c r="C80">
        <v>8</v>
      </c>
      <c r="D80">
        <v>305</v>
      </c>
      <c r="E80">
        <v>1</v>
      </c>
      <c r="I80">
        <v>112</v>
      </c>
      <c r="Q80">
        <v>44037</v>
      </c>
    </row>
    <row r="81" spans="3:19" x14ac:dyDescent="0.3">
      <c r="C81">
        <v>8</v>
      </c>
      <c r="D81" t="s">
        <v>898</v>
      </c>
      <c r="E81">
        <v>2</v>
      </c>
      <c r="I81">
        <v>288</v>
      </c>
      <c r="Q81">
        <v>37600</v>
      </c>
    </row>
    <row r="82" spans="3:19" x14ac:dyDescent="0.3">
      <c r="C82">
        <v>8</v>
      </c>
      <c r="D82">
        <v>30</v>
      </c>
      <c r="E82">
        <v>2</v>
      </c>
      <c r="I82">
        <v>288</v>
      </c>
      <c r="Q82">
        <v>37600</v>
      </c>
    </row>
    <row r="83" spans="3:19" x14ac:dyDescent="0.3">
      <c r="C83" t="s">
        <v>906</v>
      </c>
      <c r="E83">
        <v>11.15</v>
      </c>
      <c r="I83">
        <v>1553.6</v>
      </c>
      <c r="L83">
        <v>24</v>
      </c>
      <c r="Q83">
        <v>481152</v>
      </c>
      <c r="S83">
        <v>1110.9151494228718</v>
      </c>
    </row>
    <row r="84" spans="3:19" x14ac:dyDescent="0.3">
      <c r="C84">
        <v>9</v>
      </c>
      <c r="D84" t="s">
        <v>241</v>
      </c>
      <c r="E84">
        <v>4.1500000000000004</v>
      </c>
      <c r="I84">
        <v>654.41000000000008</v>
      </c>
      <c r="L84">
        <v>16</v>
      </c>
      <c r="Q84">
        <v>264447</v>
      </c>
      <c r="R84">
        <v>800</v>
      </c>
      <c r="S84">
        <v>1110.9151494228718</v>
      </c>
    </row>
    <row r="85" spans="3:19" x14ac:dyDescent="0.3">
      <c r="C85">
        <v>9</v>
      </c>
      <c r="D85">
        <v>99</v>
      </c>
      <c r="L85">
        <v>16</v>
      </c>
      <c r="Q85">
        <v>4800</v>
      </c>
      <c r="R85">
        <v>800</v>
      </c>
      <c r="S85">
        <v>1110.9151494228718</v>
      </c>
    </row>
    <row r="86" spans="3:19" x14ac:dyDescent="0.3">
      <c r="C86">
        <v>9</v>
      </c>
      <c r="D86">
        <v>101</v>
      </c>
      <c r="E86">
        <v>4.1500000000000004</v>
      </c>
      <c r="I86">
        <v>654.41000000000008</v>
      </c>
      <c r="Q86">
        <v>259647</v>
      </c>
    </row>
    <row r="87" spans="3:19" x14ac:dyDescent="0.3">
      <c r="C87">
        <v>9</v>
      </c>
      <c r="D87" t="s">
        <v>897</v>
      </c>
      <c r="E87">
        <v>5</v>
      </c>
      <c r="I87">
        <v>776</v>
      </c>
      <c r="Q87">
        <v>165739</v>
      </c>
    </row>
    <row r="88" spans="3:19" x14ac:dyDescent="0.3">
      <c r="C88">
        <v>9</v>
      </c>
      <c r="D88">
        <v>303</v>
      </c>
      <c r="E88">
        <v>1</v>
      </c>
      <c r="I88">
        <v>168</v>
      </c>
      <c r="Q88">
        <v>28660</v>
      </c>
    </row>
    <row r="89" spans="3:19" x14ac:dyDescent="0.3">
      <c r="C89">
        <v>9</v>
      </c>
      <c r="D89">
        <v>304</v>
      </c>
      <c r="E89">
        <v>3</v>
      </c>
      <c r="I89">
        <v>480</v>
      </c>
      <c r="Q89">
        <v>94498</v>
      </c>
    </row>
    <row r="90" spans="3:19" x14ac:dyDescent="0.3">
      <c r="C90">
        <v>9</v>
      </c>
      <c r="D90">
        <v>305</v>
      </c>
      <c r="E90">
        <v>1</v>
      </c>
      <c r="I90">
        <v>128</v>
      </c>
      <c r="Q90">
        <v>42581</v>
      </c>
    </row>
    <row r="91" spans="3:19" x14ac:dyDescent="0.3">
      <c r="C91">
        <v>9</v>
      </c>
      <c r="D91" t="s">
        <v>898</v>
      </c>
      <c r="E91">
        <v>2</v>
      </c>
      <c r="I91">
        <v>272</v>
      </c>
      <c r="Q91">
        <v>46663</v>
      </c>
    </row>
    <row r="92" spans="3:19" x14ac:dyDescent="0.3">
      <c r="C92">
        <v>9</v>
      </c>
      <c r="D92">
        <v>30</v>
      </c>
      <c r="E92">
        <v>2</v>
      </c>
      <c r="I92">
        <v>272</v>
      </c>
      <c r="Q92">
        <v>46663</v>
      </c>
    </row>
    <row r="93" spans="3:19" x14ac:dyDescent="0.3">
      <c r="C93" t="s">
        <v>907</v>
      </c>
      <c r="E93">
        <v>11.15</v>
      </c>
      <c r="I93">
        <v>1702.41</v>
      </c>
      <c r="L93">
        <v>16</v>
      </c>
      <c r="Q93">
        <v>476849</v>
      </c>
      <c r="R93">
        <v>800</v>
      </c>
      <c r="S93">
        <v>1110.9151494228718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918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271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1767047.9699999997</v>
      </c>
      <c r="C3" s="222">
        <f t="shared" ref="C3:Z3" si="0">SUBTOTAL(9,C6:C1048576)</f>
        <v>6</v>
      </c>
      <c r="D3" s="222"/>
      <c r="E3" s="222">
        <f>SUBTOTAL(9,E6:E1048576)/4</f>
        <v>1703159.3199999998</v>
      </c>
      <c r="F3" s="222"/>
      <c r="G3" s="222">
        <f t="shared" si="0"/>
        <v>6</v>
      </c>
      <c r="H3" s="222">
        <f>SUBTOTAL(9,H6:H1048576)/4</f>
        <v>1996142.99</v>
      </c>
      <c r="I3" s="225">
        <f>IF(B3&lt;&gt;0,H3/B3,"")</f>
        <v>1.1296484441223178</v>
      </c>
      <c r="J3" s="223">
        <f>IF(E3&lt;&gt;0,H3/E3,"")</f>
        <v>1.1720236425092634</v>
      </c>
      <c r="K3" s="224">
        <f t="shared" si="0"/>
        <v>101541.14</v>
      </c>
      <c r="L3" s="224"/>
      <c r="M3" s="222">
        <f t="shared" si="0"/>
        <v>2.3365060123971033</v>
      </c>
      <c r="N3" s="222">
        <f t="shared" si="0"/>
        <v>86917.079999999987</v>
      </c>
      <c r="O3" s="222"/>
      <c r="P3" s="222">
        <f t="shared" si="0"/>
        <v>2</v>
      </c>
      <c r="Q3" s="222">
        <f t="shared" si="0"/>
        <v>65970.62</v>
      </c>
      <c r="R3" s="225">
        <f>IF(K3&lt;&gt;0,Q3/K3,"")</f>
        <v>0.64969351338777559</v>
      </c>
      <c r="S3" s="225">
        <f>IF(N3&lt;&gt;0,Q3/N3,"")</f>
        <v>0.75900640012296783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6"/>
      <c r="B5" s="627">
        <v>2015</v>
      </c>
      <c r="C5" s="628"/>
      <c r="D5" s="628"/>
      <c r="E5" s="628">
        <v>2016</v>
      </c>
      <c r="F5" s="628"/>
      <c r="G5" s="628"/>
      <c r="H5" s="628">
        <v>2017</v>
      </c>
      <c r="I5" s="629" t="s">
        <v>232</v>
      </c>
      <c r="J5" s="630" t="s">
        <v>2</v>
      </c>
      <c r="K5" s="627">
        <v>2015</v>
      </c>
      <c r="L5" s="628"/>
      <c r="M5" s="628"/>
      <c r="N5" s="628">
        <v>2016</v>
      </c>
      <c r="O5" s="628"/>
      <c r="P5" s="628"/>
      <c r="Q5" s="628">
        <v>2017</v>
      </c>
      <c r="R5" s="629" t="s">
        <v>232</v>
      </c>
      <c r="S5" s="630" t="s">
        <v>2</v>
      </c>
      <c r="T5" s="627">
        <v>2015</v>
      </c>
      <c r="U5" s="628"/>
      <c r="V5" s="628"/>
      <c r="W5" s="628">
        <v>2016</v>
      </c>
      <c r="X5" s="628"/>
      <c r="Y5" s="628"/>
      <c r="Z5" s="628">
        <v>2017</v>
      </c>
      <c r="AA5" s="629" t="s">
        <v>232</v>
      </c>
      <c r="AB5" s="630" t="s">
        <v>2</v>
      </c>
    </row>
    <row r="6" spans="1:28" ht="14.4" customHeight="1" x14ac:dyDescent="0.3">
      <c r="A6" s="631" t="s">
        <v>915</v>
      </c>
      <c r="B6" s="632">
        <v>1767047.9699999997</v>
      </c>
      <c r="C6" s="633">
        <v>1</v>
      </c>
      <c r="D6" s="633">
        <v>1.0375118459264281</v>
      </c>
      <c r="E6" s="632">
        <v>1703159.3199999998</v>
      </c>
      <c r="F6" s="633">
        <v>0.96384441674212162</v>
      </c>
      <c r="G6" s="633">
        <v>1</v>
      </c>
      <c r="H6" s="632">
        <v>1996142.9899999998</v>
      </c>
      <c r="I6" s="633">
        <v>1.1296484441223178</v>
      </c>
      <c r="J6" s="633">
        <v>1.1720236425092634</v>
      </c>
      <c r="K6" s="632">
        <v>50770.57</v>
      </c>
      <c r="L6" s="633">
        <v>1</v>
      </c>
      <c r="M6" s="633">
        <v>1.1682530061985517</v>
      </c>
      <c r="N6" s="632">
        <v>43458.539999999994</v>
      </c>
      <c r="O6" s="633">
        <v>0.85597896576697863</v>
      </c>
      <c r="P6" s="633">
        <v>1</v>
      </c>
      <c r="Q6" s="632">
        <v>32985.31</v>
      </c>
      <c r="R6" s="633">
        <v>0.64969351338777559</v>
      </c>
      <c r="S6" s="633">
        <v>0.75900640012296783</v>
      </c>
      <c r="T6" s="632"/>
      <c r="U6" s="633"/>
      <c r="V6" s="633"/>
      <c r="W6" s="632"/>
      <c r="X6" s="633"/>
      <c r="Y6" s="633"/>
      <c r="Z6" s="632"/>
      <c r="AA6" s="633"/>
      <c r="AB6" s="634"/>
    </row>
    <row r="7" spans="1:28" ht="14.4" customHeight="1" x14ac:dyDescent="0.3">
      <c r="A7" s="641" t="s">
        <v>916</v>
      </c>
      <c r="B7" s="635">
        <v>1690752.9699999997</v>
      </c>
      <c r="C7" s="636">
        <v>1</v>
      </c>
      <c r="D7" s="636">
        <v>1.0229774891740946</v>
      </c>
      <c r="E7" s="635">
        <v>1652776.3199999998</v>
      </c>
      <c r="F7" s="636">
        <v>0.97753861701038447</v>
      </c>
      <c r="G7" s="636">
        <v>1</v>
      </c>
      <c r="H7" s="635">
        <v>1927777.9899999998</v>
      </c>
      <c r="I7" s="636">
        <v>1.1401890306896814</v>
      </c>
      <c r="J7" s="636">
        <v>1.1663877117987751</v>
      </c>
      <c r="K7" s="635">
        <v>50770.57</v>
      </c>
      <c r="L7" s="636">
        <v>1</v>
      </c>
      <c r="M7" s="636">
        <v>1.1682530061985517</v>
      </c>
      <c r="N7" s="635">
        <v>43458.539999999994</v>
      </c>
      <c r="O7" s="636">
        <v>0.85597896576697863</v>
      </c>
      <c r="P7" s="636">
        <v>1</v>
      </c>
      <c r="Q7" s="635">
        <v>32985.31</v>
      </c>
      <c r="R7" s="636">
        <v>0.64969351338777559</v>
      </c>
      <c r="S7" s="636">
        <v>0.75900640012296783</v>
      </c>
      <c r="T7" s="635"/>
      <c r="U7" s="636"/>
      <c r="V7" s="636"/>
      <c r="W7" s="635"/>
      <c r="X7" s="636"/>
      <c r="Y7" s="636"/>
      <c r="Z7" s="635"/>
      <c r="AA7" s="636"/>
      <c r="AB7" s="637"/>
    </row>
    <row r="8" spans="1:28" ht="14.4" customHeight="1" thickBot="1" x14ac:dyDescent="0.35">
      <c r="A8" s="642" t="s">
        <v>917</v>
      </c>
      <c r="B8" s="638">
        <v>76295</v>
      </c>
      <c r="C8" s="639">
        <v>1</v>
      </c>
      <c r="D8" s="639">
        <v>1.514300458487982</v>
      </c>
      <c r="E8" s="638">
        <v>50383</v>
      </c>
      <c r="F8" s="639">
        <v>0.66037092863228264</v>
      </c>
      <c r="G8" s="639">
        <v>1</v>
      </c>
      <c r="H8" s="638">
        <v>68365</v>
      </c>
      <c r="I8" s="639">
        <v>0.89606134084802413</v>
      </c>
      <c r="J8" s="639">
        <v>1.356906099279519</v>
      </c>
      <c r="K8" s="638"/>
      <c r="L8" s="639"/>
      <c r="M8" s="639"/>
      <c r="N8" s="638"/>
      <c r="O8" s="639"/>
      <c r="P8" s="639"/>
      <c r="Q8" s="638"/>
      <c r="R8" s="639"/>
      <c r="S8" s="639"/>
      <c r="T8" s="638"/>
      <c r="U8" s="639"/>
      <c r="V8" s="639"/>
      <c r="W8" s="638"/>
      <c r="X8" s="639"/>
      <c r="Y8" s="639"/>
      <c r="Z8" s="638"/>
      <c r="AA8" s="639"/>
      <c r="AB8" s="640"/>
    </row>
    <row r="9" spans="1:28" ht="14.4" customHeight="1" thickBot="1" x14ac:dyDescent="0.35"/>
    <row r="10" spans="1:28" ht="14.4" customHeight="1" x14ac:dyDescent="0.3">
      <c r="A10" s="631" t="s">
        <v>438</v>
      </c>
      <c r="B10" s="632">
        <v>1767047.9699999997</v>
      </c>
      <c r="C10" s="633">
        <v>1</v>
      </c>
      <c r="D10" s="633">
        <v>1.0375118459264281</v>
      </c>
      <c r="E10" s="632">
        <v>1703159.3199999996</v>
      </c>
      <c r="F10" s="633">
        <v>0.96384441674212151</v>
      </c>
      <c r="G10" s="633">
        <v>1</v>
      </c>
      <c r="H10" s="632">
        <v>1996142.9900000002</v>
      </c>
      <c r="I10" s="633">
        <v>1.129648444122318</v>
      </c>
      <c r="J10" s="634">
        <v>1.1720236425092638</v>
      </c>
    </row>
    <row r="11" spans="1:28" ht="14.4" customHeight="1" x14ac:dyDescent="0.3">
      <c r="A11" s="641" t="s">
        <v>919</v>
      </c>
      <c r="B11" s="635">
        <v>294385.65999999997</v>
      </c>
      <c r="C11" s="636">
        <v>1</v>
      </c>
      <c r="D11" s="636">
        <v>1.3775543905461471</v>
      </c>
      <c r="E11" s="635">
        <v>213701.66</v>
      </c>
      <c r="F11" s="636">
        <v>0.72592414997388133</v>
      </c>
      <c r="G11" s="636">
        <v>1</v>
      </c>
      <c r="H11" s="635">
        <v>290710.32999999996</v>
      </c>
      <c r="I11" s="636">
        <v>0.98751525464929235</v>
      </c>
      <c r="J11" s="637">
        <v>1.3603559747734293</v>
      </c>
    </row>
    <row r="12" spans="1:28" ht="14.4" customHeight="1" thickBot="1" x14ac:dyDescent="0.35">
      <c r="A12" s="642" t="s">
        <v>920</v>
      </c>
      <c r="B12" s="638">
        <v>1472662.3099999998</v>
      </c>
      <c r="C12" s="639">
        <v>1</v>
      </c>
      <c r="D12" s="639">
        <v>0.98872384865240148</v>
      </c>
      <c r="E12" s="638">
        <v>1489457.6599999997</v>
      </c>
      <c r="F12" s="639">
        <v>1.0114047530692898</v>
      </c>
      <c r="G12" s="639">
        <v>1</v>
      </c>
      <c r="H12" s="638">
        <v>1705432.6600000001</v>
      </c>
      <c r="I12" s="639">
        <v>1.1580609135029742</v>
      </c>
      <c r="J12" s="640">
        <v>1.1450024433725767</v>
      </c>
    </row>
    <row r="13" spans="1:28" ht="14.4" customHeight="1" x14ac:dyDescent="0.3">
      <c r="A13" s="565" t="s">
        <v>270</v>
      </c>
    </row>
    <row r="14" spans="1:28" ht="14.4" customHeight="1" x14ac:dyDescent="0.3">
      <c r="A14" s="566" t="s">
        <v>536</v>
      </c>
    </row>
    <row r="15" spans="1:28" ht="14.4" customHeight="1" x14ac:dyDescent="0.3">
      <c r="A15" s="565" t="s">
        <v>921</v>
      </c>
    </row>
    <row r="16" spans="1:28" ht="14.4" customHeight="1" x14ac:dyDescent="0.3">
      <c r="A16" s="565" t="s">
        <v>922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927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15186</v>
      </c>
      <c r="C3" s="260">
        <f t="shared" si="0"/>
        <v>13782</v>
      </c>
      <c r="D3" s="272">
        <f t="shared" si="0"/>
        <v>15284</v>
      </c>
      <c r="E3" s="224">
        <f t="shared" si="0"/>
        <v>1767047.9700000002</v>
      </c>
      <c r="F3" s="222">
        <f t="shared" si="0"/>
        <v>1703159.32</v>
      </c>
      <c r="G3" s="261">
        <f t="shared" si="0"/>
        <v>1996142.99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6"/>
      <c r="B5" s="627">
        <v>2015</v>
      </c>
      <c r="C5" s="628">
        <v>2016</v>
      </c>
      <c r="D5" s="643">
        <v>2017</v>
      </c>
      <c r="E5" s="627">
        <v>2015</v>
      </c>
      <c r="F5" s="628">
        <v>2016</v>
      </c>
      <c r="G5" s="643">
        <v>2017</v>
      </c>
    </row>
    <row r="6" spans="1:7" ht="14.4" customHeight="1" x14ac:dyDescent="0.3">
      <c r="A6" s="617" t="s">
        <v>923</v>
      </c>
      <c r="B6" s="116">
        <v>7</v>
      </c>
      <c r="C6" s="116"/>
      <c r="D6" s="116"/>
      <c r="E6" s="644">
        <v>339</v>
      </c>
      <c r="F6" s="644"/>
      <c r="G6" s="645"/>
    </row>
    <row r="7" spans="1:7" ht="14.4" customHeight="1" x14ac:dyDescent="0.3">
      <c r="A7" s="618" t="s">
        <v>919</v>
      </c>
      <c r="B7" s="610">
        <v>4407</v>
      </c>
      <c r="C7" s="610">
        <v>2420</v>
      </c>
      <c r="D7" s="610">
        <v>2876</v>
      </c>
      <c r="E7" s="646">
        <v>294385.65999999997</v>
      </c>
      <c r="F7" s="646">
        <v>213701.66</v>
      </c>
      <c r="G7" s="647">
        <v>290710.32999999996</v>
      </c>
    </row>
    <row r="8" spans="1:7" ht="14.4" customHeight="1" x14ac:dyDescent="0.3">
      <c r="A8" s="618" t="s">
        <v>538</v>
      </c>
      <c r="B8" s="610">
        <v>4078</v>
      </c>
      <c r="C8" s="610">
        <v>4400</v>
      </c>
      <c r="D8" s="610">
        <v>5032</v>
      </c>
      <c r="E8" s="646">
        <v>409197.66000000003</v>
      </c>
      <c r="F8" s="646">
        <v>445595</v>
      </c>
      <c r="G8" s="647">
        <v>545687.66</v>
      </c>
    </row>
    <row r="9" spans="1:7" ht="14.4" customHeight="1" x14ac:dyDescent="0.3">
      <c r="A9" s="618" t="s">
        <v>924</v>
      </c>
      <c r="B9" s="610">
        <v>23</v>
      </c>
      <c r="C9" s="610"/>
      <c r="D9" s="610"/>
      <c r="E9" s="646">
        <v>3317.33</v>
      </c>
      <c r="F9" s="646"/>
      <c r="G9" s="647"/>
    </row>
    <row r="10" spans="1:7" ht="14.4" customHeight="1" x14ac:dyDescent="0.3">
      <c r="A10" s="618" t="s">
        <v>539</v>
      </c>
      <c r="B10" s="610">
        <v>2701</v>
      </c>
      <c r="C10" s="610">
        <v>2638</v>
      </c>
      <c r="D10" s="610">
        <v>2354</v>
      </c>
      <c r="E10" s="646">
        <v>417365.66</v>
      </c>
      <c r="F10" s="646">
        <v>386932.67000000004</v>
      </c>
      <c r="G10" s="647">
        <v>351554</v>
      </c>
    </row>
    <row r="11" spans="1:7" ht="14.4" customHeight="1" x14ac:dyDescent="0.3">
      <c r="A11" s="618" t="s">
        <v>925</v>
      </c>
      <c r="B11" s="610"/>
      <c r="C11" s="610">
        <v>10</v>
      </c>
      <c r="D11" s="610">
        <v>16</v>
      </c>
      <c r="E11" s="646"/>
      <c r="F11" s="646">
        <v>1460.33</v>
      </c>
      <c r="G11" s="647">
        <v>2307</v>
      </c>
    </row>
    <row r="12" spans="1:7" ht="14.4" customHeight="1" x14ac:dyDescent="0.3">
      <c r="A12" s="618" t="s">
        <v>540</v>
      </c>
      <c r="B12" s="610">
        <v>93</v>
      </c>
      <c r="C12" s="610">
        <v>171</v>
      </c>
      <c r="D12" s="610">
        <v>188</v>
      </c>
      <c r="E12" s="646">
        <v>14518.99</v>
      </c>
      <c r="F12" s="646">
        <v>28356.320000000007</v>
      </c>
      <c r="G12" s="647">
        <v>33263.660000000003</v>
      </c>
    </row>
    <row r="13" spans="1:7" ht="14.4" customHeight="1" x14ac:dyDescent="0.3">
      <c r="A13" s="618" t="s">
        <v>541</v>
      </c>
      <c r="B13" s="610">
        <v>2517</v>
      </c>
      <c r="C13" s="610">
        <v>3093</v>
      </c>
      <c r="D13" s="610">
        <v>3521</v>
      </c>
      <c r="E13" s="646">
        <v>465494.33</v>
      </c>
      <c r="F13" s="646">
        <v>502890</v>
      </c>
      <c r="G13" s="647">
        <v>595970.33000000007</v>
      </c>
    </row>
    <row r="14" spans="1:7" ht="14.4" customHeight="1" x14ac:dyDescent="0.3">
      <c r="A14" s="618" t="s">
        <v>926</v>
      </c>
      <c r="B14" s="610"/>
      <c r="C14" s="610">
        <v>2</v>
      </c>
      <c r="D14" s="610"/>
      <c r="E14" s="646"/>
      <c r="F14" s="646">
        <v>148</v>
      </c>
      <c r="G14" s="647"/>
    </row>
    <row r="15" spans="1:7" ht="14.4" customHeight="1" thickBot="1" x14ac:dyDescent="0.35">
      <c r="A15" s="650" t="s">
        <v>542</v>
      </c>
      <c r="B15" s="612">
        <v>1360</v>
      </c>
      <c r="C15" s="612">
        <v>1048</v>
      </c>
      <c r="D15" s="612">
        <v>1297</v>
      </c>
      <c r="E15" s="648">
        <v>162429.34</v>
      </c>
      <c r="F15" s="648">
        <v>124075.34</v>
      </c>
      <c r="G15" s="649">
        <v>176650.01</v>
      </c>
    </row>
    <row r="16" spans="1:7" ht="14.4" customHeight="1" x14ac:dyDescent="0.3">
      <c r="A16" s="565" t="s">
        <v>270</v>
      </c>
    </row>
    <row r="17" spans="1:1" ht="14.4" customHeight="1" x14ac:dyDescent="0.3">
      <c r="A17" s="566" t="s">
        <v>536</v>
      </c>
    </row>
    <row r="18" spans="1:1" ht="14.4" customHeight="1" x14ac:dyDescent="0.3">
      <c r="A18" s="565" t="s">
        <v>921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1000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271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17923.400000000001</v>
      </c>
      <c r="H3" s="103">
        <f t="shared" si="0"/>
        <v>1817818.54</v>
      </c>
      <c r="I3" s="74"/>
      <c r="J3" s="74"/>
      <c r="K3" s="103">
        <f t="shared" si="0"/>
        <v>16438.2</v>
      </c>
      <c r="L3" s="103">
        <f t="shared" si="0"/>
        <v>1746617.86</v>
      </c>
      <c r="M3" s="74"/>
      <c r="N3" s="74"/>
      <c r="O3" s="103">
        <f t="shared" si="0"/>
        <v>15873.7</v>
      </c>
      <c r="P3" s="103">
        <f t="shared" si="0"/>
        <v>2029128.3</v>
      </c>
      <c r="Q3" s="75">
        <f>IF(L3=0,0,P3/L3)</f>
        <v>1.1617471379801418</v>
      </c>
      <c r="R3" s="104">
        <f>IF(O3=0,0,P3/O3)</f>
        <v>127.8295734453845</v>
      </c>
    </row>
    <row r="4" spans="1:18" ht="14.4" customHeight="1" x14ac:dyDescent="0.3">
      <c r="A4" s="446" t="s">
        <v>233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2016</v>
      </c>
      <c r="L4" s="451"/>
      <c r="M4" s="101"/>
      <c r="N4" s="101"/>
      <c r="O4" s="450">
        <v>2017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1"/>
      <c r="B5" s="651"/>
      <c r="C5" s="652"/>
      <c r="D5" s="653"/>
      <c r="E5" s="654"/>
      <c r="F5" s="655"/>
      <c r="G5" s="656" t="s">
        <v>71</v>
      </c>
      <c r="H5" s="657" t="s">
        <v>14</v>
      </c>
      <c r="I5" s="658"/>
      <c r="J5" s="658"/>
      <c r="K5" s="656" t="s">
        <v>71</v>
      </c>
      <c r="L5" s="657" t="s">
        <v>14</v>
      </c>
      <c r="M5" s="658"/>
      <c r="N5" s="658"/>
      <c r="O5" s="656" t="s">
        <v>71</v>
      </c>
      <c r="P5" s="657" t="s">
        <v>14</v>
      </c>
      <c r="Q5" s="659"/>
      <c r="R5" s="660"/>
    </row>
    <row r="6" spans="1:18" ht="14.4" customHeight="1" x14ac:dyDescent="0.3">
      <c r="A6" s="585" t="s">
        <v>928</v>
      </c>
      <c r="B6" s="586" t="s">
        <v>929</v>
      </c>
      <c r="C6" s="586" t="s">
        <v>438</v>
      </c>
      <c r="D6" s="586" t="s">
        <v>930</v>
      </c>
      <c r="E6" s="586" t="s">
        <v>931</v>
      </c>
      <c r="F6" s="586" t="s">
        <v>932</v>
      </c>
      <c r="G6" s="116">
        <v>411.79999999999984</v>
      </c>
      <c r="H6" s="116">
        <v>22278.379999999997</v>
      </c>
      <c r="I6" s="586">
        <v>1.005862237420615</v>
      </c>
      <c r="J6" s="586">
        <v>54.100000000000016</v>
      </c>
      <c r="K6" s="116">
        <v>409.4</v>
      </c>
      <c r="L6" s="116">
        <v>22148.540000000008</v>
      </c>
      <c r="M6" s="586">
        <v>1</v>
      </c>
      <c r="N6" s="586">
        <v>54.100000000000023</v>
      </c>
      <c r="O6" s="116">
        <v>373.94999999999993</v>
      </c>
      <c r="P6" s="116">
        <v>20230.650000000001</v>
      </c>
      <c r="Q6" s="591">
        <v>0.91340783636302858</v>
      </c>
      <c r="R6" s="609">
        <v>54.099879663056569</v>
      </c>
    </row>
    <row r="7" spans="1:18" ht="14.4" customHeight="1" x14ac:dyDescent="0.3">
      <c r="A7" s="592" t="s">
        <v>928</v>
      </c>
      <c r="B7" s="593" t="s">
        <v>929</v>
      </c>
      <c r="C7" s="593" t="s">
        <v>438</v>
      </c>
      <c r="D7" s="593" t="s">
        <v>930</v>
      </c>
      <c r="E7" s="593" t="s">
        <v>933</v>
      </c>
      <c r="F7" s="593" t="s">
        <v>934</v>
      </c>
      <c r="G7" s="610">
        <v>3.4000000000000004</v>
      </c>
      <c r="H7" s="610">
        <v>368.04999999999995</v>
      </c>
      <c r="I7" s="593"/>
      <c r="J7" s="593">
        <v>108.24999999999997</v>
      </c>
      <c r="K7" s="610"/>
      <c r="L7" s="610"/>
      <c r="M7" s="593"/>
      <c r="N7" s="593"/>
      <c r="O7" s="610"/>
      <c r="P7" s="610"/>
      <c r="Q7" s="598"/>
      <c r="R7" s="611"/>
    </row>
    <row r="8" spans="1:18" ht="14.4" customHeight="1" x14ac:dyDescent="0.3">
      <c r="A8" s="592" t="s">
        <v>928</v>
      </c>
      <c r="B8" s="593" t="s">
        <v>929</v>
      </c>
      <c r="C8" s="593" t="s">
        <v>438</v>
      </c>
      <c r="D8" s="593" t="s">
        <v>930</v>
      </c>
      <c r="E8" s="593" t="s">
        <v>935</v>
      </c>
      <c r="F8" s="593" t="s">
        <v>476</v>
      </c>
      <c r="G8" s="610"/>
      <c r="H8" s="610"/>
      <c r="I8" s="593"/>
      <c r="J8" s="593"/>
      <c r="K8" s="610"/>
      <c r="L8" s="610"/>
      <c r="M8" s="593"/>
      <c r="N8" s="593"/>
      <c r="O8" s="610">
        <v>2.2000000000000002</v>
      </c>
      <c r="P8" s="610">
        <v>304.04000000000002</v>
      </c>
      <c r="Q8" s="598"/>
      <c r="R8" s="611">
        <v>138.19999999999999</v>
      </c>
    </row>
    <row r="9" spans="1:18" ht="14.4" customHeight="1" x14ac:dyDescent="0.3">
      <c r="A9" s="592" t="s">
        <v>928</v>
      </c>
      <c r="B9" s="593" t="s">
        <v>929</v>
      </c>
      <c r="C9" s="593" t="s">
        <v>438</v>
      </c>
      <c r="D9" s="593" t="s">
        <v>930</v>
      </c>
      <c r="E9" s="593" t="s">
        <v>936</v>
      </c>
      <c r="F9" s="593" t="s">
        <v>522</v>
      </c>
      <c r="G9" s="610">
        <v>17.399999999999999</v>
      </c>
      <c r="H9" s="610">
        <v>1103.82</v>
      </c>
      <c r="I9" s="593">
        <v>0.77489329439514765</v>
      </c>
      <c r="J9" s="593">
        <v>63.437931034482759</v>
      </c>
      <c r="K9" s="610">
        <v>23.200000000000003</v>
      </c>
      <c r="L9" s="610">
        <v>1424.48</v>
      </c>
      <c r="M9" s="593">
        <v>1</v>
      </c>
      <c r="N9" s="593">
        <v>61.399999999999991</v>
      </c>
      <c r="O9" s="610">
        <v>24.700000000000003</v>
      </c>
      <c r="P9" s="610">
        <v>1517.51</v>
      </c>
      <c r="Q9" s="598">
        <v>1.0653080422329551</v>
      </c>
      <c r="R9" s="611">
        <v>61.437651821862339</v>
      </c>
    </row>
    <row r="10" spans="1:18" ht="14.4" customHeight="1" x14ac:dyDescent="0.3">
      <c r="A10" s="592" t="s">
        <v>928</v>
      </c>
      <c r="B10" s="593" t="s">
        <v>929</v>
      </c>
      <c r="C10" s="593" t="s">
        <v>438</v>
      </c>
      <c r="D10" s="593" t="s">
        <v>930</v>
      </c>
      <c r="E10" s="593" t="s">
        <v>937</v>
      </c>
      <c r="F10" s="593" t="s">
        <v>938</v>
      </c>
      <c r="G10" s="610">
        <v>0.8</v>
      </c>
      <c r="H10" s="610">
        <v>41.12</v>
      </c>
      <c r="I10" s="593"/>
      <c r="J10" s="593">
        <v>51.399999999999991</v>
      </c>
      <c r="K10" s="610"/>
      <c r="L10" s="610"/>
      <c r="M10" s="593"/>
      <c r="N10" s="593"/>
      <c r="O10" s="610"/>
      <c r="P10" s="610"/>
      <c r="Q10" s="598"/>
      <c r="R10" s="611"/>
    </row>
    <row r="11" spans="1:18" ht="14.4" customHeight="1" x14ac:dyDescent="0.3">
      <c r="A11" s="592" t="s">
        <v>928</v>
      </c>
      <c r="B11" s="593" t="s">
        <v>929</v>
      </c>
      <c r="C11" s="593" t="s">
        <v>438</v>
      </c>
      <c r="D11" s="593" t="s">
        <v>930</v>
      </c>
      <c r="E11" s="593" t="s">
        <v>939</v>
      </c>
      <c r="F11" s="593" t="s">
        <v>940</v>
      </c>
      <c r="G11" s="610">
        <v>18.999999999999996</v>
      </c>
      <c r="H11" s="610">
        <v>3316.5200000000004</v>
      </c>
      <c r="I11" s="593">
        <v>1.2011154570476608</v>
      </c>
      <c r="J11" s="593">
        <v>174.55368421052637</v>
      </c>
      <c r="K11" s="610">
        <v>15.6</v>
      </c>
      <c r="L11" s="610">
        <v>2761.2</v>
      </c>
      <c r="M11" s="593">
        <v>1</v>
      </c>
      <c r="N11" s="593">
        <v>177</v>
      </c>
      <c r="O11" s="610">
        <v>10.199999999999999</v>
      </c>
      <c r="P11" s="610">
        <v>1805.4</v>
      </c>
      <c r="Q11" s="598">
        <v>0.65384615384615397</v>
      </c>
      <c r="R11" s="611">
        <v>177.00000000000003</v>
      </c>
    </row>
    <row r="12" spans="1:18" ht="14.4" customHeight="1" x14ac:dyDescent="0.3">
      <c r="A12" s="592" t="s">
        <v>928</v>
      </c>
      <c r="B12" s="593" t="s">
        <v>929</v>
      </c>
      <c r="C12" s="593" t="s">
        <v>438</v>
      </c>
      <c r="D12" s="593" t="s">
        <v>930</v>
      </c>
      <c r="E12" s="593" t="s">
        <v>941</v>
      </c>
      <c r="F12" s="593" t="s">
        <v>942</v>
      </c>
      <c r="G12" s="610">
        <v>228</v>
      </c>
      <c r="H12" s="610">
        <v>12959.52</v>
      </c>
      <c r="I12" s="593">
        <v>1.4278134254689043</v>
      </c>
      <c r="J12" s="593">
        <v>56.84</v>
      </c>
      <c r="K12" s="610">
        <v>122</v>
      </c>
      <c r="L12" s="610">
        <v>9076.48</v>
      </c>
      <c r="M12" s="593">
        <v>1</v>
      </c>
      <c r="N12" s="593">
        <v>74.397377049180321</v>
      </c>
      <c r="O12" s="610"/>
      <c r="P12" s="610"/>
      <c r="Q12" s="598"/>
      <c r="R12" s="611"/>
    </row>
    <row r="13" spans="1:18" ht="14.4" customHeight="1" x14ac:dyDescent="0.3">
      <c r="A13" s="592" t="s">
        <v>928</v>
      </c>
      <c r="B13" s="593" t="s">
        <v>929</v>
      </c>
      <c r="C13" s="593" t="s">
        <v>438</v>
      </c>
      <c r="D13" s="593" t="s">
        <v>930</v>
      </c>
      <c r="E13" s="593" t="s">
        <v>941</v>
      </c>
      <c r="F13" s="593"/>
      <c r="G13" s="610">
        <v>69</v>
      </c>
      <c r="H13" s="610">
        <v>3921.9599999999996</v>
      </c>
      <c r="I13" s="593">
        <v>1.2949061662198389</v>
      </c>
      <c r="J13" s="593">
        <v>56.839999999999996</v>
      </c>
      <c r="K13" s="610">
        <v>29</v>
      </c>
      <c r="L13" s="610">
        <v>3028.76</v>
      </c>
      <c r="M13" s="593">
        <v>1</v>
      </c>
      <c r="N13" s="593">
        <v>104.44000000000001</v>
      </c>
      <c r="O13" s="610"/>
      <c r="P13" s="610"/>
      <c r="Q13" s="598"/>
      <c r="R13" s="611"/>
    </row>
    <row r="14" spans="1:18" ht="14.4" customHeight="1" x14ac:dyDescent="0.3">
      <c r="A14" s="592" t="s">
        <v>928</v>
      </c>
      <c r="B14" s="593" t="s">
        <v>929</v>
      </c>
      <c r="C14" s="593" t="s">
        <v>438</v>
      </c>
      <c r="D14" s="593" t="s">
        <v>930</v>
      </c>
      <c r="E14" s="593" t="s">
        <v>943</v>
      </c>
      <c r="F14" s="593" t="s">
        <v>944</v>
      </c>
      <c r="G14" s="610">
        <v>1988</v>
      </c>
      <c r="H14" s="610">
        <v>6781.1999999999989</v>
      </c>
      <c r="I14" s="593">
        <v>1.3510842624544732</v>
      </c>
      <c r="J14" s="593">
        <v>3.4110663983903415</v>
      </c>
      <c r="K14" s="610">
        <v>2057</v>
      </c>
      <c r="L14" s="610">
        <v>5019.0800000000008</v>
      </c>
      <c r="M14" s="593">
        <v>1</v>
      </c>
      <c r="N14" s="593">
        <v>2.4400000000000004</v>
      </c>
      <c r="O14" s="610"/>
      <c r="P14" s="610"/>
      <c r="Q14" s="598"/>
      <c r="R14" s="611"/>
    </row>
    <row r="15" spans="1:18" ht="14.4" customHeight="1" x14ac:dyDescent="0.3">
      <c r="A15" s="592" t="s">
        <v>928</v>
      </c>
      <c r="B15" s="593" t="s">
        <v>929</v>
      </c>
      <c r="C15" s="593" t="s">
        <v>438</v>
      </c>
      <c r="D15" s="593" t="s">
        <v>930</v>
      </c>
      <c r="E15" s="593" t="s">
        <v>945</v>
      </c>
      <c r="F15" s="593" t="s">
        <v>457</v>
      </c>
      <c r="G15" s="610"/>
      <c r="H15" s="610"/>
      <c r="I15" s="593"/>
      <c r="J15" s="593"/>
      <c r="K15" s="610"/>
      <c r="L15" s="610"/>
      <c r="M15" s="593"/>
      <c r="N15" s="593"/>
      <c r="O15" s="610">
        <v>95.649999999999977</v>
      </c>
      <c r="P15" s="610">
        <v>459.18999999999994</v>
      </c>
      <c r="Q15" s="598"/>
      <c r="R15" s="611">
        <v>4.8007318348144281</v>
      </c>
    </row>
    <row r="16" spans="1:18" ht="14.4" customHeight="1" x14ac:dyDescent="0.3">
      <c r="A16" s="592" t="s">
        <v>928</v>
      </c>
      <c r="B16" s="593" t="s">
        <v>929</v>
      </c>
      <c r="C16" s="593" t="s">
        <v>438</v>
      </c>
      <c r="D16" s="593" t="s">
        <v>930</v>
      </c>
      <c r="E16" s="593" t="s">
        <v>946</v>
      </c>
      <c r="F16" s="593" t="s">
        <v>942</v>
      </c>
      <c r="G16" s="610"/>
      <c r="H16" s="610"/>
      <c r="I16" s="593"/>
      <c r="J16" s="593"/>
      <c r="K16" s="610"/>
      <c r="L16" s="610"/>
      <c r="M16" s="593"/>
      <c r="N16" s="593"/>
      <c r="O16" s="610">
        <v>83</v>
      </c>
      <c r="P16" s="610">
        <v>8668.52</v>
      </c>
      <c r="Q16" s="598"/>
      <c r="R16" s="611">
        <v>104.44000000000001</v>
      </c>
    </row>
    <row r="17" spans="1:18" ht="14.4" customHeight="1" x14ac:dyDescent="0.3">
      <c r="A17" s="592" t="s">
        <v>928</v>
      </c>
      <c r="B17" s="593" t="s">
        <v>929</v>
      </c>
      <c r="C17" s="593" t="s">
        <v>438</v>
      </c>
      <c r="D17" s="593" t="s">
        <v>947</v>
      </c>
      <c r="E17" s="593" t="s">
        <v>948</v>
      </c>
      <c r="F17" s="593" t="s">
        <v>949</v>
      </c>
      <c r="G17" s="610">
        <v>92</v>
      </c>
      <c r="H17" s="610">
        <v>15732</v>
      </c>
      <c r="I17" s="593">
        <v>1.0357495555994469</v>
      </c>
      <c r="J17" s="593">
        <v>171</v>
      </c>
      <c r="K17" s="610">
        <v>83</v>
      </c>
      <c r="L17" s="610">
        <v>15189</v>
      </c>
      <c r="M17" s="593">
        <v>1</v>
      </c>
      <c r="N17" s="593">
        <v>183</v>
      </c>
      <c r="O17" s="610">
        <v>109</v>
      </c>
      <c r="P17" s="610">
        <v>19947</v>
      </c>
      <c r="Q17" s="598">
        <v>1.3132530120481927</v>
      </c>
      <c r="R17" s="611">
        <v>183</v>
      </c>
    </row>
    <row r="18" spans="1:18" ht="14.4" customHeight="1" x14ac:dyDescent="0.3">
      <c r="A18" s="592" t="s">
        <v>928</v>
      </c>
      <c r="B18" s="593" t="s">
        <v>929</v>
      </c>
      <c r="C18" s="593" t="s">
        <v>438</v>
      </c>
      <c r="D18" s="593" t="s">
        <v>947</v>
      </c>
      <c r="E18" s="593" t="s">
        <v>950</v>
      </c>
      <c r="F18" s="593" t="s">
        <v>951</v>
      </c>
      <c r="G18" s="610">
        <v>33</v>
      </c>
      <c r="H18" s="610">
        <v>3729</v>
      </c>
      <c r="I18" s="593">
        <v>0.59932497589199618</v>
      </c>
      <c r="J18" s="593">
        <v>113</v>
      </c>
      <c r="K18" s="610">
        <v>51</v>
      </c>
      <c r="L18" s="610">
        <v>6222</v>
      </c>
      <c r="M18" s="593">
        <v>1</v>
      </c>
      <c r="N18" s="593">
        <v>122</v>
      </c>
      <c r="O18" s="610">
        <v>41</v>
      </c>
      <c r="P18" s="610">
        <v>5002</v>
      </c>
      <c r="Q18" s="598">
        <v>0.80392156862745101</v>
      </c>
      <c r="R18" s="611">
        <v>122</v>
      </c>
    </row>
    <row r="19" spans="1:18" ht="14.4" customHeight="1" x14ac:dyDescent="0.3">
      <c r="A19" s="592" t="s">
        <v>928</v>
      </c>
      <c r="B19" s="593" t="s">
        <v>929</v>
      </c>
      <c r="C19" s="593" t="s">
        <v>438</v>
      </c>
      <c r="D19" s="593" t="s">
        <v>947</v>
      </c>
      <c r="E19" s="593" t="s">
        <v>952</v>
      </c>
      <c r="F19" s="593" t="s">
        <v>953</v>
      </c>
      <c r="G19" s="610">
        <v>2830</v>
      </c>
      <c r="H19" s="610">
        <v>99050</v>
      </c>
      <c r="I19" s="593">
        <v>0.95437683672977791</v>
      </c>
      <c r="J19" s="593">
        <v>35</v>
      </c>
      <c r="K19" s="610">
        <v>2805</v>
      </c>
      <c r="L19" s="610">
        <v>103785</v>
      </c>
      <c r="M19" s="593">
        <v>1</v>
      </c>
      <c r="N19" s="593">
        <v>37</v>
      </c>
      <c r="O19" s="610">
        <v>2734</v>
      </c>
      <c r="P19" s="610">
        <v>101158</v>
      </c>
      <c r="Q19" s="598">
        <v>0.97468805704099826</v>
      </c>
      <c r="R19" s="611">
        <v>37</v>
      </c>
    </row>
    <row r="20" spans="1:18" ht="14.4" customHeight="1" x14ac:dyDescent="0.3">
      <c r="A20" s="592" t="s">
        <v>928</v>
      </c>
      <c r="B20" s="593" t="s">
        <v>929</v>
      </c>
      <c r="C20" s="593" t="s">
        <v>438</v>
      </c>
      <c r="D20" s="593" t="s">
        <v>947</v>
      </c>
      <c r="E20" s="593" t="s">
        <v>954</v>
      </c>
      <c r="F20" s="593" t="s">
        <v>955</v>
      </c>
      <c r="G20" s="610">
        <v>933</v>
      </c>
      <c r="H20" s="610">
        <v>9330</v>
      </c>
      <c r="I20" s="593">
        <v>1.1810126582278482</v>
      </c>
      <c r="J20" s="593">
        <v>10</v>
      </c>
      <c r="K20" s="610">
        <v>790</v>
      </c>
      <c r="L20" s="610">
        <v>7900</v>
      </c>
      <c r="M20" s="593">
        <v>1</v>
      </c>
      <c r="N20" s="593">
        <v>10</v>
      </c>
      <c r="O20" s="610">
        <v>888</v>
      </c>
      <c r="P20" s="610">
        <v>8880</v>
      </c>
      <c r="Q20" s="598">
        <v>1.1240506329113924</v>
      </c>
      <c r="R20" s="611">
        <v>10</v>
      </c>
    </row>
    <row r="21" spans="1:18" ht="14.4" customHeight="1" x14ac:dyDescent="0.3">
      <c r="A21" s="592" t="s">
        <v>928</v>
      </c>
      <c r="B21" s="593" t="s">
        <v>929</v>
      </c>
      <c r="C21" s="593" t="s">
        <v>438</v>
      </c>
      <c r="D21" s="593" t="s">
        <v>947</v>
      </c>
      <c r="E21" s="593" t="s">
        <v>956</v>
      </c>
      <c r="F21" s="593" t="s">
        <v>957</v>
      </c>
      <c r="G21" s="610">
        <v>92</v>
      </c>
      <c r="H21" s="610">
        <v>460</v>
      </c>
      <c r="I21" s="593">
        <v>0.94845360824742264</v>
      </c>
      <c r="J21" s="593">
        <v>5</v>
      </c>
      <c r="K21" s="610">
        <v>97</v>
      </c>
      <c r="L21" s="610">
        <v>485</v>
      </c>
      <c r="M21" s="593">
        <v>1</v>
      </c>
      <c r="N21" s="593">
        <v>5</v>
      </c>
      <c r="O21" s="610">
        <v>88</v>
      </c>
      <c r="P21" s="610">
        <v>440</v>
      </c>
      <c r="Q21" s="598">
        <v>0.90721649484536082</v>
      </c>
      <c r="R21" s="611">
        <v>5</v>
      </c>
    </row>
    <row r="22" spans="1:18" ht="14.4" customHeight="1" x14ac:dyDescent="0.3">
      <c r="A22" s="592" t="s">
        <v>928</v>
      </c>
      <c r="B22" s="593" t="s">
        <v>929</v>
      </c>
      <c r="C22" s="593" t="s">
        <v>438</v>
      </c>
      <c r="D22" s="593" t="s">
        <v>947</v>
      </c>
      <c r="E22" s="593" t="s">
        <v>958</v>
      </c>
      <c r="F22" s="593" t="s">
        <v>959</v>
      </c>
      <c r="G22" s="610">
        <v>22</v>
      </c>
      <c r="H22" s="610">
        <v>110</v>
      </c>
      <c r="I22" s="593">
        <v>1.2222222222222223</v>
      </c>
      <c r="J22" s="593">
        <v>5</v>
      </c>
      <c r="K22" s="610">
        <v>18</v>
      </c>
      <c r="L22" s="610">
        <v>90</v>
      </c>
      <c r="M22" s="593">
        <v>1</v>
      </c>
      <c r="N22" s="593">
        <v>5</v>
      </c>
      <c r="O22" s="610">
        <v>25</v>
      </c>
      <c r="P22" s="610">
        <v>125</v>
      </c>
      <c r="Q22" s="598">
        <v>1.3888888888888888</v>
      </c>
      <c r="R22" s="611">
        <v>5</v>
      </c>
    </row>
    <row r="23" spans="1:18" ht="14.4" customHeight="1" x14ac:dyDescent="0.3">
      <c r="A23" s="592" t="s">
        <v>928</v>
      </c>
      <c r="B23" s="593" t="s">
        <v>929</v>
      </c>
      <c r="C23" s="593" t="s">
        <v>438</v>
      </c>
      <c r="D23" s="593" t="s">
        <v>947</v>
      </c>
      <c r="E23" s="593" t="s">
        <v>960</v>
      </c>
      <c r="F23" s="593" t="s">
        <v>961</v>
      </c>
      <c r="G23" s="610">
        <v>166</v>
      </c>
      <c r="H23" s="610">
        <v>11620</v>
      </c>
      <c r="I23" s="593">
        <v>1.2562162162162163</v>
      </c>
      <c r="J23" s="593">
        <v>70</v>
      </c>
      <c r="K23" s="610">
        <v>125</v>
      </c>
      <c r="L23" s="610">
        <v>9250</v>
      </c>
      <c r="M23" s="593">
        <v>1</v>
      </c>
      <c r="N23" s="593">
        <v>74</v>
      </c>
      <c r="O23" s="610">
        <v>487</v>
      </c>
      <c r="P23" s="610">
        <v>36038</v>
      </c>
      <c r="Q23" s="598">
        <v>3.8959999999999999</v>
      </c>
      <c r="R23" s="611">
        <v>74</v>
      </c>
    </row>
    <row r="24" spans="1:18" ht="14.4" customHeight="1" x14ac:dyDescent="0.3">
      <c r="A24" s="592" t="s">
        <v>928</v>
      </c>
      <c r="B24" s="593" t="s">
        <v>929</v>
      </c>
      <c r="C24" s="593" t="s">
        <v>438</v>
      </c>
      <c r="D24" s="593" t="s">
        <v>947</v>
      </c>
      <c r="E24" s="593" t="s">
        <v>962</v>
      </c>
      <c r="F24" s="593" t="s">
        <v>963</v>
      </c>
      <c r="G24" s="610">
        <v>99</v>
      </c>
      <c r="H24" s="610">
        <v>3465</v>
      </c>
      <c r="I24" s="593"/>
      <c r="J24" s="593">
        <v>35</v>
      </c>
      <c r="K24" s="610"/>
      <c r="L24" s="610"/>
      <c r="M24" s="593"/>
      <c r="N24" s="593"/>
      <c r="O24" s="610"/>
      <c r="P24" s="610"/>
      <c r="Q24" s="598"/>
      <c r="R24" s="611"/>
    </row>
    <row r="25" spans="1:18" ht="14.4" customHeight="1" x14ac:dyDescent="0.3">
      <c r="A25" s="592" t="s">
        <v>928</v>
      </c>
      <c r="B25" s="593" t="s">
        <v>929</v>
      </c>
      <c r="C25" s="593" t="s">
        <v>438</v>
      </c>
      <c r="D25" s="593" t="s">
        <v>947</v>
      </c>
      <c r="E25" s="593" t="s">
        <v>964</v>
      </c>
      <c r="F25" s="593"/>
      <c r="G25" s="610">
        <v>18</v>
      </c>
      <c r="H25" s="610">
        <v>2142</v>
      </c>
      <c r="I25" s="593"/>
      <c r="J25" s="593">
        <v>119</v>
      </c>
      <c r="K25" s="610"/>
      <c r="L25" s="610"/>
      <c r="M25" s="593"/>
      <c r="N25" s="593"/>
      <c r="O25" s="610"/>
      <c r="P25" s="610"/>
      <c r="Q25" s="598"/>
      <c r="R25" s="611"/>
    </row>
    <row r="26" spans="1:18" ht="14.4" customHeight="1" x14ac:dyDescent="0.3">
      <c r="A26" s="592" t="s">
        <v>928</v>
      </c>
      <c r="B26" s="593" t="s">
        <v>929</v>
      </c>
      <c r="C26" s="593" t="s">
        <v>438</v>
      </c>
      <c r="D26" s="593" t="s">
        <v>947</v>
      </c>
      <c r="E26" s="593" t="s">
        <v>965</v>
      </c>
      <c r="F26" s="593" t="s">
        <v>966</v>
      </c>
      <c r="G26" s="610">
        <v>409</v>
      </c>
      <c r="H26" s="610">
        <v>67485</v>
      </c>
      <c r="I26" s="593">
        <v>1.0167231638418079</v>
      </c>
      <c r="J26" s="593">
        <v>165</v>
      </c>
      <c r="K26" s="610">
        <v>375</v>
      </c>
      <c r="L26" s="610">
        <v>66375</v>
      </c>
      <c r="M26" s="593">
        <v>1</v>
      </c>
      <c r="N26" s="593">
        <v>177</v>
      </c>
      <c r="O26" s="610">
        <v>359</v>
      </c>
      <c r="P26" s="610">
        <v>63543</v>
      </c>
      <c r="Q26" s="598">
        <v>0.95733333333333337</v>
      </c>
      <c r="R26" s="611">
        <v>177</v>
      </c>
    </row>
    <row r="27" spans="1:18" ht="14.4" customHeight="1" x14ac:dyDescent="0.3">
      <c r="A27" s="592" t="s">
        <v>928</v>
      </c>
      <c r="B27" s="593" t="s">
        <v>929</v>
      </c>
      <c r="C27" s="593" t="s">
        <v>438</v>
      </c>
      <c r="D27" s="593" t="s">
        <v>947</v>
      </c>
      <c r="E27" s="593" t="s">
        <v>967</v>
      </c>
      <c r="F27" s="593" t="s">
        <v>968</v>
      </c>
      <c r="G27" s="610">
        <v>370</v>
      </c>
      <c r="H27" s="610">
        <v>63270</v>
      </c>
      <c r="I27" s="593">
        <v>1.1513475151493093</v>
      </c>
      <c r="J27" s="593">
        <v>171</v>
      </c>
      <c r="K27" s="610">
        <v>307</v>
      </c>
      <c r="L27" s="610">
        <v>54953</v>
      </c>
      <c r="M27" s="593">
        <v>1</v>
      </c>
      <c r="N27" s="593">
        <v>179</v>
      </c>
      <c r="O27" s="610">
        <v>315</v>
      </c>
      <c r="P27" s="610">
        <v>85680</v>
      </c>
      <c r="Q27" s="598">
        <v>1.5591505468309284</v>
      </c>
      <c r="R27" s="611">
        <v>272</v>
      </c>
    </row>
    <row r="28" spans="1:18" ht="14.4" customHeight="1" x14ac:dyDescent="0.3">
      <c r="A28" s="592" t="s">
        <v>928</v>
      </c>
      <c r="B28" s="593" t="s">
        <v>929</v>
      </c>
      <c r="C28" s="593" t="s">
        <v>438</v>
      </c>
      <c r="D28" s="593" t="s">
        <v>947</v>
      </c>
      <c r="E28" s="593" t="s">
        <v>969</v>
      </c>
      <c r="F28" s="593" t="s">
        <v>970</v>
      </c>
      <c r="G28" s="610">
        <v>1723</v>
      </c>
      <c r="H28" s="610">
        <v>21399.97</v>
      </c>
      <c r="I28" s="593">
        <v>0.41365932053075266</v>
      </c>
      <c r="J28" s="593">
        <v>12.420179918746372</v>
      </c>
      <c r="K28" s="610">
        <v>1552</v>
      </c>
      <c r="L28" s="610">
        <v>51733.320000000007</v>
      </c>
      <c r="M28" s="593">
        <v>1</v>
      </c>
      <c r="N28" s="593">
        <v>33.333324742268047</v>
      </c>
      <c r="O28" s="610">
        <v>1593</v>
      </c>
      <c r="P28" s="610">
        <v>53099.99</v>
      </c>
      <c r="Q28" s="598">
        <v>1.0264175970148444</v>
      </c>
      <c r="R28" s="611">
        <v>33.333327055869425</v>
      </c>
    </row>
    <row r="29" spans="1:18" ht="14.4" customHeight="1" x14ac:dyDescent="0.3">
      <c r="A29" s="592" t="s">
        <v>928</v>
      </c>
      <c r="B29" s="593" t="s">
        <v>929</v>
      </c>
      <c r="C29" s="593" t="s">
        <v>438</v>
      </c>
      <c r="D29" s="593" t="s">
        <v>947</v>
      </c>
      <c r="E29" s="593" t="s">
        <v>971</v>
      </c>
      <c r="F29" s="593" t="s">
        <v>972</v>
      </c>
      <c r="G29" s="610">
        <v>535</v>
      </c>
      <c r="H29" s="610">
        <v>19260</v>
      </c>
      <c r="I29" s="593">
        <v>0.96040690136631091</v>
      </c>
      <c r="J29" s="593">
        <v>36</v>
      </c>
      <c r="K29" s="610">
        <v>542</v>
      </c>
      <c r="L29" s="610">
        <v>20054</v>
      </c>
      <c r="M29" s="593">
        <v>1</v>
      </c>
      <c r="N29" s="593">
        <v>37</v>
      </c>
      <c r="O29" s="610">
        <v>496</v>
      </c>
      <c r="P29" s="610">
        <v>18352</v>
      </c>
      <c r="Q29" s="598">
        <v>0.91512915129151295</v>
      </c>
      <c r="R29" s="611">
        <v>37</v>
      </c>
    </row>
    <row r="30" spans="1:18" ht="14.4" customHeight="1" x14ac:dyDescent="0.3">
      <c r="A30" s="592" t="s">
        <v>928</v>
      </c>
      <c r="B30" s="593" t="s">
        <v>929</v>
      </c>
      <c r="C30" s="593" t="s">
        <v>438</v>
      </c>
      <c r="D30" s="593" t="s">
        <v>947</v>
      </c>
      <c r="E30" s="593" t="s">
        <v>973</v>
      </c>
      <c r="F30" s="593" t="s">
        <v>974</v>
      </c>
      <c r="G30" s="610"/>
      <c r="H30" s="610"/>
      <c r="I30" s="593"/>
      <c r="J30" s="593"/>
      <c r="K30" s="610">
        <v>1</v>
      </c>
      <c r="L30" s="610">
        <v>32</v>
      </c>
      <c r="M30" s="593">
        <v>1</v>
      </c>
      <c r="N30" s="593">
        <v>32</v>
      </c>
      <c r="O30" s="610"/>
      <c r="P30" s="610"/>
      <c r="Q30" s="598"/>
      <c r="R30" s="611"/>
    </row>
    <row r="31" spans="1:18" ht="14.4" customHeight="1" x14ac:dyDescent="0.3">
      <c r="A31" s="592" t="s">
        <v>928</v>
      </c>
      <c r="B31" s="593" t="s">
        <v>929</v>
      </c>
      <c r="C31" s="593" t="s">
        <v>438</v>
      </c>
      <c r="D31" s="593" t="s">
        <v>947</v>
      </c>
      <c r="E31" s="593" t="s">
        <v>975</v>
      </c>
      <c r="F31" s="593" t="s">
        <v>976</v>
      </c>
      <c r="G31" s="610">
        <v>2295</v>
      </c>
      <c r="H31" s="610">
        <v>296055</v>
      </c>
      <c r="I31" s="593">
        <v>1.0253910308807026</v>
      </c>
      <c r="J31" s="593">
        <v>129</v>
      </c>
      <c r="K31" s="610">
        <v>2204</v>
      </c>
      <c r="L31" s="610">
        <v>288724</v>
      </c>
      <c r="M31" s="593">
        <v>1</v>
      </c>
      <c r="N31" s="593">
        <v>131</v>
      </c>
      <c r="O31" s="610">
        <v>1980</v>
      </c>
      <c r="P31" s="610">
        <v>261360</v>
      </c>
      <c r="Q31" s="598">
        <v>0.90522436652304628</v>
      </c>
      <c r="R31" s="611">
        <v>132</v>
      </c>
    </row>
    <row r="32" spans="1:18" ht="14.4" customHeight="1" x14ac:dyDescent="0.3">
      <c r="A32" s="592" t="s">
        <v>928</v>
      </c>
      <c r="B32" s="593" t="s">
        <v>929</v>
      </c>
      <c r="C32" s="593" t="s">
        <v>438</v>
      </c>
      <c r="D32" s="593" t="s">
        <v>947</v>
      </c>
      <c r="E32" s="593" t="s">
        <v>977</v>
      </c>
      <c r="F32" s="593" t="s">
        <v>978</v>
      </c>
      <c r="G32" s="610">
        <v>1286</v>
      </c>
      <c r="H32" s="610">
        <v>90020</v>
      </c>
      <c r="I32" s="593">
        <v>1.1629889928169086</v>
      </c>
      <c r="J32" s="593">
        <v>70</v>
      </c>
      <c r="K32" s="610">
        <v>1046</v>
      </c>
      <c r="L32" s="610">
        <v>77404</v>
      </c>
      <c r="M32" s="593">
        <v>1</v>
      </c>
      <c r="N32" s="593">
        <v>74</v>
      </c>
      <c r="O32" s="610">
        <v>1123</v>
      </c>
      <c r="P32" s="610">
        <v>83102</v>
      </c>
      <c r="Q32" s="598">
        <v>1.0736137667304015</v>
      </c>
      <c r="R32" s="611">
        <v>74</v>
      </c>
    </row>
    <row r="33" spans="1:18" ht="14.4" customHeight="1" x14ac:dyDescent="0.3">
      <c r="A33" s="592" t="s">
        <v>928</v>
      </c>
      <c r="B33" s="593" t="s">
        <v>929</v>
      </c>
      <c r="C33" s="593" t="s">
        <v>438</v>
      </c>
      <c r="D33" s="593" t="s">
        <v>947</v>
      </c>
      <c r="E33" s="593" t="s">
        <v>979</v>
      </c>
      <c r="F33" s="593" t="s">
        <v>980</v>
      </c>
      <c r="G33" s="610">
        <v>888</v>
      </c>
      <c r="H33" s="610">
        <v>293928</v>
      </c>
      <c r="I33" s="593">
        <v>0.99796284224250331</v>
      </c>
      <c r="J33" s="593">
        <v>331</v>
      </c>
      <c r="K33" s="610">
        <v>832</v>
      </c>
      <c r="L33" s="610">
        <v>294528</v>
      </c>
      <c r="M33" s="593">
        <v>1</v>
      </c>
      <c r="N33" s="593">
        <v>354</v>
      </c>
      <c r="O33" s="610">
        <v>941</v>
      </c>
      <c r="P33" s="610">
        <v>334055</v>
      </c>
      <c r="Q33" s="598">
        <v>1.1342045578009561</v>
      </c>
      <c r="R33" s="611">
        <v>355</v>
      </c>
    </row>
    <row r="34" spans="1:18" ht="14.4" customHeight="1" x14ac:dyDescent="0.3">
      <c r="A34" s="592" t="s">
        <v>928</v>
      </c>
      <c r="B34" s="593" t="s">
        <v>929</v>
      </c>
      <c r="C34" s="593" t="s">
        <v>438</v>
      </c>
      <c r="D34" s="593" t="s">
        <v>947</v>
      </c>
      <c r="E34" s="593" t="s">
        <v>981</v>
      </c>
      <c r="F34" s="593" t="s">
        <v>982</v>
      </c>
      <c r="G34" s="610">
        <v>257</v>
      </c>
      <c r="H34" s="610">
        <v>53970</v>
      </c>
      <c r="I34" s="593">
        <v>0.87135522619393591</v>
      </c>
      <c r="J34" s="593">
        <v>210</v>
      </c>
      <c r="K34" s="610">
        <v>279</v>
      </c>
      <c r="L34" s="610">
        <v>61938</v>
      </c>
      <c r="M34" s="593">
        <v>1</v>
      </c>
      <c r="N34" s="593">
        <v>222</v>
      </c>
      <c r="O34" s="610">
        <v>1256</v>
      </c>
      <c r="P34" s="610">
        <v>280088</v>
      </c>
      <c r="Q34" s="598">
        <v>4.5220704575543289</v>
      </c>
      <c r="R34" s="611">
        <v>223</v>
      </c>
    </row>
    <row r="35" spans="1:18" ht="14.4" customHeight="1" x14ac:dyDescent="0.3">
      <c r="A35" s="592" t="s">
        <v>928</v>
      </c>
      <c r="B35" s="593" t="s">
        <v>929</v>
      </c>
      <c r="C35" s="593" t="s">
        <v>438</v>
      </c>
      <c r="D35" s="593" t="s">
        <v>947</v>
      </c>
      <c r="E35" s="593" t="s">
        <v>983</v>
      </c>
      <c r="F35" s="593" t="s">
        <v>984</v>
      </c>
      <c r="G35" s="610">
        <v>513</v>
      </c>
      <c r="H35" s="610">
        <v>39501</v>
      </c>
      <c r="I35" s="593">
        <v>1.1425389755011135</v>
      </c>
      <c r="J35" s="593">
        <v>77</v>
      </c>
      <c r="K35" s="610">
        <v>449</v>
      </c>
      <c r="L35" s="610">
        <v>34573</v>
      </c>
      <c r="M35" s="593">
        <v>1</v>
      </c>
      <c r="N35" s="593">
        <v>77</v>
      </c>
      <c r="O35" s="610">
        <v>461</v>
      </c>
      <c r="P35" s="610">
        <v>35497</v>
      </c>
      <c r="Q35" s="598">
        <v>1.0267260579064588</v>
      </c>
      <c r="R35" s="611">
        <v>77</v>
      </c>
    </row>
    <row r="36" spans="1:18" ht="14.4" customHeight="1" x14ac:dyDescent="0.3">
      <c r="A36" s="592" t="s">
        <v>928</v>
      </c>
      <c r="B36" s="593" t="s">
        <v>929</v>
      </c>
      <c r="C36" s="593" t="s">
        <v>438</v>
      </c>
      <c r="D36" s="593" t="s">
        <v>947</v>
      </c>
      <c r="E36" s="593" t="s">
        <v>985</v>
      </c>
      <c r="F36" s="593" t="s">
        <v>986</v>
      </c>
      <c r="G36" s="610">
        <v>45</v>
      </c>
      <c r="H36" s="610">
        <v>1215</v>
      </c>
      <c r="I36" s="593">
        <v>0.43392857142857144</v>
      </c>
      <c r="J36" s="593">
        <v>27</v>
      </c>
      <c r="K36" s="610">
        <v>100</v>
      </c>
      <c r="L36" s="610">
        <v>2800</v>
      </c>
      <c r="M36" s="593">
        <v>1</v>
      </c>
      <c r="N36" s="593">
        <v>28</v>
      </c>
      <c r="O36" s="610">
        <v>114</v>
      </c>
      <c r="P36" s="610">
        <v>3192</v>
      </c>
      <c r="Q36" s="598">
        <v>1.1399999999999999</v>
      </c>
      <c r="R36" s="611">
        <v>28</v>
      </c>
    </row>
    <row r="37" spans="1:18" ht="14.4" customHeight="1" x14ac:dyDescent="0.3">
      <c r="A37" s="592" t="s">
        <v>928</v>
      </c>
      <c r="B37" s="593" t="s">
        <v>929</v>
      </c>
      <c r="C37" s="593" t="s">
        <v>438</v>
      </c>
      <c r="D37" s="593" t="s">
        <v>947</v>
      </c>
      <c r="E37" s="593" t="s">
        <v>987</v>
      </c>
      <c r="F37" s="593" t="s">
        <v>988</v>
      </c>
      <c r="G37" s="610">
        <v>138</v>
      </c>
      <c r="H37" s="610">
        <v>7866</v>
      </c>
      <c r="I37" s="593">
        <v>0.76621858562244305</v>
      </c>
      <c r="J37" s="593">
        <v>57</v>
      </c>
      <c r="K37" s="610">
        <v>174</v>
      </c>
      <c r="L37" s="610">
        <v>10266</v>
      </c>
      <c r="M37" s="593">
        <v>1</v>
      </c>
      <c r="N37" s="593">
        <v>59</v>
      </c>
      <c r="O37" s="610">
        <v>127</v>
      </c>
      <c r="P37" s="610">
        <v>7493</v>
      </c>
      <c r="Q37" s="598">
        <v>0.72988505747126442</v>
      </c>
      <c r="R37" s="611">
        <v>59</v>
      </c>
    </row>
    <row r="38" spans="1:18" ht="14.4" customHeight="1" x14ac:dyDescent="0.3">
      <c r="A38" s="592" t="s">
        <v>928</v>
      </c>
      <c r="B38" s="593" t="s">
        <v>929</v>
      </c>
      <c r="C38" s="593" t="s">
        <v>438</v>
      </c>
      <c r="D38" s="593" t="s">
        <v>947</v>
      </c>
      <c r="E38" s="593" t="s">
        <v>989</v>
      </c>
      <c r="F38" s="593"/>
      <c r="G38" s="610">
        <v>228</v>
      </c>
      <c r="H38" s="610">
        <v>55404</v>
      </c>
      <c r="I38" s="593"/>
      <c r="J38" s="593">
        <v>243</v>
      </c>
      <c r="K38" s="610"/>
      <c r="L38" s="610"/>
      <c r="M38" s="593"/>
      <c r="N38" s="593"/>
      <c r="O38" s="610"/>
      <c r="P38" s="610"/>
      <c r="Q38" s="598"/>
      <c r="R38" s="611"/>
    </row>
    <row r="39" spans="1:18" ht="14.4" customHeight="1" x14ac:dyDescent="0.3">
      <c r="A39" s="592" t="s">
        <v>928</v>
      </c>
      <c r="B39" s="593" t="s">
        <v>929</v>
      </c>
      <c r="C39" s="593" t="s">
        <v>438</v>
      </c>
      <c r="D39" s="593" t="s">
        <v>947</v>
      </c>
      <c r="E39" s="593" t="s">
        <v>990</v>
      </c>
      <c r="F39" s="593" t="s">
        <v>991</v>
      </c>
      <c r="G39" s="610">
        <v>452</v>
      </c>
      <c r="H39" s="610">
        <v>295156</v>
      </c>
      <c r="I39" s="593">
        <v>1.1794115649112713</v>
      </c>
      <c r="J39" s="593">
        <v>653</v>
      </c>
      <c r="K39" s="610">
        <v>357</v>
      </c>
      <c r="L39" s="610">
        <v>250257</v>
      </c>
      <c r="M39" s="593">
        <v>1</v>
      </c>
      <c r="N39" s="593">
        <v>701</v>
      </c>
      <c r="O39" s="610">
        <v>294</v>
      </c>
      <c r="P39" s="610">
        <v>206094</v>
      </c>
      <c r="Q39" s="598">
        <v>0.82352941176470584</v>
      </c>
      <c r="R39" s="611">
        <v>701</v>
      </c>
    </row>
    <row r="40" spans="1:18" ht="14.4" customHeight="1" x14ac:dyDescent="0.3">
      <c r="A40" s="592" t="s">
        <v>928</v>
      </c>
      <c r="B40" s="593" t="s">
        <v>929</v>
      </c>
      <c r="C40" s="593" t="s">
        <v>438</v>
      </c>
      <c r="D40" s="593" t="s">
        <v>947</v>
      </c>
      <c r="E40" s="593" t="s">
        <v>992</v>
      </c>
      <c r="F40" s="593" t="s">
        <v>993</v>
      </c>
      <c r="G40" s="610">
        <v>1119</v>
      </c>
      <c r="H40" s="610">
        <v>240585</v>
      </c>
      <c r="I40" s="593">
        <v>0.96613497819434735</v>
      </c>
      <c r="J40" s="593">
        <v>215</v>
      </c>
      <c r="K40" s="610">
        <v>1078</v>
      </c>
      <c r="L40" s="610">
        <v>249018</v>
      </c>
      <c r="M40" s="593">
        <v>1</v>
      </c>
      <c r="N40" s="593">
        <v>231</v>
      </c>
      <c r="O40" s="610">
        <v>1176</v>
      </c>
      <c r="P40" s="610">
        <v>271656</v>
      </c>
      <c r="Q40" s="598">
        <v>1.0909090909090908</v>
      </c>
      <c r="R40" s="611">
        <v>231</v>
      </c>
    </row>
    <row r="41" spans="1:18" ht="14.4" customHeight="1" x14ac:dyDescent="0.3">
      <c r="A41" s="592" t="s">
        <v>928</v>
      </c>
      <c r="B41" s="593" t="s">
        <v>929</v>
      </c>
      <c r="C41" s="593" t="s">
        <v>438</v>
      </c>
      <c r="D41" s="593" t="s">
        <v>947</v>
      </c>
      <c r="E41" s="593" t="s">
        <v>994</v>
      </c>
      <c r="F41" s="593" t="s">
        <v>995</v>
      </c>
      <c r="G41" s="610"/>
      <c r="H41" s="610"/>
      <c r="I41" s="593"/>
      <c r="J41" s="593"/>
      <c r="K41" s="610">
        <v>100</v>
      </c>
      <c r="L41" s="610">
        <v>47200</v>
      </c>
      <c r="M41" s="593">
        <v>1</v>
      </c>
      <c r="N41" s="593">
        <v>472</v>
      </c>
      <c r="O41" s="610">
        <v>112</v>
      </c>
      <c r="P41" s="610">
        <v>52976</v>
      </c>
      <c r="Q41" s="598">
        <v>1.1223728813559322</v>
      </c>
      <c r="R41" s="611">
        <v>473</v>
      </c>
    </row>
    <row r="42" spans="1:18" ht="14.4" customHeight="1" x14ac:dyDescent="0.3">
      <c r="A42" s="592" t="s">
        <v>996</v>
      </c>
      <c r="B42" s="593" t="s">
        <v>997</v>
      </c>
      <c r="C42" s="593" t="s">
        <v>438</v>
      </c>
      <c r="D42" s="593" t="s">
        <v>947</v>
      </c>
      <c r="E42" s="593" t="s">
        <v>952</v>
      </c>
      <c r="F42" s="593" t="s">
        <v>953</v>
      </c>
      <c r="G42" s="610">
        <v>3</v>
      </c>
      <c r="H42" s="610">
        <v>105</v>
      </c>
      <c r="I42" s="593">
        <v>2.8378378378378377</v>
      </c>
      <c r="J42" s="593">
        <v>35</v>
      </c>
      <c r="K42" s="610">
        <v>1</v>
      </c>
      <c r="L42" s="610">
        <v>37</v>
      </c>
      <c r="M42" s="593">
        <v>1</v>
      </c>
      <c r="N42" s="593">
        <v>37</v>
      </c>
      <c r="O42" s="610"/>
      <c r="P42" s="610"/>
      <c r="Q42" s="598"/>
      <c r="R42" s="611"/>
    </row>
    <row r="43" spans="1:18" ht="14.4" customHeight="1" x14ac:dyDescent="0.3">
      <c r="A43" s="592" t="s">
        <v>996</v>
      </c>
      <c r="B43" s="593" t="s">
        <v>997</v>
      </c>
      <c r="C43" s="593" t="s">
        <v>438</v>
      </c>
      <c r="D43" s="593" t="s">
        <v>947</v>
      </c>
      <c r="E43" s="593" t="s">
        <v>998</v>
      </c>
      <c r="F43" s="593" t="s">
        <v>999</v>
      </c>
      <c r="G43" s="610">
        <v>637</v>
      </c>
      <c r="H43" s="610">
        <v>75803</v>
      </c>
      <c r="I43" s="593">
        <v>1.5095688539281091</v>
      </c>
      <c r="J43" s="593">
        <v>119</v>
      </c>
      <c r="K43" s="610">
        <v>415</v>
      </c>
      <c r="L43" s="610">
        <v>50215</v>
      </c>
      <c r="M43" s="593">
        <v>1</v>
      </c>
      <c r="N43" s="593">
        <v>121</v>
      </c>
      <c r="O43" s="610">
        <v>565</v>
      </c>
      <c r="P43" s="610">
        <v>68365</v>
      </c>
      <c r="Q43" s="598">
        <v>1.3614457831325302</v>
      </c>
      <c r="R43" s="611">
        <v>121</v>
      </c>
    </row>
    <row r="44" spans="1:18" ht="14.4" customHeight="1" x14ac:dyDescent="0.3">
      <c r="A44" s="592" t="s">
        <v>996</v>
      </c>
      <c r="B44" s="593" t="s">
        <v>997</v>
      </c>
      <c r="C44" s="593" t="s">
        <v>438</v>
      </c>
      <c r="D44" s="593" t="s">
        <v>947</v>
      </c>
      <c r="E44" s="593" t="s">
        <v>975</v>
      </c>
      <c r="F44" s="593" t="s">
        <v>976</v>
      </c>
      <c r="G44" s="610">
        <v>3</v>
      </c>
      <c r="H44" s="610">
        <v>387</v>
      </c>
      <c r="I44" s="593">
        <v>2.9541984732824429</v>
      </c>
      <c r="J44" s="593">
        <v>129</v>
      </c>
      <c r="K44" s="610">
        <v>1</v>
      </c>
      <c r="L44" s="610">
        <v>131</v>
      </c>
      <c r="M44" s="593">
        <v>1</v>
      </c>
      <c r="N44" s="593">
        <v>131</v>
      </c>
      <c r="O44" s="610"/>
      <c r="P44" s="610"/>
      <c r="Q44" s="598"/>
      <c r="R44" s="611"/>
    </row>
    <row r="45" spans="1:18" ht="14.4" customHeight="1" thickBot="1" x14ac:dyDescent="0.35">
      <c r="A45" s="600" t="s">
        <v>996</v>
      </c>
      <c r="B45" s="601" t="s">
        <v>997</v>
      </c>
      <c r="C45" s="601" t="s">
        <v>438</v>
      </c>
      <c r="D45" s="601" t="s">
        <v>947</v>
      </c>
      <c r="E45" s="601" t="s">
        <v>977</v>
      </c>
      <c r="F45" s="601" t="s">
        <v>978</v>
      </c>
      <c r="G45" s="612"/>
      <c r="H45" s="612"/>
      <c r="I45" s="601"/>
      <c r="J45" s="601"/>
      <c r="K45" s="612"/>
      <c r="L45" s="612"/>
      <c r="M45" s="601"/>
      <c r="N45" s="601"/>
      <c r="O45" s="612">
        <v>0</v>
      </c>
      <c r="P45" s="612">
        <v>0</v>
      </c>
      <c r="Q45" s="606"/>
      <c r="R45" s="61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9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1001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271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17923.400000000001</v>
      </c>
      <c r="I3" s="103">
        <f t="shared" si="0"/>
        <v>1817818.54</v>
      </c>
      <c r="J3" s="74"/>
      <c r="K3" s="74"/>
      <c r="L3" s="103">
        <f t="shared" si="0"/>
        <v>16438.200000000004</v>
      </c>
      <c r="M3" s="103">
        <f t="shared" si="0"/>
        <v>1746617.8599999999</v>
      </c>
      <c r="N3" s="74"/>
      <c r="O3" s="74"/>
      <c r="P3" s="103">
        <f t="shared" si="0"/>
        <v>15873.700000000003</v>
      </c>
      <c r="Q3" s="103">
        <f t="shared" si="0"/>
        <v>2029128.2999999996</v>
      </c>
      <c r="R3" s="75">
        <f>IF(M3=0,0,Q3/M3)</f>
        <v>1.1617471379801416</v>
      </c>
      <c r="S3" s="104">
        <f>IF(P3=0,0,Q3/P3)</f>
        <v>127.82957344538445</v>
      </c>
    </row>
    <row r="4" spans="1:19" ht="14.4" customHeight="1" x14ac:dyDescent="0.3">
      <c r="A4" s="446" t="s">
        <v>233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2016</v>
      </c>
      <c r="M4" s="451"/>
      <c r="N4" s="101"/>
      <c r="O4" s="101"/>
      <c r="P4" s="450">
        <v>2017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1"/>
      <c r="B5" s="651"/>
      <c r="C5" s="652"/>
      <c r="D5" s="661"/>
      <c r="E5" s="653"/>
      <c r="F5" s="654"/>
      <c r="G5" s="655"/>
      <c r="H5" s="656" t="s">
        <v>71</v>
      </c>
      <c r="I5" s="657" t="s">
        <v>14</v>
      </c>
      <c r="J5" s="658"/>
      <c r="K5" s="658"/>
      <c r="L5" s="656" t="s">
        <v>71</v>
      </c>
      <c r="M5" s="657" t="s">
        <v>14</v>
      </c>
      <c r="N5" s="658"/>
      <c r="O5" s="658"/>
      <c r="P5" s="656" t="s">
        <v>71</v>
      </c>
      <c r="Q5" s="657" t="s">
        <v>14</v>
      </c>
      <c r="R5" s="659"/>
      <c r="S5" s="660"/>
    </row>
    <row r="6" spans="1:19" ht="14.4" customHeight="1" x14ac:dyDescent="0.3">
      <c r="A6" s="585" t="s">
        <v>928</v>
      </c>
      <c r="B6" s="586" t="s">
        <v>929</v>
      </c>
      <c r="C6" s="586" t="s">
        <v>438</v>
      </c>
      <c r="D6" s="586" t="s">
        <v>923</v>
      </c>
      <c r="E6" s="586" t="s">
        <v>947</v>
      </c>
      <c r="F6" s="586" t="s">
        <v>952</v>
      </c>
      <c r="G6" s="586" t="s">
        <v>953</v>
      </c>
      <c r="H6" s="116">
        <v>6</v>
      </c>
      <c r="I6" s="116">
        <v>210</v>
      </c>
      <c r="J6" s="586"/>
      <c r="K6" s="586">
        <v>35</v>
      </c>
      <c r="L6" s="116"/>
      <c r="M6" s="116"/>
      <c r="N6" s="586"/>
      <c r="O6" s="586"/>
      <c r="P6" s="116"/>
      <c r="Q6" s="116"/>
      <c r="R6" s="591"/>
      <c r="S6" s="609"/>
    </row>
    <row r="7" spans="1:19" ht="14.4" customHeight="1" x14ac:dyDescent="0.3">
      <c r="A7" s="592" t="s">
        <v>928</v>
      </c>
      <c r="B7" s="593" t="s">
        <v>929</v>
      </c>
      <c r="C7" s="593" t="s">
        <v>438</v>
      </c>
      <c r="D7" s="593" t="s">
        <v>923</v>
      </c>
      <c r="E7" s="593" t="s">
        <v>947</v>
      </c>
      <c r="F7" s="593" t="s">
        <v>975</v>
      </c>
      <c r="G7" s="593" t="s">
        <v>976</v>
      </c>
      <c r="H7" s="610">
        <v>1</v>
      </c>
      <c r="I7" s="610">
        <v>129</v>
      </c>
      <c r="J7" s="593"/>
      <c r="K7" s="593">
        <v>129</v>
      </c>
      <c r="L7" s="610"/>
      <c r="M7" s="610"/>
      <c r="N7" s="593"/>
      <c r="O7" s="593"/>
      <c r="P7" s="610"/>
      <c r="Q7" s="610"/>
      <c r="R7" s="598"/>
      <c r="S7" s="611"/>
    </row>
    <row r="8" spans="1:19" ht="14.4" customHeight="1" x14ac:dyDescent="0.3">
      <c r="A8" s="592" t="s">
        <v>928</v>
      </c>
      <c r="B8" s="593" t="s">
        <v>929</v>
      </c>
      <c r="C8" s="593" t="s">
        <v>438</v>
      </c>
      <c r="D8" s="593" t="s">
        <v>919</v>
      </c>
      <c r="E8" s="593" t="s">
        <v>930</v>
      </c>
      <c r="F8" s="593" t="s">
        <v>931</v>
      </c>
      <c r="G8" s="593" t="s">
        <v>932</v>
      </c>
      <c r="H8" s="610">
        <v>2.2000000000000002</v>
      </c>
      <c r="I8" s="610">
        <v>119.02</v>
      </c>
      <c r="J8" s="593">
        <v>4.0892193308550186E-2</v>
      </c>
      <c r="K8" s="593">
        <v>54.099999999999994</v>
      </c>
      <c r="L8" s="610">
        <v>53.8</v>
      </c>
      <c r="M8" s="610">
        <v>2910.58</v>
      </c>
      <c r="N8" s="593">
        <v>1</v>
      </c>
      <c r="O8" s="593">
        <v>54.1</v>
      </c>
      <c r="P8" s="610">
        <v>69.47</v>
      </c>
      <c r="Q8" s="610">
        <v>3758.32</v>
      </c>
      <c r="R8" s="598">
        <v>1.2912615355015153</v>
      </c>
      <c r="S8" s="611">
        <v>54.099899237080756</v>
      </c>
    </row>
    <row r="9" spans="1:19" ht="14.4" customHeight="1" x14ac:dyDescent="0.3">
      <c r="A9" s="592" t="s">
        <v>928</v>
      </c>
      <c r="B9" s="593" t="s">
        <v>929</v>
      </c>
      <c r="C9" s="593" t="s">
        <v>438</v>
      </c>
      <c r="D9" s="593" t="s">
        <v>919</v>
      </c>
      <c r="E9" s="593" t="s">
        <v>930</v>
      </c>
      <c r="F9" s="593" t="s">
        <v>936</v>
      </c>
      <c r="G9" s="593" t="s">
        <v>522</v>
      </c>
      <c r="H9" s="610">
        <v>0.2</v>
      </c>
      <c r="I9" s="610">
        <v>12.28</v>
      </c>
      <c r="J9" s="593">
        <v>4.4444444444444439E-2</v>
      </c>
      <c r="K9" s="593">
        <v>61.399999999999991</v>
      </c>
      <c r="L9" s="610">
        <v>4.5</v>
      </c>
      <c r="M9" s="610">
        <v>276.3</v>
      </c>
      <c r="N9" s="593">
        <v>1</v>
      </c>
      <c r="O9" s="593">
        <v>61.400000000000006</v>
      </c>
      <c r="P9" s="610">
        <v>5</v>
      </c>
      <c r="Q9" s="610">
        <v>307.12</v>
      </c>
      <c r="R9" s="598">
        <v>1.1115454216431415</v>
      </c>
      <c r="S9" s="611">
        <v>61.423999999999999</v>
      </c>
    </row>
    <row r="10" spans="1:19" ht="14.4" customHeight="1" x14ac:dyDescent="0.3">
      <c r="A10" s="592" t="s">
        <v>928</v>
      </c>
      <c r="B10" s="593" t="s">
        <v>929</v>
      </c>
      <c r="C10" s="593" t="s">
        <v>438</v>
      </c>
      <c r="D10" s="593" t="s">
        <v>919</v>
      </c>
      <c r="E10" s="593" t="s">
        <v>930</v>
      </c>
      <c r="F10" s="593" t="s">
        <v>939</v>
      </c>
      <c r="G10" s="593" t="s">
        <v>940</v>
      </c>
      <c r="H10" s="610">
        <v>0.2</v>
      </c>
      <c r="I10" s="610">
        <v>35.4</v>
      </c>
      <c r="J10" s="593">
        <v>6.4516129032258063E-2</v>
      </c>
      <c r="K10" s="593">
        <v>176.99999999999997</v>
      </c>
      <c r="L10" s="610">
        <v>3.0999999999999996</v>
      </c>
      <c r="M10" s="610">
        <v>548.70000000000005</v>
      </c>
      <c r="N10" s="593">
        <v>1</v>
      </c>
      <c r="O10" s="593">
        <v>177.00000000000003</v>
      </c>
      <c r="P10" s="610">
        <v>1.4</v>
      </c>
      <c r="Q10" s="610">
        <v>247.8</v>
      </c>
      <c r="R10" s="598">
        <v>0.45161290322580644</v>
      </c>
      <c r="S10" s="611">
        <v>177.00000000000003</v>
      </c>
    </row>
    <row r="11" spans="1:19" ht="14.4" customHeight="1" x14ac:dyDescent="0.3">
      <c r="A11" s="592" t="s">
        <v>928</v>
      </c>
      <c r="B11" s="593" t="s">
        <v>929</v>
      </c>
      <c r="C11" s="593" t="s">
        <v>438</v>
      </c>
      <c r="D11" s="593" t="s">
        <v>919</v>
      </c>
      <c r="E11" s="593" t="s">
        <v>930</v>
      </c>
      <c r="F11" s="593" t="s">
        <v>941</v>
      </c>
      <c r="G11" s="593" t="s">
        <v>942</v>
      </c>
      <c r="H11" s="610"/>
      <c r="I11" s="610"/>
      <c r="J11" s="593"/>
      <c r="K11" s="593"/>
      <c r="L11" s="610">
        <v>1</v>
      </c>
      <c r="M11" s="610">
        <v>56.84</v>
      </c>
      <c r="N11" s="593">
        <v>1</v>
      </c>
      <c r="O11" s="593">
        <v>56.84</v>
      </c>
      <c r="P11" s="610"/>
      <c r="Q11" s="610"/>
      <c r="R11" s="598"/>
      <c r="S11" s="611"/>
    </row>
    <row r="12" spans="1:19" ht="14.4" customHeight="1" x14ac:dyDescent="0.3">
      <c r="A12" s="592" t="s">
        <v>928</v>
      </c>
      <c r="B12" s="593" t="s">
        <v>929</v>
      </c>
      <c r="C12" s="593" t="s">
        <v>438</v>
      </c>
      <c r="D12" s="593" t="s">
        <v>919</v>
      </c>
      <c r="E12" s="593" t="s">
        <v>930</v>
      </c>
      <c r="F12" s="593" t="s">
        <v>941</v>
      </c>
      <c r="G12" s="593"/>
      <c r="H12" s="610"/>
      <c r="I12" s="610"/>
      <c r="J12" s="593"/>
      <c r="K12" s="593"/>
      <c r="L12" s="610">
        <v>22</v>
      </c>
      <c r="M12" s="610">
        <v>2297.6800000000003</v>
      </c>
      <c r="N12" s="593">
        <v>1</v>
      </c>
      <c r="O12" s="593">
        <v>104.44000000000001</v>
      </c>
      <c r="P12" s="610"/>
      <c r="Q12" s="610"/>
      <c r="R12" s="598"/>
      <c r="S12" s="611"/>
    </row>
    <row r="13" spans="1:19" ht="14.4" customHeight="1" x14ac:dyDescent="0.3">
      <c r="A13" s="592" t="s">
        <v>928</v>
      </c>
      <c r="B13" s="593" t="s">
        <v>929</v>
      </c>
      <c r="C13" s="593" t="s">
        <v>438</v>
      </c>
      <c r="D13" s="593" t="s">
        <v>919</v>
      </c>
      <c r="E13" s="593" t="s">
        <v>930</v>
      </c>
      <c r="F13" s="593" t="s">
        <v>943</v>
      </c>
      <c r="G13" s="593" t="s">
        <v>944</v>
      </c>
      <c r="H13" s="610">
        <v>11</v>
      </c>
      <c r="I13" s="610">
        <v>39.819999999999993</v>
      </c>
      <c r="J13" s="593">
        <v>6.2767969735182838E-2</v>
      </c>
      <c r="K13" s="593">
        <v>3.6199999999999992</v>
      </c>
      <c r="L13" s="610">
        <v>260</v>
      </c>
      <c r="M13" s="610">
        <v>634.4</v>
      </c>
      <c r="N13" s="593">
        <v>1</v>
      </c>
      <c r="O13" s="593">
        <v>2.44</v>
      </c>
      <c r="P13" s="610"/>
      <c r="Q13" s="610"/>
      <c r="R13" s="598"/>
      <c r="S13" s="611"/>
    </row>
    <row r="14" spans="1:19" ht="14.4" customHeight="1" x14ac:dyDescent="0.3">
      <c r="A14" s="592" t="s">
        <v>928</v>
      </c>
      <c r="B14" s="593" t="s">
        <v>929</v>
      </c>
      <c r="C14" s="593" t="s">
        <v>438</v>
      </c>
      <c r="D14" s="593" t="s">
        <v>919</v>
      </c>
      <c r="E14" s="593" t="s">
        <v>930</v>
      </c>
      <c r="F14" s="593" t="s">
        <v>945</v>
      </c>
      <c r="G14" s="593" t="s">
        <v>457</v>
      </c>
      <c r="H14" s="610"/>
      <c r="I14" s="610"/>
      <c r="J14" s="593"/>
      <c r="K14" s="593"/>
      <c r="L14" s="610"/>
      <c r="M14" s="610"/>
      <c r="N14" s="593"/>
      <c r="O14" s="593"/>
      <c r="P14" s="610">
        <v>16.25</v>
      </c>
      <c r="Q14" s="610">
        <v>78.070000000000007</v>
      </c>
      <c r="R14" s="598"/>
      <c r="S14" s="611">
        <v>4.8043076923076926</v>
      </c>
    </row>
    <row r="15" spans="1:19" ht="14.4" customHeight="1" x14ac:dyDescent="0.3">
      <c r="A15" s="592" t="s">
        <v>928</v>
      </c>
      <c r="B15" s="593" t="s">
        <v>929</v>
      </c>
      <c r="C15" s="593" t="s">
        <v>438</v>
      </c>
      <c r="D15" s="593" t="s">
        <v>919</v>
      </c>
      <c r="E15" s="593" t="s">
        <v>930</v>
      </c>
      <c r="F15" s="593" t="s">
        <v>946</v>
      </c>
      <c r="G15" s="593" t="s">
        <v>942</v>
      </c>
      <c r="H15" s="610"/>
      <c r="I15" s="610"/>
      <c r="J15" s="593"/>
      <c r="K15" s="593"/>
      <c r="L15" s="610"/>
      <c r="M15" s="610"/>
      <c r="N15" s="593"/>
      <c r="O15" s="593"/>
      <c r="P15" s="610">
        <v>18</v>
      </c>
      <c r="Q15" s="610">
        <v>1879.92</v>
      </c>
      <c r="R15" s="598"/>
      <c r="S15" s="611">
        <v>104.44</v>
      </c>
    </row>
    <row r="16" spans="1:19" ht="14.4" customHeight="1" x14ac:dyDescent="0.3">
      <c r="A16" s="592" t="s">
        <v>928</v>
      </c>
      <c r="B16" s="593" t="s">
        <v>929</v>
      </c>
      <c r="C16" s="593" t="s">
        <v>438</v>
      </c>
      <c r="D16" s="593" t="s">
        <v>919</v>
      </c>
      <c r="E16" s="593" t="s">
        <v>947</v>
      </c>
      <c r="F16" s="593" t="s">
        <v>948</v>
      </c>
      <c r="G16" s="593" t="s">
        <v>949</v>
      </c>
      <c r="H16" s="610">
        <v>88</v>
      </c>
      <c r="I16" s="610">
        <v>15048</v>
      </c>
      <c r="J16" s="593">
        <v>1.0278688524590165</v>
      </c>
      <c r="K16" s="593">
        <v>171</v>
      </c>
      <c r="L16" s="610">
        <v>80</v>
      </c>
      <c r="M16" s="610">
        <v>14640</v>
      </c>
      <c r="N16" s="593">
        <v>1</v>
      </c>
      <c r="O16" s="593">
        <v>183</v>
      </c>
      <c r="P16" s="610">
        <v>108</v>
      </c>
      <c r="Q16" s="610">
        <v>19764</v>
      </c>
      <c r="R16" s="598">
        <v>1.35</v>
      </c>
      <c r="S16" s="611">
        <v>183</v>
      </c>
    </row>
    <row r="17" spans="1:19" ht="14.4" customHeight="1" x14ac:dyDescent="0.3">
      <c r="A17" s="592" t="s">
        <v>928</v>
      </c>
      <c r="B17" s="593" t="s">
        <v>929</v>
      </c>
      <c r="C17" s="593" t="s">
        <v>438</v>
      </c>
      <c r="D17" s="593" t="s">
        <v>919</v>
      </c>
      <c r="E17" s="593" t="s">
        <v>947</v>
      </c>
      <c r="F17" s="593" t="s">
        <v>950</v>
      </c>
      <c r="G17" s="593" t="s">
        <v>951</v>
      </c>
      <c r="H17" s="610">
        <v>23</v>
      </c>
      <c r="I17" s="610">
        <v>2599</v>
      </c>
      <c r="J17" s="593">
        <v>0.96833084947839043</v>
      </c>
      <c r="K17" s="593">
        <v>113</v>
      </c>
      <c r="L17" s="610">
        <v>22</v>
      </c>
      <c r="M17" s="610">
        <v>2684</v>
      </c>
      <c r="N17" s="593">
        <v>1</v>
      </c>
      <c r="O17" s="593">
        <v>122</v>
      </c>
      <c r="P17" s="610">
        <v>22</v>
      </c>
      <c r="Q17" s="610">
        <v>2684</v>
      </c>
      <c r="R17" s="598">
        <v>1</v>
      </c>
      <c r="S17" s="611">
        <v>122</v>
      </c>
    </row>
    <row r="18" spans="1:19" ht="14.4" customHeight="1" x14ac:dyDescent="0.3">
      <c r="A18" s="592" t="s">
        <v>928</v>
      </c>
      <c r="B18" s="593" t="s">
        <v>929</v>
      </c>
      <c r="C18" s="593" t="s">
        <v>438</v>
      </c>
      <c r="D18" s="593" t="s">
        <v>919</v>
      </c>
      <c r="E18" s="593" t="s">
        <v>947</v>
      </c>
      <c r="F18" s="593" t="s">
        <v>952</v>
      </c>
      <c r="G18" s="593" t="s">
        <v>953</v>
      </c>
      <c r="H18" s="610">
        <v>479</v>
      </c>
      <c r="I18" s="610">
        <v>16765</v>
      </c>
      <c r="J18" s="593">
        <v>1.0711775605392626</v>
      </c>
      <c r="K18" s="593">
        <v>35</v>
      </c>
      <c r="L18" s="610">
        <v>423</v>
      </c>
      <c r="M18" s="610">
        <v>15651</v>
      </c>
      <c r="N18" s="593">
        <v>1</v>
      </c>
      <c r="O18" s="593">
        <v>37</v>
      </c>
      <c r="P18" s="610">
        <v>516</v>
      </c>
      <c r="Q18" s="610">
        <v>19092</v>
      </c>
      <c r="R18" s="598">
        <v>1.2198581560283688</v>
      </c>
      <c r="S18" s="611">
        <v>37</v>
      </c>
    </row>
    <row r="19" spans="1:19" ht="14.4" customHeight="1" x14ac:dyDescent="0.3">
      <c r="A19" s="592" t="s">
        <v>928</v>
      </c>
      <c r="B19" s="593" t="s">
        <v>929</v>
      </c>
      <c r="C19" s="593" t="s">
        <v>438</v>
      </c>
      <c r="D19" s="593" t="s">
        <v>919</v>
      </c>
      <c r="E19" s="593" t="s">
        <v>947</v>
      </c>
      <c r="F19" s="593" t="s">
        <v>954</v>
      </c>
      <c r="G19" s="593" t="s">
        <v>955</v>
      </c>
      <c r="H19" s="610">
        <v>2</v>
      </c>
      <c r="I19" s="610">
        <v>20</v>
      </c>
      <c r="J19" s="593">
        <v>0.66666666666666663</v>
      </c>
      <c r="K19" s="593">
        <v>10</v>
      </c>
      <c r="L19" s="610">
        <v>3</v>
      </c>
      <c r="M19" s="610">
        <v>30</v>
      </c>
      <c r="N19" s="593">
        <v>1</v>
      </c>
      <c r="O19" s="593">
        <v>10</v>
      </c>
      <c r="P19" s="610">
        <v>1</v>
      </c>
      <c r="Q19" s="610">
        <v>10</v>
      </c>
      <c r="R19" s="598">
        <v>0.33333333333333331</v>
      </c>
      <c r="S19" s="611">
        <v>10</v>
      </c>
    </row>
    <row r="20" spans="1:19" ht="14.4" customHeight="1" x14ac:dyDescent="0.3">
      <c r="A20" s="592" t="s">
        <v>928</v>
      </c>
      <c r="B20" s="593" t="s">
        <v>929</v>
      </c>
      <c r="C20" s="593" t="s">
        <v>438</v>
      </c>
      <c r="D20" s="593" t="s">
        <v>919</v>
      </c>
      <c r="E20" s="593" t="s">
        <v>947</v>
      </c>
      <c r="F20" s="593" t="s">
        <v>956</v>
      </c>
      <c r="G20" s="593" t="s">
        <v>957</v>
      </c>
      <c r="H20" s="610">
        <v>3</v>
      </c>
      <c r="I20" s="610">
        <v>15</v>
      </c>
      <c r="J20" s="593">
        <v>1</v>
      </c>
      <c r="K20" s="593">
        <v>5</v>
      </c>
      <c r="L20" s="610">
        <v>3</v>
      </c>
      <c r="M20" s="610">
        <v>15</v>
      </c>
      <c r="N20" s="593">
        <v>1</v>
      </c>
      <c r="O20" s="593">
        <v>5</v>
      </c>
      <c r="P20" s="610">
        <v>32</v>
      </c>
      <c r="Q20" s="610">
        <v>160</v>
      </c>
      <c r="R20" s="598">
        <v>10.666666666666666</v>
      </c>
      <c r="S20" s="611">
        <v>5</v>
      </c>
    </row>
    <row r="21" spans="1:19" ht="14.4" customHeight="1" x14ac:dyDescent="0.3">
      <c r="A21" s="592" t="s">
        <v>928</v>
      </c>
      <c r="B21" s="593" t="s">
        <v>929</v>
      </c>
      <c r="C21" s="593" t="s">
        <v>438</v>
      </c>
      <c r="D21" s="593" t="s">
        <v>919</v>
      </c>
      <c r="E21" s="593" t="s">
        <v>947</v>
      </c>
      <c r="F21" s="593" t="s">
        <v>958</v>
      </c>
      <c r="G21" s="593" t="s">
        <v>959</v>
      </c>
      <c r="H21" s="610">
        <v>6</v>
      </c>
      <c r="I21" s="610">
        <v>30</v>
      </c>
      <c r="J21" s="593">
        <v>2</v>
      </c>
      <c r="K21" s="593">
        <v>5</v>
      </c>
      <c r="L21" s="610">
        <v>3</v>
      </c>
      <c r="M21" s="610">
        <v>15</v>
      </c>
      <c r="N21" s="593">
        <v>1</v>
      </c>
      <c r="O21" s="593">
        <v>5</v>
      </c>
      <c r="P21" s="610">
        <v>5</v>
      </c>
      <c r="Q21" s="610">
        <v>25</v>
      </c>
      <c r="R21" s="598">
        <v>1.6666666666666667</v>
      </c>
      <c r="S21" s="611">
        <v>5</v>
      </c>
    </row>
    <row r="22" spans="1:19" ht="14.4" customHeight="1" x14ac:dyDescent="0.3">
      <c r="A22" s="592" t="s">
        <v>928</v>
      </c>
      <c r="B22" s="593" t="s">
        <v>929</v>
      </c>
      <c r="C22" s="593" t="s">
        <v>438</v>
      </c>
      <c r="D22" s="593" t="s">
        <v>919</v>
      </c>
      <c r="E22" s="593" t="s">
        <v>947</v>
      </c>
      <c r="F22" s="593" t="s">
        <v>960</v>
      </c>
      <c r="G22" s="593" t="s">
        <v>961</v>
      </c>
      <c r="H22" s="610">
        <v>66</v>
      </c>
      <c r="I22" s="610">
        <v>4620</v>
      </c>
      <c r="J22" s="593">
        <v>62.432432432432435</v>
      </c>
      <c r="K22" s="593">
        <v>70</v>
      </c>
      <c r="L22" s="610">
        <v>1</v>
      </c>
      <c r="M22" s="610">
        <v>74</v>
      </c>
      <c r="N22" s="593">
        <v>1</v>
      </c>
      <c r="O22" s="593">
        <v>74</v>
      </c>
      <c r="P22" s="610"/>
      <c r="Q22" s="610"/>
      <c r="R22" s="598"/>
      <c r="S22" s="611"/>
    </row>
    <row r="23" spans="1:19" ht="14.4" customHeight="1" x14ac:dyDescent="0.3">
      <c r="A23" s="592" t="s">
        <v>928</v>
      </c>
      <c r="B23" s="593" t="s">
        <v>929</v>
      </c>
      <c r="C23" s="593" t="s">
        <v>438</v>
      </c>
      <c r="D23" s="593" t="s">
        <v>919</v>
      </c>
      <c r="E23" s="593" t="s">
        <v>947</v>
      </c>
      <c r="F23" s="593" t="s">
        <v>962</v>
      </c>
      <c r="G23" s="593" t="s">
        <v>963</v>
      </c>
      <c r="H23" s="610">
        <v>73</v>
      </c>
      <c r="I23" s="610">
        <v>2555</v>
      </c>
      <c r="J23" s="593"/>
      <c r="K23" s="593">
        <v>35</v>
      </c>
      <c r="L23" s="610"/>
      <c r="M23" s="610"/>
      <c r="N23" s="593"/>
      <c r="O23" s="593"/>
      <c r="P23" s="610"/>
      <c r="Q23" s="610"/>
      <c r="R23" s="598"/>
      <c r="S23" s="611"/>
    </row>
    <row r="24" spans="1:19" ht="14.4" customHeight="1" x14ac:dyDescent="0.3">
      <c r="A24" s="592" t="s">
        <v>928</v>
      </c>
      <c r="B24" s="593" t="s">
        <v>929</v>
      </c>
      <c r="C24" s="593" t="s">
        <v>438</v>
      </c>
      <c r="D24" s="593" t="s">
        <v>919</v>
      </c>
      <c r="E24" s="593" t="s">
        <v>947</v>
      </c>
      <c r="F24" s="593" t="s">
        <v>964</v>
      </c>
      <c r="G24" s="593"/>
      <c r="H24" s="610">
        <v>18</v>
      </c>
      <c r="I24" s="610">
        <v>2142</v>
      </c>
      <c r="J24" s="593"/>
      <c r="K24" s="593">
        <v>119</v>
      </c>
      <c r="L24" s="610"/>
      <c r="M24" s="610"/>
      <c r="N24" s="593"/>
      <c r="O24" s="593"/>
      <c r="P24" s="610"/>
      <c r="Q24" s="610"/>
      <c r="R24" s="598"/>
      <c r="S24" s="611"/>
    </row>
    <row r="25" spans="1:19" ht="14.4" customHeight="1" x14ac:dyDescent="0.3">
      <c r="A25" s="592" t="s">
        <v>928</v>
      </c>
      <c r="B25" s="593" t="s">
        <v>929</v>
      </c>
      <c r="C25" s="593" t="s">
        <v>438</v>
      </c>
      <c r="D25" s="593" t="s">
        <v>919</v>
      </c>
      <c r="E25" s="593" t="s">
        <v>947</v>
      </c>
      <c r="F25" s="593" t="s">
        <v>965</v>
      </c>
      <c r="G25" s="593" t="s">
        <v>966</v>
      </c>
      <c r="H25" s="610">
        <v>2</v>
      </c>
      <c r="I25" s="610">
        <v>330</v>
      </c>
      <c r="J25" s="593"/>
      <c r="K25" s="593">
        <v>165</v>
      </c>
      <c r="L25" s="610"/>
      <c r="M25" s="610"/>
      <c r="N25" s="593"/>
      <c r="O25" s="593"/>
      <c r="P25" s="610"/>
      <c r="Q25" s="610"/>
      <c r="R25" s="598"/>
      <c r="S25" s="611"/>
    </row>
    <row r="26" spans="1:19" ht="14.4" customHeight="1" x14ac:dyDescent="0.3">
      <c r="A26" s="592" t="s">
        <v>928</v>
      </c>
      <c r="B26" s="593" t="s">
        <v>929</v>
      </c>
      <c r="C26" s="593" t="s">
        <v>438</v>
      </c>
      <c r="D26" s="593" t="s">
        <v>919</v>
      </c>
      <c r="E26" s="593" t="s">
        <v>947</v>
      </c>
      <c r="F26" s="593" t="s">
        <v>967</v>
      </c>
      <c r="G26" s="593" t="s">
        <v>968</v>
      </c>
      <c r="H26" s="610">
        <v>362</v>
      </c>
      <c r="I26" s="610">
        <v>61902</v>
      </c>
      <c r="J26" s="593">
        <v>1.1375698324022345</v>
      </c>
      <c r="K26" s="593">
        <v>171</v>
      </c>
      <c r="L26" s="610">
        <v>304</v>
      </c>
      <c r="M26" s="610">
        <v>54416</v>
      </c>
      <c r="N26" s="593">
        <v>1</v>
      </c>
      <c r="O26" s="593">
        <v>179</v>
      </c>
      <c r="P26" s="610">
        <v>313</v>
      </c>
      <c r="Q26" s="610">
        <v>85136</v>
      </c>
      <c r="R26" s="598">
        <v>1.5645398412231697</v>
      </c>
      <c r="S26" s="611">
        <v>272</v>
      </c>
    </row>
    <row r="27" spans="1:19" ht="14.4" customHeight="1" x14ac:dyDescent="0.3">
      <c r="A27" s="592" t="s">
        <v>928</v>
      </c>
      <c r="B27" s="593" t="s">
        <v>929</v>
      </c>
      <c r="C27" s="593" t="s">
        <v>438</v>
      </c>
      <c r="D27" s="593" t="s">
        <v>919</v>
      </c>
      <c r="E27" s="593" t="s">
        <v>947</v>
      </c>
      <c r="F27" s="593" t="s">
        <v>969</v>
      </c>
      <c r="G27" s="593" t="s">
        <v>970</v>
      </c>
      <c r="H27" s="610">
        <v>1023</v>
      </c>
      <c r="I27" s="610">
        <v>14666.66</v>
      </c>
      <c r="J27" s="593">
        <v>220.02190219021904</v>
      </c>
      <c r="K27" s="593">
        <v>14.336911045943303</v>
      </c>
      <c r="L27" s="610">
        <v>2</v>
      </c>
      <c r="M27" s="610">
        <v>66.66</v>
      </c>
      <c r="N27" s="593">
        <v>1</v>
      </c>
      <c r="O27" s="593">
        <v>33.33</v>
      </c>
      <c r="P27" s="610">
        <v>1</v>
      </c>
      <c r="Q27" s="610">
        <v>33.33</v>
      </c>
      <c r="R27" s="598">
        <v>0.5</v>
      </c>
      <c r="S27" s="611">
        <v>33.33</v>
      </c>
    </row>
    <row r="28" spans="1:19" ht="14.4" customHeight="1" x14ac:dyDescent="0.3">
      <c r="A28" s="592" t="s">
        <v>928</v>
      </c>
      <c r="B28" s="593" t="s">
        <v>929</v>
      </c>
      <c r="C28" s="593" t="s">
        <v>438</v>
      </c>
      <c r="D28" s="593" t="s">
        <v>919</v>
      </c>
      <c r="E28" s="593" t="s">
        <v>947</v>
      </c>
      <c r="F28" s="593" t="s">
        <v>971</v>
      </c>
      <c r="G28" s="593" t="s">
        <v>972</v>
      </c>
      <c r="H28" s="610">
        <v>522</v>
      </c>
      <c r="I28" s="610">
        <v>18792</v>
      </c>
      <c r="J28" s="593">
        <v>0.99586645468998414</v>
      </c>
      <c r="K28" s="593">
        <v>36</v>
      </c>
      <c r="L28" s="610">
        <v>510</v>
      </c>
      <c r="M28" s="610">
        <v>18870</v>
      </c>
      <c r="N28" s="593">
        <v>1</v>
      </c>
      <c r="O28" s="593">
        <v>37</v>
      </c>
      <c r="P28" s="610">
        <v>474</v>
      </c>
      <c r="Q28" s="610">
        <v>17538</v>
      </c>
      <c r="R28" s="598">
        <v>0.92941176470588238</v>
      </c>
      <c r="S28" s="611">
        <v>37</v>
      </c>
    </row>
    <row r="29" spans="1:19" ht="14.4" customHeight="1" x14ac:dyDescent="0.3">
      <c r="A29" s="592" t="s">
        <v>928</v>
      </c>
      <c r="B29" s="593" t="s">
        <v>929</v>
      </c>
      <c r="C29" s="593" t="s">
        <v>438</v>
      </c>
      <c r="D29" s="593" t="s">
        <v>919</v>
      </c>
      <c r="E29" s="593" t="s">
        <v>947</v>
      </c>
      <c r="F29" s="593" t="s">
        <v>975</v>
      </c>
      <c r="G29" s="593" t="s">
        <v>976</v>
      </c>
      <c r="H29" s="610">
        <v>8</v>
      </c>
      <c r="I29" s="610">
        <v>1032</v>
      </c>
      <c r="J29" s="593">
        <v>0.49236641221374045</v>
      </c>
      <c r="K29" s="593">
        <v>129</v>
      </c>
      <c r="L29" s="610">
        <v>16</v>
      </c>
      <c r="M29" s="610">
        <v>2096</v>
      </c>
      <c r="N29" s="593">
        <v>1</v>
      </c>
      <c r="O29" s="593">
        <v>131</v>
      </c>
      <c r="P29" s="610">
        <v>36</v>
      </c>
      <c r="Q29" s="610">
        <v>4752</v>
      </c>
      <c r="R29" s="598">
        <v>2.2671755725190841</v>
      </c>
      <c r="S29" s="611">
        <v>132</v>
      </c>
    </row>
    <row r="30" spans="1:19" ht="14.4" customHeight="1" x14ac:dyDescent="0.3">
      <c r="A30" s="592" t="s">
        <v>928</v>
      </c>
      <c r="B30" s="593" t="s">
        <v>929</v>
      </c>
      <c r="C30" s="593" t="s">
        <v>438</v>
      </c>
      <c r="D30" s="593" t="s">
        <v>919</v>
      </c>
      <c r="E30" s="593" t="s">
        <v>947</v>
      </c>
      <c r="F30" s="593" t="s">
        <v>977</v>
      </c>
      <c r="G30" s="593" t="s">
        <v>978</v>
      </c>
      <c r="H30" s="610">
        <v>899</v>
      </c>
      <c r="I30" s="610">
        <v>62930</v>
      </c>
      <c r="J30" s="593">
        <v>2.9838786154575629</v>
      </c>
      <c r="K30" s="593">
        <v>70</v>
      </c>
      <c r="L30" s="610">
        <v>285</v>
      </c>
      <c r="M30" s="610">
        <v>21090</v>
      </c>
      <c r="N30" s="593">
        <v>1</v>
      </c>
      <c r="O30" s="593">
        <v>74</v>
      </c>
      <c r="P30" s="610">
        <v>561</v>
      </c>
      <c r="Q30" s="610">
        <v>41514</v>
      </c>
      <c r="R30" s="598">
        <v>1.9684210526315788</v>
      </c>
      <c r="S30" s="611">
        <v>74</v>
      </c>
    </row>
    <row r="31" spans="1:19" ht="14.4" customHeight="1" x14ac:dyDescent="0.3">
      <c r="A31" s="592" t="s">
        <v>928</v>
      </c>
      <c r="B31" s="593" t="s">
        <v>929</v>
      </c>
      <c r="C31" s="593" t="s">
        <v>438</v>
      </c>
      <c r="D31" s="593" t="s">
        <v>919</v>
      </c>
      <c r="E31" s="593" t="s">
        <v>947</v>
      </c>
      <c r="F31" s="593" t="s">
        <v>979</v>
      </c>
      <c r="G31" s="593" t="s">
        <v>980</v>
      </c>
      <c r="H31" s="610">
        <v>1</v>
      </c>
      <c r="I31" s="610">
        <v>331</v>
      </c>
      <c r="J31" s="593">
        <v>0.4675141242937853</v>
      </c>
      <c r="K31" s="593">
        <v>331</v>
      </c>
      <c r="L31" s="610">
        <v>2</v>
      </c>
      <c r="M31" s="610">
        <v>708</v>
      </c>
      <c r="N31" s="593">
        <v>1</v>
      </c>
      <c r="O31" s="593">
        <v>354</v>
      </c>
      <c r="P31" s="610">
        <v>1</v>
      </c>
      <c r="Q31" s="610">
        <v>355</v>
      </c>
      <c r="R31" s="598">
        <v>0.50141242937853103</v>
      </c>
      <c r="S31" s="611">
        <v>355</v>
      </c>
    </row>
    <row r="32" spans="1:19" ht="14.4" customHeight="1" x14ac:dyDescent="0.3">
      <c r="A32" s="592" t="s">
        <v>928</v>
      </c>
      <c r="B32" s="593" t="s">
        <v>929</v>
      </c>
      <c r="C32" s="593" t="s">
        <v>438</v>
      </c>
      <c r="D32" s="593" t="s">
        <v>919</v>
      </c>
      <c r="E32" s="593" t="s">
        <v>947</v>
      </c>
      <c r="F32" s="593" t="s">
        <v>981</v>
      </c>
      <c r="G32" s="593" t="s">
        <v>982</v>
      </c>
      <c r="H32" s="610">
        <v>2</v>
      </c>
      <c r="I32" s="610">
        <v>420</v>
      </c>
      <c r="J32" s="593">
        <v>1.8918918918918919</v>
      </c>
      <c r="K32" s="593">
        <v>210</v>
      </c>
      <c r="L32" s="610">
        <v>1</v>
      </c>
      <c r="M32" s="610">
        <v>222</v>
      </c>
      <c r="N32" s="593">
        <v>1</v>
      </c>
      <c r="O32" s="593">
        <v>222</v>
      </c>
      <c r="P32" s="610">
        <v>1</v>
      </c>
      <c r="Q32" s="610">
        <v>223</v>
      </c>
      <c r="R32" s="598">
        <v>1.0045045045045045</v>
      </c>
      <c r="S32" s="611">
        <v>223</v>
      </c>
    </row>
    <row r="33" spans="1:19" ht="14.4" customHeight="1" x14ac:dyDescent="0.3">
      <c r="A33" s="592" t="s">
        <v>928</v>
      </c>
      <c r="B33" s="593" t="s">
        <v>929</v>
      </c>
      <c r="C33" s="593" t="s">
        <v>438</v>
      </c>
      <c r="D33" s="593" t="s">
        <v>919</v>
      </c>
      <c r="E33" s="593" t="s">
        <v>947</v>
      </c>
      <c r="F33" s="593" t="s">
        <v>983</v>
      </c>
      <c r="G33" s="593" t="s">
        <v>984</v>
      </c>
      <c r="H33" s="610">
        <v>466</v>
      </c>
      <c r="I33" s="610">
        <v>35882</v>
      </c>
      <c r="J33" s="593">
        <v>1.170854271356784</v>
      </c>
      <c r="K33" s="593">
        <v>77</v>
      </c>
      <c r="L33" s="610">
        <v>398</v>
      </c>
      <c r="M33" s="610">
        <v>30646</v>
      </c>
      <c r="N33" s="593">
        <v>1</v>
      </c>
      <c r="O33" s="593">
        <v>77</v>
      </c>
      <c r="P33" s="610">
        <v>432</v>
      </c>
      <c r="Q33" s="610">
        <v>33264</v>
      </c>
      <c r="R33" s="598">
        <v>1.085427135678392</v>
      </c>
      <c r="S33" s="611">
        <v>77</v>
      </c>
    </row>
    <row r="34" spans="1:19" ht="14.4" customHeight="1" x14ac:dyDescent="0.3">
      <c r="A34" s="592" t="s">
        <v>928</v>
      </c>
      <c r="B34" s="593" t="s">
        <v>929</v>
      </c>
      <c r="C34" s="593" t="s">
        <v>438</v>
      </c>
      <c r="D34" s="593" t="s">
        <v>919</v>
      </c>
      <c r="E34" s="593" t="s">
        <v>947</v>
      </c>
      <c r="F34" s="593" t="s">
        <v>985</v>
      </c>
      <c r="G34" s="593" t="s">
        <v>986</v>
      </c>
      <c r="H34" s="610">
        <v>45</v>
      </c>
      <c r="I34" s="610">
        <v>1215</v>
      </c>
      <c r="J34" s="593">
        <v>0.43831168831168832</v>
      </c>
      <c r="K34" s="593">
        <v>27</v>
      </c>
      <c r="L34" s="610">
        <v>99</v>
      </c>
      <c r="M34" s="610">
        <v>2772</v>
      </c>
      <c r="N34" s="593">
        <v>1</v>
      </c>
      <c r="O34" s="593">
        <v>28</v>
      </c>
      <c r="P34" s="610">
        <v>113</v>
      </c>
      <c r="Q34" s="610">
        <v>3164</v>
      </c>
      <c r="R34" s="598">
        <v>1.1414141414141414</v>
      </c>
      <c r="S34" s="611">
        <v>28</v>
      </c>
    </row>
    <row r="35" spans="1:19" ht="14.4" customHeight="1" x14ac:dyDescent="0.3">
      <c r="A35" s="592" t="s">
        <v>928</v>
      </c>
      <c r="B35" s="593" t="s">
        <v>929</v>
      </c>
      <c r="C35" s="593" t="s">
        <v>438</v>
      </c>
      <c r="D35" s="593" t="s">
        <v>919</v>
      </c>
      <c r="E35" s="593" t="s">
        <v>947</v>
      </c>
      <c r="F35" s="593" t="s">
        <v>987</v>
      </c>
      <c r="G35" s="593" t="s">
        <v>988</v>
      </c>
      <c r="H35" s="610">
        <v>136</v>
      </c>
      <c r="I35" s="610">
        <v>7752</v>
      </c>
      <c r="J35" s="593">
        <v>0.77288135593220342</v>
      </c>
      <c r="K35" s="593">
        <v>57</v>
      </c>
      <c r="L35" s="610">
        <v>170</v>
      </c>
      <c r="M35" s="610">
        <v>10030</v>
      </c>
      <c r="N35" s="593">
        <v>1</v>
      </c>
      <c r="O35" s="593">
        <v>59</v>
      </c>
      <c r="P35" s="610">
        <v>127</v>
      </c>
      <c r="Q35" s="610">
        <v>7493</v>
      </c>
      <c r="R35" s="598">
        <v>0.74705882352941178</v>
      </c>
      <c r="S35" s="611">
        <v>59</v>
      </c>
    </row>
    <row r="36" spans="1:19" ht="14.4" customHeight="1" x14ac:dyDescent="0.3">
      <c r="A36" s="592" t="s">
        <v>928</v>
      </c>
      <c r="B36" s="593" t="s">
        <v>929</v>
      </c>
      <c r="C36" s="593" t="s">
        <v>438</v>
      </c>
      <c r="D36" s="593" t="s">
        <v>919</v>
      </c>
      <c r="E36" s="593" t="s">
        <v>947</v>
      </c>
      <c r="F36" s="593" t="s">
        <v>989</v>
      </c>
      <c r="G36" s="593"/>
      <c r="H36" s="610">
        <v>174</v>
      </c>
      <c r="I36" s="610">
        <v>42282</v>
      </c>
      <c r="J36" s="593"/>
      <c r="K36" s="593">
        <v>243</v>
      </c>
      <c r="L36" s="610"/>
      <c r="M36" s="610"/>
      <c r="N36" s="593"/>
      <c r="O36" s="593"/>
      <c r="P36" s="610"/>
      <c r="Q36" s="610"/>
      <c r="R36" s="598"/>
      <c r="S36" s="611"/>
    </row>
    <row r="37" spans="1:19" ht="14.4" customHeight="1" x14ac:dyDescent="0.3">
      <c r="A37" s="592" t="s">
        <v>928</v>
      </c>
      <c r="B37" s="593" t="s">
        <v>929</v>
      </c>
      <c r="C37" s="593" t="s">
        <v>438</v>
      </c>
      <c r="D37" s="593" t="s">
        <v>919</v>
      </c>
      <c r="E37" s="593" t="s">
        <v>947</v>
      </c>
      <c r="F37" s="593" t="s">
        <v>990</v>
      </c>
      <c r="G37" s="593" t="s">
        <v>991</v>
      </c>
      <c r="H37" s="610">
        <v>3</v>
      </c>
      <c r="I37" s="610">
        <v>1959</v>
      </c>
      <c r="J37" s="593"/>
      <c r="K37" s="593">
        <v>653</v>
      </c>
      <c r="L37" s="610"/>
      <c r="M37" s="610"/>
      <c r="N37" s="593"/>
      <c r="O37" s="593"/>
      <c r="P37" s="610">
        <v>1</v>
      </c>
      <c r="Q37" s="610">
        <v>701</v>
      </c>
      <c r="R37" s="598"/>
      <c r="S37" s="611">
        <v>701</v>
      </c>
    </row>
    <row r="38" spans="1:19" ht="14.4" customHeight="1" x14ac:dyDescent="0.3">
      <c r="A38" s="592" t="s">
        <v>928</v>
      </c>
      <c r="B38" s="593" t="s">
        <v>929</v>
      </c>
      <c r="C38" s="593" t="s">
        <v>438</v>
      </c>
      <c r="D38" s="593" t="s">
        <v>919</v>
      </c>
      <c r="E38" s="593" t="s">
        <v>947</v>
      </c>
      <c r="F38" s="593" t="s">
        <v>992</v>
      </c>
      <c r="G38" s="593" t="s">
        <v>993</v>
      </c>
      <c r="H38" s="610">
        <v>4</v>
      </c>
      <c r="I38" s="610">
        <v>860</v>
      </c>
      <c r="J38" s="593">
        <v>0.93073593073593075</v>
      </c>
      <c r="K38" s="593">
        <v>215</v>
      </c>
      <c r="L38" s="610">
        <v>4</v>
      </c>
      <c r="M38" s="610">
        <v>924</v>
      </c>
      <c r="N38" s="593">
        <v>1</v>
      </c>
      <c r="O38" s="593">
        <v>231</v>
      </c>
      <c r="P38" s="610">
        <v>17</v>
      </c>
      <c r="Q38" s="610">
        <v>3927</v>
      </c>
      <c r="R38" s="598">
        <v>4.25</v>
      </c>
      <c r="S38" s="611">
        <v>231</v>
      </c>
    </row>
    <row r="39" spans="1:19" ht="14.4" customHeight="1" x14ac:dyDescent="0.3">
      <c r="A39" s="592" t="s">
        <v>928</v>
      </c>
      <c r="B39" s="593" t="s">
        <v>929</v>
      </c>
      <c r="C39" s="593" t="s">
        <v>438</v>
      </c>
      <c r="D39" s="593" t="s">
        <v>919</v>
      </c>
      <c r="E39" s="593" t="s">
        <v>947</v>
      </c>
      <c r="F39" s="593" t="s">
        <v>994</v>
      </c>
      <c r="G39" s="593" t="s">
        <v>995</v>
      </c>
      <c r="H39" s="610"/>
      <c r="I39" s="610"/>
      <c r="J39" s="593"/>
      <c r="K39" s="593"/>
      <c r="L39" s="610">
        <v>78</v>
      </c>
      <c r="M39" s="610">
        <v>36816</v>
      </c>
      <c r="N39" s="593">
        <v>1</v>
      </c>
      <c r="O39" s="593">
        <v>472</v>
      </c>
      <c r="P39" s="610">
        <v>105</v>
      </c>
      <c r="Q39" s="610">
        <v>49665</v>
      </c>
      <c r="R39" s="598">
        <v>1.3490058670143417</v>
      </c>
      <c r="S39" s="611">
        <v>473</v>
      </c>
    </row>
    <row r="40" spans="1:19" ht="14.4" customHeight="1" x14ac:dyDescent="0.3">
      <c r="A40" s="592" t="s">
        <v>928</v>
      </c>
      <c r="B40" s="593" t="s">
        <v>929</v>
      </c>
      <c r="C40" s="593" t="s">
        <v>438</v>
      </c>
      <c r="D40" s="593" t="s">
        <v>538</v>
      </c>
      <c r="E40" s="593" t="s">
        <v>930</v>
      </c>
      <c r="F40" s="593" t="s">
        <v>931</v>
      </c>
      <c r="G40" s="593" t="s">
        <v>932</v>
      </c>
      <c r="H40" s="610">
        <v>281.39999999999998</v>
      </c>
      <c r="I40" s="610">
        <v>15223.739999999998</v>
      </c>
      <c r="J40" s="593">
        <v>1.0715917745620716</v>
      </c>
      <c r="K40" s="593">
        <v>54.099999999999994</v>
      </c>
      <c r="L40" s="610">
        <v>262.59999999999997</v>
      </c>
      <c r="M40" s="610">
        <v>14206.66</v>
      </c>
      <c r="N40" s="593">
        <v>1</v>
      </c>
      <c r="O40" s="593">
        <v>54.100000000000009</v>
      </c>
      <c r="P40" s="610">
        <v>254.64000000000001</v>
      </c>
      <c r="Q40" s="610">
        <v>13775.96</v>
      </c>
      <c r="R40" s="598">
        <v>0.96968323307519144</v>
      </c>
      <c r="S40" s="611">
        <v>54.099748664781643</v>
      </c>
    </row>
    <row r="41" spans="1:19" ht="14.4" customHeight="1" x14ac:dyDescent="0.3">
      <c r="A41" s="592" t="s">
        <v>928</v>
      </c>
      <c r="B41" s="593" t="s">
        <v>929</v>
      </c>
      <c r="C41" s="593" t="s">
        <v>438</v>
      </c>
      <c r="D41" s="593" t="s">
        <v>538</v>
      </c>
      <c r="E41" s="593" t="s">
        <v>930</v>
      </c>
      <c r="F41" s="593" t="s">
        <v>933</v>
      </c>
      <c r="G41" s="593" t="s">
        <v>934</v>
      </c>
      <c r="H41" s="610">
        <v>3.2</v>
      </c>
      <c r="I41" s="610">
        <v>346.4</v>
      </c>
      <c r="J41" s="593"/>
      <c r="K41" s="593">
        <v>108.24999999999999</v>
      </c>
      <c r="L41" s="610"/>
      <c r="M41" s="610"/>
      <c r="N41" s="593"/>
      <c r="O41" s="593"/>
      <c r="P41" s="610"/>
      <c r="Q41" s="610"/>
      <c r="R41" s="598"/>
      <c r="S41" s="611"/>
    </row>
    <row r="42" spans="1:19" ht="14.4" customHeight="1" x14ac:dyDescent="0.3">
      <c r="A42" s="592" t="s">
        <v>928</v>
      </c>
      <c r="B42" s="593" t="s">
        <v>929</v>
      </c>
      <c r="C42" s="593" t="s">
        <v>438</v>
      </c>
      <c r="D42" s="593" t="s">
        <v>538</v>
      </c>
      <c r="E42" s="593" t="s">
        <v>930</v>
      </c>
      <c r="F42" s="593" t="s">
        <v>935</v>
      </c>
      <c r="G42" s="593" t="s">
        <v>476</v>
      </c>
      <c r="H42" s="610"/>
      <c r="I42" s="610"/>
      <c r="J42" s="593"/>
      <c r="K42" s="593"/>
      <c r="L42" s="610"/>
      <c r="M42" s="610"/>
      <c r="N42" s="593"/>
      <c r="O42" s="593"/>
      <c r="P42" s="610">
        <v>2.2000000000000002</v>
      </c>
      <c r="Q42" s="610">
        <v>304.04000000000002</v>
      </c>
      <c r="R42" s="598"/>
      <c r="S42" s="611">
        <v>138.19999999999999</v>
      </c>
    </row>
    <row r="43" spans="1:19" ht="14.4" customHeight="1" x14ac:dyDescent="0.3">
      <c r="A43" s="592" t="s">
        <v>928</v>
      </c>
      <c r="B43" s="593" t="s">
        <v>929</v>
      </c>
      <c r="C43" s="593" t="s">
        <v>438</v>
      </c>
      <c r="D43" s="593" t="s">
        <v>538</v>
      </c>
      <c r="E43" s="593" t="s">
        <v>930</v>
      </c>
      <c r="F43" s="593" t="s">
        <v>936</v>
      </c>
      <c r="G43" s="593" t="s">
        <v>522</v>
      </c>
      <c r="H43" s="610">
        <v>12.7</v>
      </c>
      <c r="I43" s="610">
        <v>811.29999999999984</v>
      </c>
      <c r="J43" s="593">
        <v>0.9371173793517682</v>
      </c>
      <c r="K43" s="593">
        <v>63.881889763779519</v>
      </c>
      <c r="L43" s="610">
        <v>14.1</v>
      </c>
      <c r="M43" s="610">
        <v>865.74</v>
      </c>
      <c r="N43" s="593">
        <v>1</v>
      </c>
      <c r="O43" s="593">
        <v>61.400000000000006</v>
      </c>
      <c r="P43" s="610">
        <v>15.4</v>
      </c>
      <c r="Q43" s="610">
        <v>946.24999999999989</v>
      </c>
      <c r="R43" s="598">
        <v>1.0929955875898074</v>
      </c>
      <c r="S43" s="611">
        <v>61.444805194805184</v>
      </c>
    </row>
    <row r="44" spans="1:19" ht="14.4" customHeight="1" x14ac:dyDescent="0.3">
      <c r="A44" s="592" t="s">
        <v>928</v>
      </c>
      <c r="B44" s="593" t="s">
        <v>929</v>
      </c>
      <c r="C44" s="593" t="s">
        <v>438</v>
      </c>
      <c r="D44" s="593" t="s">
        <v>538</v>
      </c>
      <c r="E44" s="593" t="s">
        <v>930</v>
      </c>
      <c r="F44" s="593" t="s">
        <v>937</v>
      </c>
      <c r="G44" s="593" t="s">
        <v>938</v>
      </c>
      <c r="H44" s="610">
        <v>0.8</v>
      </c>
      <c r="I44" s="610">
        <v>41.12</v>
      </c>
      <c r="J44" s="593"/>
      <c r="K44" s="593">
        <v>51.399999999999991</v>
      </c>
      <c r="L44" s="610"/>
      <c r="M44" s="610"/>
      <c r="N44" s="593"/>
      <c r="O44" s="593"/>
      <c r="P44" s="610"/>
      <c r="Q44" s="610"/>
      <c r="R44" s="598"/>
      <c r="S44" s="611"/>
    </row>
    <row r="45" spans="1:19" ht="14.4" customHeight="1" x14ac:dyDescent="0.3">
      <c r="A45" s="592" t="s">
        <v>928</v>
      </c>
      <c r="B45" s="593" t="s">
        <v>929</v>
      </c>
      <c r="C45" s="593" t="s">
        <v>438</v>
      </c>
      <c r="D45" s="593" t="s">
        <v>538</v>
      </c>
      <c r="E45" s="593" t="s">
        <v>930</v>
      </c>
      <c r="F45" s="593" t="s">
        <v>939</v>
      </c>
      <c r="G45" s="593" t="s">
        <v>940</v>
      </c>
      <c r="H45" s="610">
        <v>14.500000000000002</v>
      </c>
      <c r="I45" s="610">
        <v>2533.3000000000002</v>
      </c>
      <c r="J45" s="593">
        <v>1.4312429378531075</v>
      </c>
      <c r="K45" s="593">
        <v>174.7103448275862</v>
      </c>
      <c r="L45" s="610">
        <v>10</v>
      </c>
      <c r="M45" s="610">
        <v>1770</v>
      </c>
      <c r="N45" s="593">
        <v>1</v>
      </c>
      <c r="O45" s="593">
        <v>177</v>
      </c>
      <c r="P45" s="610">
        <v>7.6</v>
      </c>
      <c r="Q45" s="610">
        <v>1345.2</v>
      </c>
      <c r="R45" s="598">
        <v>0.76</v>
      </c>
      <c r="S45" s="611">
        <v>177.00000000000003</v>
      </c>
    </row>
    <row r="46" spans="1:19" ht="14.4" customHeight="1" x14ac:dyDescent="0.3">
      <c r="A46" s="592" t="s">
        <v>928</v>
      </c>
      <c r="B46" s="593" t="s">
        <v>929</v>
      </c>
      <c r="C46" s="593" t="s">
        <v>438</v>
      </c>
      <c r="D46" s="593" t="s">
        <v>538</v>
      </c>
      <c r="E46" s="593" t="s">
        <v>930</v>
      </c>
      <c r="F46" s="593" t="s">
        <v>941</v>
      </c>
      <c r="G46" s="593" t="s">
        <v>942</v>
      </c>
      <c r="H46" s="610">
        <v>184</v>
      </c>
      <c r="I46" s="610">
        <v>10458.56</v>
      </c>
      <c r="J46" s="593">
        <v>1.3713698278077617</v>
      </c>
      <c r="K46" s="593">
        <v>56.839999999999996</v>
      </c>
      <c r="L46" s="610">
        <v>99</v>
      </c>
      <c r="M46" s="610">
        <v>7626.3599999999988</v>
      </c>
      <c r="N46" s="593">
        <v>1</v>
      </c>
      <c r="O46" s="593">
        <v>77.033939393939377</v>
      </c>
      <c r="P46" s="610"/>
      <c r="Q46" s="610"/>
      <c r="R46" s="598"/>
      <c r="S46" s="611"/>
    </row>
    <row r="47" spans="1:19" ht="14.4" customHeight="1" x14ac:dyDescent="0.3">
      <c r="A47" s="592" t="s">
        <v>928</v>
      </c>
      <c r="B47" s="593" t="s">
        <v>929</v>
      </c>
      <c r="C47" s="593" t="s">
        <v>438</v>
      </c>
      <c r="D47" s="593" t="s">
        <v>538</v>
      </c>
      <c r="E47" s="593" t="s">
        <v>930</v>
      </c>
      <c r="F47" s="593" t="s">
        <v>941</v>
      </c>
      <c r="G47" s="593"/>
      <c r="H47" s="610">
        <v>35</v>
      </c>
      <c r="I47" s="610">
        <v>1989.3999999999999</v>
      </c>
      <c r="J47" s="593">
        <v>2.7211796246648787</v>
      </c>
      <c r="K47" s="593">
        <v>56.839999999999996</v>
      </c>
      <c r="L47" s="610">
        <v>7</v>
      </c>
      <c r="M47" s="610">
        <v>731.08000000000015</v>
      </c>
      <c r="N47" s="593">
        <v>1</v>
      </c>
      <c r="O47" s="593">
        <v>104.44000000000003</v>
      </c>
      <c r="P47" s="610"/>
      <c r="Q47" s="610"/>
      <c r="R47" s="598"/>
      <c r="S47" s="611"/>
    </row>
    <row r="48" spans="1:19" ht="14.4" customHeight="1" x14ac:dyDescent="0.3">
      <c r="A48" s="592" t="s">
        <v>928</v>
      </c>
      <c r="B48" s="593" t="s">
        <v>929</v>
      </c>
      <c r="C48" s="593" t="s">
        <v>438</v>
      </c>
      <c r="D48" s="593" t="s">
        <v>538</v>
      </c>
      <c r="E48" s="593" t="s">
        <v>930</v>
      </c>
      <c r="F48" s="593" t="s">
        <v>943</v>
      </c>
      <c r="G48" s="593" t="s">
        <v>944</v>
      </c>
      <c r="H48" s="610">
        <v>1359</v>
      </c>
      <c r="I48" s="610">
        <v>4792.1400000000003</v>
      </c>
      <c r="J48" s="593">
        <v>1.5177680087161429</v>
      </c>
      <c r="K48" s="593">
        <v>3.5262251655629142</v>
      </c>
      <c r="L48" s="610">
        <v>1294</v>
      </c>
      <c r="M48" s="610">
        <v>3157.3599999999997</v>
      </c>
      <c r="N48" s="593">
        <v>1</v>
      </c>
      <c r="O48" s="593">
        <v>2.44</v>
      </c>
      <c r="P48" s="610"/>
      <c r="Q48" s="610"/>
      <c r="R48" s="598"/>
      <c r="S48" s="611"/>
    </row>
    <row r="49" spans="1:19" ht="14.4" customHeight="1" x14ac:dyDescent="0.3">
      <c r="A49" s="592" t="s">
        <v>928</v>
      </c>
      <c r="B49" s="593" t="s">
        <v>929</v>
      </c>
      <c r="C49" s="593" t="s">
        <v>438</v>
      </c>
      <c r="D49" s="593" t="s">
        <v>538</v>
      </c>
      <c r="E49" s="593" t="s">
        <v>930</v>
      </c>
      <c r="F49" s="593" t="s">
        <v>945</v>
      </c>
      <c r="G49" s="593" t="s">
        <v>457</v>
      </c>
      <c r="H49" s="610"/>
      <c r="I49" s="610"/>
      <c r="J49" s="593"/>
      <c r="K49" s="593"/>
      <c r="L49" s="610"/>
      <c r="M49" s="610"/>
      <c r="N49" s="593"/>
      <c r="O49" s="593"/>
      <c r="P49" s="610">
        <v>66.599999999999994</v>
      </c>
      <c r="Q49" s="610">
        <v>319.68</v>
      </c>
      <c r="R49" s="598"/>
      <c r="S49" s="611">
        <v>4.8000000000000007</v>
      </c>
    </row>
    <row r="50" spans="1:19" ht="14.4" customHeight="1" x14ac:dyDescent="0.3">
      <c r="A50" s="592" t="s">
        <v>928</v>
      </c>
      <c r="B50" s="593" t="s">
        <v>929</v>
      </c>
      <c r="C50" s="593" t="s">
        <v>438</v>
      </c>
      <c r="D50" s="593" t="s">
        <v>538</v>
      </c>
      <c r="E50" s="593" t="s">
        <v>930</v>
      </c>
      <c r="F50" s="593" t="s">
        <v>946</v>
      </c>
      <c r="G50" s="593" t="s">
        <v>942</v>
      </c>
      <c r="H50" s="610"/>
      <c r="I50" s="610"/>
      <c r="J50" s="593"/>
      <c r="K50" s="593"/>
      <c r="L50" s="610"/>
      <c r="M50" s="610"/>
      <c r="N50" s="593"/>
      <c r="O50" s="593"/>
      <c r="P50" s="610">
        <v>62</v>
      </c>
      <c r="Q50" s="610">
        <v>6475.28</v>
      </c>
      <c r="R50" s="598"/>
      <c r="S50" s="611">
        <v>104.44</v>
      </c>
    </row>
    <row r="51" spans="1:19" ht="14.4" customHeight="1" x14ac:dyDescent="0.3">
      <c r="A51" s="592" t="s">
        <v>928</v>
      </c>
      <c r="B51" s="593" t="s">
        <v>929</v>
      </c>
      <c r="C51" s="593" t="s">
        <v>438</v>
      </c>
      <c r="D51" s="593" t="s">
        <v>538</v>
      </c>
      <c r="E51" s="593" t="s">
        <v>947</v>
      </c>
      <c r="F51" s="593" t="s">
        <v>948</v>
      </c>
      <c r="G51" s="593" t="s">
        <v>949</v>
      </c>
      <c r="H51" s="610">
        <v>1</v>
      </c>
      <c r="I51" s="610">
        <v>171</v>
      </c>
      <c r="J51" s="593"/>
      <c r="K51" s="593">
        <v>171</v>
      </c>
      <c r="L51" s="610"/>
      <c r="M51" s="610"/>
      <c r="N51" s="593"/>
      <c r="O51" s="593"/>
      <c r="P51" s="610">
        <v>1</v>
      </c>
      <c r="Q51" s="610">
        <v>183</v>
      </c>
      <c r="R51" s="598"/>
      <c r="S51" s="611">
        <v>183</v>
      </c>
    </row>
    <row r="52" spans="1:19" ht="14.4" customHeight="1" x14ac:dyDescent="0.3">
      <c r="A52" s="592" t="s">
        <v>928</v>
      </c>
      <c r="B52" s="593" t="s">
        <v>929</v>
      </c>
      <c r="C52" s="593" t="s">
        <v>438</v>
      </c>
      <c r="D52" s="593" t="s">
        <v>538</v>
      </c>
      <c r="E52" s="593" t="s">
        <v>947</v>
      </c>
      <c r="F52" s="593" t="s">
        <v>950</v>
      </c>
      <c r="G52" s="593" t="s">
        <v>951</v>
      </c>
      <c r="H52" s="610">
        <v>8</v>
      </c>
      <c r="I52" s="610">
        <v>904</v>
      </c>
      <c r="J52" s="593">
        <v>0.27443837279902855</v>
      </c>
      <c r="K52" s="593">
        <v>113</v>
      </c>
      <c r="L52" s="610">
        <v>27</v>
      </c>
      <c r="M52" s="610">
        <v>3294</v>
      </c>
      <c r="N52" s="593">
        <v>1</v>
      </c>
      <c r="O52" s="593">
        <v>122</v>
      </c>
      <c r="P52" s="610">
        <v>18</v>
      </c>
      <c r="Q52" s="610">
        <v>2196</v>
      </c>
      <c r="R52" s="598">
        <v>0.66666666666666663</v>
      </c>
      <c r="S52" s="611">
        <v>122</v>
      </c>
    </row>
    <row r="53" spans="1:19" ht="14.4" customHeight="1" x14ac:dyDescent="0.3">
      <c r="A53" s="592" t="s">
        <v>928</v>
      </c>
      <c r="B53" s="593" t="s">
        <v>929</v>
      </c>
      <c r="C53" s="593" t="s">
        <v>438</v>
      </c>
      <c r="D53" s="593" t="s">
        <v>538</v>
      </c>
      <c r="E53" s="593" t="s">
        <v>947</v>
      </c>
      <c r="F53" s="593" t="s">
        <v>952</v>
      </c>
      <c r="G53" s="593" t="s">
        <v>953</v>
      </c>
      <c r="H53" s="610">
        <v>1458</v>
      </c>
      <c r="I53" s="610">
        <v>51030</v>
      </c>
      <c r="J53" s="593">
        <v>0.92812193081372085</v>
      </c>
      <c r="K53" s="593">
        <v>35</v>
      </c>
      <c r="L53" s="610">
        <v>1486</v>
      </c>
      <c r="M53" s="610">
        <v>54982</v>
      </c>
      <c r="N53" s="593">
        <v>1</v>
      </c>
      <c r="O53" s="593">
        <v>37</v>
      </c>
      <c r="P53" s="610">
        <v>1462</v>
      </c>
      <c r="Q53" s="610">
        <v>54094</v>
      </c>
      <c r="R53" s="598">
        <v>0.98384925975773885</v>
      </c>
      <c r="S53" s="611">
        <v>37</v>
      </c>
    </row>
    <row r="54" spans="1:19" ht="14.4" customHeight="1" x14ac:dyDescent="0.3">
      <c r="A54" s="592" t="s">
        <v>928</v>
      </c>
      <c r="B54" s="593" t="s">
        <v>929</v>
      </c>
      <c r="C54" s="593" t="s">
        <v>438</v>
      </c>
      <c r="D54" s="593" t="s">
        <v>538</v>
      </c>
      <c r="E54" s="593" t="s">
        <v>947</v>
      </c>
      <c r="F54" s="593" t="s">
        <v>954</v>
      </c>
      <c r="G54" s="593" t="s">
        <v>955</v>
      </c>
      <c r="H54" s="610">
        <v>61</v>
      </c>
      <c r="I54" s="610">
        <v>610</v>
      </c>
      <c r="J54" s="593">
        <v>0.9838709677419355</v>
      </c>
      <c r="K54" s="593">
        <v>10</v>
      </c>
      <c r="L54" s="610">
        <v>62</v>
      </c>
      <c r="M54" s="610">
        <v>620</v>
      </c>
      <c r="N54" s="593">
        <v>1</v>
      </c>
      <c r="O54" s="593">
        <v>10</v>
      </c>
      <c r="P54" s="610">
        <v>115</v>
      </c>
      <c r="Q54" s="610">
        <v>1150</v>
      </c>
      <c r="R54" s="598">
        <v>1.8548387096774193</v>
      </c>
      <c r="S54" s="611">
        <v>10</v>
      </c>
    </row>
    <row r="55" spans="1:19" ht="14.4" customHeight="1" x14ac:dyDescent="0.3">
      <c r="A55" s="592" t="s">
        <v>928</v>
      </c>
      <c r="B55" s="593" t="s">
        <v>929</v>
      </c>
      <c r="C55" s="593" t="s">
        <v>438</v>
      </c>
      <c r="D55" s="593" t="s">
        <v>538</v>
      </c>
      <c r="E55" s="593" t="s">
        <v>947</v>
      </c>
      <c r="F55" s="593" t="s">
        <v>956</v>
      </c>
      <c r="G55" s="593" t="s">
        <v>957</v>
      </c>
      <c r="H55" s="610">
        <v>3</v>
      </c>
      <c r="I55" s="610">
        <v>15</v>
      </c>
      <c r="J55" s="593">
        <v>3</v>
      </c>
      <c r="K55" s="593">
        <v>5</v>
      </c>
      <c r="L55" s="610">
        <v>1</v>
      </c>
      <c r="M55" s="610">
        <v>5</v>
      </c>
      <c r="N55" s="593">
        <v>1</v>
      </c>
      <c r="O55" s="593">
        <v>5</v>
      </c>
      <c r="P55" s="610">
        <v>15</v>
      </c>
      <c r="Q55" s="610">
        <v>75</v>
      </c>
      <c r="R55" s="598">
        <v>15</v>
      </c>
      <c r="S55" s="611">
        <v>5</v>
      </c>
    </row>
    <row r="56" spans="1:19" ht="14.4" customHeight="1" x14ac:dyDescent="0.3">
      <c r="A56" s="592" t="s">
        <v>928</v>
      </c>
      <c r="B56" s="593" t="s">
        <v>929</v>
      </c>
      <c r="C56" s="593" t="s">
        <v>438</v>
      </c>
      <c r="D56" s="593" t="s">
        <v>538</v>
      </c>
      <c r="E56" s="593" t="s">
        <v>947</v>
      </c>
      <c r="F56" s="593" t="s">
        <v>958</v>
      </c>
      <c r="G56" s="593" t="s">
        <v>959</v>
      </c>
      <c r="H56" s="610">
        <v>13</v>
      </c>
      <c r="I56" s="610">
        <v>65</v>
      </c>
      <c r="J56" s="593">
        <v>1.1818181818181819</v>
      </c>
      <c r="K56" s="593">
        <v>5</v>
      </c>
      <c r="L56" s="610">
        <v>11</v>
      </c>
      <c r="M56" s="610">
        <v>55</v>
      </c>
      <c r="N56" s="593">
        <v>1</v>
      </c>
      <c r="O56" s="593">
        <v>5</v>
      </c>
      <c r="P56" s="610">
        <v>16</v>
      </c>
      <c r="Q56" s="610">
        <v>80</v>
      </c>
      <c r="R56" s="598">
        <v>1.4545454545454546</v>
      </c>
      <c r="S56" s="611">
        <v>5</v>
      </c>
    </row>
    <row r="57" spans="1:19" ht="14.4" customHeight="1" x14ac:dyDescent="0.3">
      <c r="A57" s="592" t="s">
        <v>928</v>
      </c>
      <c r="B57" s="593" t="s">
        <v>929</v>
      </c>
      <c r="C57" s="593" t="s">
        <v>438</v>
      </c>
      <c r="D57" s="593" t="s">
        <v>538</v>
      </c>
      <c r="E57" s="593" t="s">
        <v>947</v>
      </c>
      <c r="F57" s="593" t="s">
        <v>960</v>
      </c>
      <c r="G57" s="593" t="s">
        <v>961</v>
      </c>
      <c r="H57" s="610">
        <v>4</v>
      </c>
      <c r="I57" s="610">
        <v>280</v>
      </c>
      <c r="J57" s="593">
        <v>4.6713380046713382E-2</v>
      </c>
      <c r="K57" s="593">
        <v>70</v>
      </c>
      <c r="L57" s="610">
        <v>81</v>
      </c>
      <c r="M57" s="610">
        <v>5994</v>
      </c>
      <c r="N57" s="593">
        <v>1</v>
      </c>
      <c r="O57" s="593">
        <v>74</v>
      </c>
      <c r="P57" s="610">
        <v>163</v>
      </c>
      <c r="Q57" s="610">
        <v>12062</v>
      </c>
      <c r="R57" s="598">
        <v>2.0123456790123457</v>
      </c>
      <c r="S57" s="611">
        <v>74</v>
      </c>
    </row>
    <row r="58" spans="1:19" ht="14.4" customHeight="1" x14ac:dyDescent="0.3">
      <c r="A58" s="592" t="s">
        <v>928</v>
      </c>
      <c r="B58" s="593" t="s">
        <v>929</v>
      </c>
      <c r="C58" s="593" t="s">
        <v>438</v>
      </c>
      <c r="D58" s="593" t="s">
        <v>538</v>
      </c>
      <c r="E58" s="593" t="s">
        <v>947</v>
      </c>
      <c r="F58" s="593" t="s">
        <v>965</v>
      </c>
      <c r="G58" s="593" t="s">
        <v>966</v>
      </c>
      <c r="H58" s="610">
        <v>155</v>
      </c>
      <c r="I58" s="610">
        <v>25575</v>
      </c>
      <c r="J58" s="593">
        <v>0.87043087604655911</v>
      </c>
      <c r="K58" s="593">
        <v>165</v>
      </c>
      <c r="L58" s="610">
        <v>166</v>
      </c>
      <c r="M58" s="610">
        <v>29382</v>
      </c>
      <c r="N58" s="593">
        <v>1</v>
      </c>
      <c r="O58" s="593">
        <v>177</v>
      </c>
      <c r="P58" s="610">
        <v>188</v>
      </c>
      <c r="Q58" s="610">
        <v>33276</v>
      </c>
      <c r="R58" s="598">
        <v>1.1325301204819278</v>
      </c>
      <c r="S58" s="611">
        <v>177</v>
      </c>
    </row>
    <row r="59" spans="1:19" ht="14.4" customHeight="1" x14ac:dyDescent="0.3">
      <c r="A59" s="592" t="s">
        <v>928</v>
      </c>
      <c r="B59" s="593" t="s">
        <v>929</v>
      </c>
      <c r="C59" s="593" t="s">
        <v>438</v>
      </c>
      <c r="D59" s="593" t="s">
        <v>538</v>
      </c>
      <c r="E59" s="593" t="s">
        <v>947</v>
      </c>
      <c r="F59" s="593" t="s">
        <v>967</v>
      </c>
      <c r="G59" s="593" t="s">
        <v>968</v>
      </c>
      <c r="H59" s="610">
        <v>1</v>
      </c>
      <c r="I59" s="610">
        <v>171</v>
      </c>
      <c r="J59" s="593">
        <v>0.95530726256983245</v>
      </c>
      <c r="K59" s="593">
        <v>171</v>
      </c>
      <c r="L59" s="610">
        <v>1</v>
      </c>
      <c r="M59" s="610">
        <v>179</v>
      </c>
      <c r="N59" s="593">
        <v>1</v>
      </c>
      <c r="O59" s="593">
        <v>179</v>
      </c>
      <c r="P59" s="610">
        <v>1</v>
      </c>
      <c r="Q59" s="610">
        <v>272</v>
      </c>
      <c r="R59" s="598">
        <v>1.5195530726256983</v>
      </c>
      <c r="S59" s="611">
        <v>272</v>
      </c>
    </row>
    <row r="60" spans="1:19" ht="14.4" customHeight="1" x14ac:dyDescent="0.3">
      <c r="A60" s="592" t="s">
        <v>928</v>
      </c>
      <c r="B60" s="593" t="s">
        <v>929</v>
      </c>
      <c r="C60" s="593" t="s">
        <v>438</v>
      </c>
      <c r="D60" s="593" t="s">
        <v>538</v>
      </c>
      <c r="E60" s="593" t="s">
        <v>947</v>
      </c>
      <c r="F60" s="593" t="s">
        <v>969</v>
      </c>
      <c r="G60" s="593" t="s">
        <v>970</v>
      </c>
      <c r="H60" s="610">
        <v>72</v>
      </c>
      <c r="I60" s="610">
        <v>1166.6599999999999</v>
      </c>
      <c r="J60" s="593">
        <v>0.14403209876543208</v>
      </c>
      <c r="K60" s="593">
        <v>16.203611111111108</v>
      </c>
      <c r="L60" s="610">
        <v>243</v>
      </c>
      <c r="M60" s="610">
        <v>8100</v>
      </c>
      <c r="N60" s="593">
        <v>1</v>
      </c>
      <c r="O60" s="593">
        <v>33.333333333333336</v>
      </c>
      <c r="P60" s="610">
        <v>311</v>
      </c>
      <c r="Q60" s="610">
        <v>10366.66</v>
      </c>
      <c r="R60" s="598">
        <v>1.2798345679012346</v>
      </c>
      <c r="S60" s="611">
        <v>33.333311897106107</v>
      </c>
    </row>
    <row r="61" spans="1:19" ht="14.4" customHeight="1" x14ac:dyDescent="0.3">
      <c r="A61" s="592" t="s">
        <v>928</v>
      </c>
      <c r="B61" s="593" t="s">
        <v>929</v>
      </c>
      <c r="C61" s="593" t="s">
        <v>438</v>
      </c>
      <c r="D61" s="593" t="s">
        <v>538</v>
      </c>
      <c r="E61" s="593" t="s">
        <v>947</v>
      </c>
      <c r="F61" s="593" t="s">
        <v>971</v>
      </c>
      <c r="G61" s="593" t="s">
        <v>972</v>
      </c>
      <c r="H61" s="610">
        <v>1</v>
      </c>
      <c r="I61" s="610">
        <v>36</v>
      </c>
      <c r="J61" s="593">
        <v>0.10810810810810811</v>
      </c>
      <c r="K61" s="593">
        <v>36</v>
      </c>
      <c r="L61" s="610">
        <v>9</v>
      </c>
      <c r="M61" s="610">
        <v>333</v>
      </c>
      <c r="N61" s="593">
        <v>1</v>
      </c>
      <c r="O61" s="593">
        <v>37</v>
      </c>
      <c r="P61" s="610">
        <v>1</v>
      </c>
      <c r="Q61" s="610">
        <v>37</v>
      </c>
      <c r="R61" s="598">
        <v>0.1111111111111111</v>
      </c>
      <c r="S61" s="611">
        <v>37</v>
      </c>
    </row>
    <row r="62" spans="1:19" ht="14.4" customHeight="1" x14ac:dyDescent="0.3">
      <c r="A62" s="592" t="s">
        <v>928</v>
      </c>
      <c r="B62" s="593" t="s">
        <v>929</v>
      </c>
      <c r="C62" s="593" t="s">
        <v>438</v>
      </c>
      <c r="D62" s="593" t="s">
        <v>538</v>
      </c>
      <c r="E62" s="593" t="s">
        <v>947</v>
      </c>
      <c r="F62" s="593" t="s">
        <v>973</v>
      </c>
      <c r="G62" s="593" t="s">
        <v>974</v>
      </c>
      <c r="H62" s="610"/>
      <c r="I62" s="610"/>
      <c r="J62" s="593"/>
      <c r="K62" s="593"/>
      <c r="L62" s="610">
        <v>1</v>
      </c>
      <c r="M62" s="610">
        <v>32</v>
      </c>
      <c r="N62" s="593">
        <v>1</v>
      </c>
      <c r="O62" s="593">
        <v>32</v>
      </c>
      <c r="P62" s="610"/>
      <c r="Q62" s="610"/>
      <c r="R62" s="598"/>
      <c r="S62" s="611"/>
    </row>
    <row r="63" spans="1:19" ht="14.4" customHeight="1" x14ac:dyDescent="0.3">
      <c r="A63" s="592" t="s">
        <v>928</v>
      </c>
      <c r="B63" s="593" t="s">
        <v>929</v>
      </c>
      <c r="C63" s="593" t="s">
        <v>438</v>
      </c>
      <c r="D63" s="593" t="s">
        <v>538</v>
      </c>
      <c r="E63" s="593" t="s">
        <v>947</v>
      </c>
      <c r="F63" s="593" t="s">
        <v>975</v>
      </c>
      <c r="G63" s="593" t="s">
        <v>976</v>
      </c>
      <c r="H63" s="610">
        <v>1574</v>
      </c>
      <c r="I63" s="610">
        <v>203046</v>
      </c>
      <c r="J63" s="593">
        <v>0.94799355697177679</v>
      </c>
      <c r="K63" s="593">
        <v>129</v>
      </c>
      <c r="L63" s="610">
        <v>1635</v>
      </c>
      <c r="M63" s="610">
        <v>214185</v>
      </c>
      <c r="N63" s="593">
        <v>1</v>
      </c>
      <c r="O63" s="593">
        <v>131</v>
      </c>
      <c r="P63" s="610">
        <v>1614</v>
      </c>
      <c r="Q63" s="610">
        <v>213048</v>
      </c>
      <c r="R63" s="598">
        <v>0.99469150500735348</v>
      </c>
      <c r="S63" s="611">
        <v>132</v>
      </c>
    </row>
    <row r="64" spans="1:19" ht="14.4" customHeight="1" x14ac:dyDescent="0.3">
      <c r="A64" s="592" t="s">
        <v>928</v>
      </c>
      <c r="B64" s="593" t="s">
        <v>929</v>
      </c>
      <c r="C64" s="593" t="s">
        <v>438</v>
      </c>
      <c r="D64" s="593" t="s">
        <v>538</v>
      </c>
      <c r="E64" s="593" t="s">
        <v>947</v>
      </c>
      <c r="F64" s="593" t="s">
        <v>977</v>
      </c>
      <c r="G64" s="593" t="s">
        <v>978</v>
      </c>
      <c r="H64" s="610">
        <v>16</v>
      </c>
      <c r="I64" s="610">
        <v>1120</v>
      </c>
      <c r="J64" s="593">
        <v>0.36914963744232038</v>
      </c>
      <c r="K64" s="593">
        <v>70</v>
      </c>
      <c r="L64" s="610">
        <v>41</v>
      </c>
      <c r="M64" s="610">
        <v>3034</v>
      </c>
      <c r="N64" s="593">
        <v>1</v>
      </c>
      <c r="O64" s="593">
        <v>74</v>
      </c>
      <c r="P64" s="610">
        <v>53</v>
      </c>
      <c r="Q64" s="610">
        <v>3922</v>
      </c>
      <c r="R64" s="598">
        <v>1.2926829268292683</v>
      </c>
      <c r="S64" s="611">
        <v>74</v>
      </c>
    </row>
    <row r="65" spans="1:19" ht="14.4" customHeight="1" x14ac:dyDescent="0.3">
      <c r="A65" s="592" t="s">
        <v>928</v>
      </c>
      <c r="B65" s="593" t="s">
        <v>929</v>
      </c>
      <c r="C65" s="593" t="s">
        <v>438</v>
      </c>
      <c r="D65" s="593" t="s">
        <v>538</v>
      </c>
      <c r="E65" s="593" t="s">
        <v>947</v>
      </c>
      <c r="F65" s="593" t="s">
        <v>979</v>
      </c>
      <c r="G65" s="593" t="s">
        <v>980</v>
      </c>
      <c r="H65" s="610">
        <v>49</v>
      </c>
      <c r="I65" s="610">
        <v>16219</v>
      </c>
      <c r="J65" s="593">
        <v>0.83302516692347206</v>
      </c>
      <c r="K65" s="593">
        <v>331</v>
      </c>
      <c r="L65" s="610">
        <v>55</v>
      </c>
      <c r="M65" s="610">
        <v>19470</v>
      </c>
      <c r="N65" s="593">
        <v>1</v>
      </c>
      <c r="O65" s="593">
        <v>354</v>
      </c>
      <c r="P65" s="610">
        <v>93</v>
      </c>
      <c r="Q65" s="610">
        <v>33015</v>
      </c>
      <c r="R65" s="598">
        <v>1.6956856702619414</v>
      </c>
      <c r="S65" s="611">
        <v>355</v>
      </c>
    </row>
    <row r="66" spans="1:19" ht="14.4" customHeight="1" x14ac:dyDescent="0.3">
      <c r="A66" s="592" t="s">
        <v>928</v>
      </c>
      <c r="B66" s="593" t="s">
        <v>929</v>
      </c>
      <c r="C66" s="593" t="s">
        <v>438</v>
      </c>
      <c r="D66" s="593" t="s">
        <v>538</v>
      </c>
      <c r="E66" s="593" t="s">
        <v>947</v>
      </c>
      <c r="F66" s="593" t="s">
        <v>981</v>
      </c>
      <c r="G66" s="593" t="s">
        <v>982</v>
      </c>
      <c r="H66" s="610">
        <v>71</v>
      </c>
      <c r="I66" s="610">
        <v>14910</v>
      </c>
      <c r="J66" s="593">
        <v>0.48668233450842147</v>
      </c>
      <c r="K66" s="593">
        <v>210</v>
      </c>
      <c r="L66" s="610">
        <v>138</v>
      </c>
      <c r="M66" s="610">
        <v>30636</v>
      </c>
      <c r="N66" s="593">
        <v>1</v>
      </c>
      <c r="O66" s="593">
        <v>222</v>
      </c>
      <c r="P66" s="610">
        <v>321</v>
      </c>
      <c r="Q66" s="610">
        <v>71583</v>
      </c>
      <c r="R66" s="598">
        <v>2.3365648256952607</v>
      </c>
      <c r="S66" s="611">
        <v>223</v>
      </c>
    </row>
    <row r="67" spans="1:19" ht="14.4" customHeight="1" x14ac:dyDescent="0.3">
      <c r="A67" s="592" t="s">
        <v>928</v>
      </c>
      <c r="B67" s="593" t="s">
        <v>929</v>
      </c>
      <c r="C67" s="593" t="s">
        <v>438</v>
      </c>
      <c r="D67" s="593" t="s">
        <v>538</v>
      </c>
      <c r="E67" s="593" t="s">
        <v>947</v>
      </c>
      <c r="F67" s="593" t="s">
        <v>983</v>
      </c>
      <c r="G67" s="593" t="s">
        <v>984</v>
      </c>
      <c r="H67" s="610">
        <v>10</v>
      </c>
      <c r="I67" s="610">
        <v>770</v>
      </c>
      <c r="J67" s="593">
        <v>0.34482758620689657</v>
      </c>
      <c r="K67" s="593">
        <v>77</v>
      </c>
      <c r="L67" s="610">
        <v>29</v>
      </c>
      <c r="M67" s="610">
        <v>2233</v>
      </c>
      <c r="N67" s="593">
        <v>1</v>
      </c>
      <c r="O67" s="593">
        <v>77</v>
      </c>
      <c r="P67" s="610">
        <v>18</v>
      </c>
      <c r="Q67" s="610">
        <v>1386</v>
      </c>
      <c r="R67" s="598">
        <v>0.62068965517241381</v>
      </c>
      <c r="S67" s="611">
        <v>77</v>
      </c>
    </row>
    <row r="68" spans="1:19" ht="14.4" customHeight="1" x14ac:dyDescent="0.3">
      <c r="A68" s="592" t="s">
        <v>928</v>
      </c>
      <c r="B68" s="593" t="s">
        <v>929</v>
      </c>
      <c r="C68" s="593" t="s">
        <v>438</v>
      </c>
      <c r="D68" s="593" t="s">
        <v>538</v>
      </c>
      <c r="E68" s="593" t="s">
        <v>947</v>
      </c>
      <c r="F68" s="593" t="s">
        <v>990</v>
      </c>
      <c r="G68" s="593" t="s">
        <v>991</v>
      </c>
      <c r="H68" s="610">
        <v>32</v>
      </c>
      <c r="I68" s="610">
        <v>20896</v>
      </c>
      <c r="J68" s="593">
        <v>1.2960367177324319</v>
      </c>
      <c r="K68" s="593">
        <v>653</v>
      </c>
      <c r="L68" s="610">
        <v>23</v>
      </c>
      <c r="M68" s="610">
        <v>16123</v>
      </c>
      <c r="N68" s="593">
        <v>1</v>
      </c>
      <c r="O68" s="593">
        <v>701</v>
      </c>
      <c r="P68" s="610">
        <v>30</v>
      </c>
      <c r="Q68" s="610">
        <v>21030</v>
      </c>
      <c r="R68" s="598">
        <v>1.3043478260869565</v>
      </c>
      <c r="S68" s="611">
        <v>701</v>
      </c>
    </row>
    <row r="69" spans="1:19" ht="14.4" customHeight="1" x14ac:dyDescent="0.3">
      <c r="A69" s="592" t="s">
        <v>928</v>
      </c>
      <c r="B69" s="593" t="s">
        <v>929</v>
      </c>
      <c r="C69" s="593" t="s">
        <v>438</v>
      </c>
      <c r="D69" s="593" t="s">
        <v>538</v>
      </c>
      <c r="E69" s="593" t="s">
        <v>947</v>
      </c>
      <c r="F69" s="593" t="s">
        <v>992</v>
      </c>
      <c r="G69" s="593" t="s">
        <v>993</v>
      </c>
      <c r="H69" s="610">
        <v>74</v>
      </c>
      <c r="I69" s="610">
        <v>15910</v>
      </c>
      <c r="J69" s="593">
        <v>0.81028775146422205</v>
      </c>
      <c r="K69" s="593">
        <v>215</v>
      </c>
      <c r="L69" s="610">
        <v>85</v>
      </c>
      <c r="M69" s="610">
        <v>19635</v>
      </c>
      <c r="N69" s="593">
        <v>1</v>
      </c>
      <c r="O69" s="593">
        <v>231</v>
      </c>
      <c r="P69" s="610">
        <v>126</v>
      </c>
      <c r="Q69" s="610">
        <v>29106</v>
      </c>
      <c r="R69" s="598">
        <v>1.4823529411764707</v>
      </c>
      <c r="S69" s="611">
        <v>231</v>
      </c>
    </row>
    <row r="70" spans="1:19" ht="14.4" customHeight="1" x14ac:dyDescent="0.3">
      <c r="A70" s="592" t="s">
        <v>928</v>
      </c>
      <c r="B70" s="593" t="s">
        <v>929</v>
      </c>
      <c r="C70" s="593" t="s">
        <v>438</v>
      </c>
      <c r="D70" s="593" t="s">
        <v>538</v>
      </c>
      <c r="E70" s="593" t="s">
        <v>947</v>
      </c>
      <c r="F70" s="593" t="s">
        <v>994</v>
      </c>
      <c r="G70" s="593" t="s">
        <v>995</v>
      </c>
      <c r="H70" s="610"/>
      <c r="I70" s="610"/>
      <c r="J70" s="593"/>
      <c r="K70" s="593"/>
      <c r="L70" s="610">
        <v>1</v>
      </c>
      <c r="M70" s="610">
        <v>472</v>
      </c>
      <c r="N70" s="593">
        <v>1</v>
      </c>
      <c r="O70" s="593">
        <v>472</v>
      </c>
      <c r="P70" s="610"/>
      <c r="Q70" s="610"/>
      <c r="R70" s="598"/>
      <c r="S70" s="611"/>
    </row>
    <row r="71" spans="1:19" ht="14.4" customHeight="1" x14ac:dyDescent="0.3">
      <c r="A71" s="592" t="s">
        <v>928</v>
      </c>
      <c r="B71" s="593" t="s">
        <v>929</v>
      </c>
      <c r="C71" s="593" t="s">
        <v>438</v>
      </c>
      <c r="D71" s="593" t="s">
        <v>924</v>
      </c>
      <c r="E71" s="593" t="s">
        <v>947</v>
      </c>
      <c r="F71" s="593" t="s">
        <v>952</v>
      </c>
      <c r="G71" s="593" t="s">
        <v>953</v>
      </c>
      <c r="H71" s="610">
        <v>1</v>
      </c>
      <c r="I71" s="610">
        <v>35</v>
      </c>
      <c r="J71" s="593"/>
      <c r="K71" s="593">
        <v>35</v>
      </c>
      <c r="L71" s="610"/>
      <c r="M71" s="610"/>
      <c r="N71" s="593"/>
      <c r="O71" s="593"/>
      <c r="P71" s="610"/>
      <c r="Q71" s="610"/>
      <c r="R71" s="598"/>
      <c r="S71" s="611"/>
    </row>
    <row r="72" spans="1:19" ht="14.4" customHeight="1" x14ac:dyDescent="0.3">
      <c r="A72" s="592" t="s">
        <v>928</v>
      </c>
      <c r="B72" s="593" t="s">
        <v>929</v>
      </c>
      <c r="C72" s="593" t="s">
        <v>438</v>
      </c>
      <c r="D72" s="593" t="s">
        <v>924</v>
      </c>
      <c r="E72" s="593" t="s">
        <v>947</v>
      </c>
      <c r="F72" s="593" t="s">
        <v>954</v>
      </c>
      <c r="G72" s="593" t="s">
        <v>955</v>
      </c>
      <c r="H72" s="610">
        <v>3</v>
      </c>
      <c r="I72" s="610">
        <v>30</v>
      </c>
      <c r="J72" s="593"/>
      <c r="K72" s="593">
        <v>10</v>
      </c>
      <c r="L72" s="610"/>
      <c r="M72" s="610"/>
      <c r="N72" s="593"/>
      <c r="O72" s="593"/>
      <c r="P72" s="610"/>
      <c r="Q72" s="610"/>
      <c r="R72" s="598"/>
      <c r="S72" s="611"/>
    </row>
    <row r="73" spans="1:19" ht="14.4" customHeight="1" x14ac:dyDescent="0.3">
      <c r="A73" s="592" t="s">
        <v>928</v>
      </c>
      <c r="B73" s="593" t="s">
        <v>929</v>
      </c>
      <c r="C73" s="593" t="s">
        <v>438</v>
      </c>
      <c r="D73" s="593" t="s">
        <v>924</v>
      </c>
      <c r="E73" s="593" t="s">
        <v>947</v>
      </c>
      <c r="F73" s="593" t="s">
        <v>960</v>
      </c>
      <c r="G73" s="593" t="s">
        <v>961</v>
      </c>
      <c r="H73" s="610">
        <v>2</v>
      </c>
      <c r="I73" s="610">
        <v>140</v>
      </c>
      <c r="J73" s="593"/>
      <c r="K73" s="593">
        <v>70</v>
      </c>
      <c r="L73" s="610"/>
      <c r="M73" s="610"/>
      <c r="N73" s="593"/>
      <c r="O73" s="593"/>
      <c r="P73" s="610"/>
      <c r="Q73" s="610"/>
      <c r="R73" s="598"/>
      <c r="S73" s="611"/>
    </row>
    <row r="74" spans="1:19" ht="14.4" customHeight="1" x14ac:dyDescent="0.3">
      <c r="A74" s="592" t="s">
        <v>928</v>
      </c>
      <c r="B74" s="593" t="s">
        <v>929</v>
      </c>
      <c r="C74" s="593" t="s">
        <v>438</v>
      </c>
      <c r="D74" s="593" t="s">
        <v>924</v>
      </c>
      <c r="E74" s="593" t="s">
        <v>947</v>
      </c>
      <c r="F74" s="593" t="s">
        <v>969</v>
      </c>
      <c r="G74" s="593" t="s">
        <v>970</v>
      </c>
      <c r="H74" s="610">
        <v>2</v>
      </c>
      <c r="I74" s="610">
        <v>33.33</v>
      </c>
      <c r="J74" s="593"/>
      <c r="K74" s="593">
        <v>16.664999999999999</v>
      </c>
      <c r="L74" s="610"/>
      <c r="M74" s="610"/>
      <c r="N74" s="593"/>
      <c r="O74" s="593"/>
      <c r="P74" s="610"/>
      <c r="Q74" s="610"/>
      <c r="R74" s="598"/>
      <c r="S74" s="611"/>
    </row>
    <row r="75" spans="1:19" ht="14.4" customHeight="1" x14ac:dyDescent="0.3">
      <c r="A75" s="592" t="s">
        <v>928</v>
      </c>
      <c r="B75" s="593" t="s">
        <v>929</v>
      </c>
      <c r="C75" s="593" t="s">
        <v>438</v>
      </c>
      <c r="D75" s="593" t="s">
        <v>924</v>
      </c>
      <c r="E75" s="593" t="s">
        <v>947</v>
      </c>
      <c r="F75" s="593" t="s">
        <v>977</v>
      </c>
      <c r="G75" s="593" t="s">
        <v>978</v>
      </c>
      <c r="H75" s="610">
        <v>10</v>
      </c>
      <c r="I75" s="610">
        <v>700</v>
      </c>
      <c r="J75" s="593"/>
      <c r="K75" s="593">
        <v>70</v>
      </c>
      <c r="L75" s="610"/>
      <c r="M75" s="610"/>
      <c r="N75" s="593"/>
      <c r="O75" s="593"/>
      <c r="P75" s="610"/>
      <c r="Q75" s="610"/>
      <c r="R75" s="598"/>
      <c r="S75" s="611"/>
    </row>
    <row r="76" spans="1:19" ht="14.4" customHeight="1" x14ac:dyDescent="0.3">
      <c r="A76" s="592" t="s">
        <v>928</v>
      </c>
      <c r="B76" s="593" t="s">
        <v>929</v>
      </c>
      <c r="C76" s="593" t="s">
        <v>438</v>
      </c>
      <c r="D76" s="593" t="s">
        <v>924</v>
      </c>
      <c r="E76" s="593" t="s">
        <v>947</v>
      </c>
      <c r="F76" s="593" t="s">
        <v>981</v>
      </c>
      <c r="G76" s="593" t="s">
        <v>982</v>
      </c>
      <c r="H76" s="610">
        <v>2</v>
      </c>
      <c r="I76" s="610">
        <v>420</v>
      </c>
      <c r="J76" s="593"/>
      <c r="K76" s="593">
        <v>210</v>
      </c>
      <c r="L76" s="610"/>
      <c r="M76" s="610"/>
      <c r="N76" s="593"/>
      <c r="O76" s="593"/>
      <c r="P76" s="610"/>
      <c r="Q76" s="610"/>
      <c r="R76" s="598"/>
      <c r="S76" s="611"/>
    </row>
    <row r="77" spans="1:19" ht="14.4" customHeight="1" x14ac:dyDescent="0.3">
      <c r="A77" s="592" t="s">
        <v>928</v>
      </c>
      <c r="B77" s="593" t="s">
        <v>929</v>
      </c>
      <c r="C77" s="593" t="s">
        <v>438</v>
      </c>
      <c r="D77" s="593" t="s">
        <v>924</v>
      </c>
      <c r="E77" s="593" t="s">
        <v>947</v>
      </c>
      <c r="F77" s="593" t="s">
        <v>990</v>
      </c>
      <c r="G77" s="593" t="s">
        <v>991</v>
      </c>
      <c r="H77" s="610">
        <v>3</v>
      </c>
      <c r="I77" s="610">
        <v>1959</v>
      </c>
      <c r="J77" s="593"/>
      <c r="K77" s="593">
        <v>653</v>
      </c>
      <c r="L77" s="610"/>
      <c r="M77" s="610"/>
      <c r="N77" s="593"/>
      <c r="O77" s="593"/>
      <c r="P77" s="610"/>
      <c r="Q77" s="610"/>
      <c r="R77" s="598"/>
      <c r="S77" s="611"/>
    </row>
    <row r="78" spans="1:19" ht="14.4" customHeight="1" x14ac:dyDescent="0.3">
      <c r="A78" s="592" t="s">
        <v>928</v>
      </c>
      <c r="B78" s="593" t="s">
        <v>929</v>
      </c>
      <c r="C78" s="593" t="s">
        <v>438</v>
      </c>
      <c r="D78" s="593" t="s">
        <v>539</v>
      </c>
      <c r="E78" s="593" t="s">
        <v>930</v>
      </c>
      <c r="F78" s="593" t="s">
        <v>931</v>
      </c>
      <c r="G78" s="593" t="s">
        <v>932</v>
      </c>
      <c r="H78" s="610">
        <v>58.400000000000006</v>
      </c>
      <c r="I78" s="610">
        <v>3159.4399999999996</v>
      </c>
      <c r="J78" s="593">
        <v>1.6878612716763004</v>
      </c>
      <c r="K78" s="593">
        <v>54.099999999999987</v>
      </c>
      <c r="L78" s="610">
        <v>34.599999999999994</v>
      </c>
      <c r="M78" s="610">
        <v>1871.86</v>
      </c>
      <c r="N78" s="593">
        <v>1</v>
      </c>
      <c r="O78" s="593">
        <v>54.100000000000009</v>
      </c>
      <c r="P78" s="610">
        <v>14.84</v>
      </c>
      <c r="Q78" s="610">
        <v>802.87</v>
      </c>
      <c r="R78" s="598">
        <v>0.4289156240317118</v>
      </c>
      <c r="S78" s="611">
        <v>54.101752021563343</v>
      </c>
    </row>
    <row r="79" spans="1:19" ht="14.4" customHeight="1" x14ac:dyDescent="0.3">
      <c r="A79" s="592" t="s">
        <v>928</v>
      </c>
      <c r="B79" s="593" t="s">
        <v>929</v>
      </c>
      <c r="C79" s="593" t="s">
        <v>438</v>
      </c>
      <c r="D79" s="593" t="s">
        <v>539</v>
      </c>
      <c r="E79" s="593" t="s">
        <v>930</v>
      </c>
      <c r="F79" s="593" t="s">
        <v>933</v>
      </c>
      <c r="G79" s="593" t="s">
        <v>934</v>
      </c>
      <c r="H79" s="610">
        <v>0.2</v>
      </c>
      <c r="I79" s="610">
        <v>21.65</v>
      </c>
      <c r="J79" s="593"/>
      <c r="K79" s="593">
        <v>108.24999999999999</v>
      </c>
      <c r="L79" s="610"/>
      <c r="M79" s="610"/>
      <c r="N79" s="593"/>
      <c r="O79" s="593"/>
      <c r="P79" s="610"/>
      <c r="Q79" s="610"/>
      <c r="R79" s="598"/>
      <c r="S79" s="611"/>
    </row>
    <row r="80" spans="1:19" ht="14.4" customHeight="1" x14ac:dyDescent="0.3">
      <c r="A80" s="592" t="s">
        <v>928</v>
      </c>
      <c r="B80" s="593" t="s">
        <v>929</v>
      </c>
      <c r="C80" s="593" t="s">
        <v>438</v>
      </c>
      <c r="D80" s="593" t="s">
        <v>539</v>
      </c>
      <c r="E80" s="593" t="s">
        <v>930</v>
      </c>
      <c r="F80" s="593" t="s">
        <v>936</v>
      </c>
      <c r="G80" s="593" t="s">
        <v>522</v>
      </c>
      <c r="H80" s="610">
        <v>1.9</v>
      </c>
      <c r="I80" s="610">
        <v>120.6</v>
      </c>
      <c r="J80" s="593">
        <v>1.1553937535926422</v>
      </c>
      <c r="K80" s="593">
        <v>63.473684210526315</v>
      </c>
      <c r="L80" s="610">
        <v>1.7000000000000002</v>
      </c>
      <c r="M80" s="610">
        <v>104.38000000000001</v>
      </c>
      <c r="N80" s="593">
        <v>1</v>
      </c>
      <c r="O80" s="593">
        <v>61.4</v>
      </c>
      <c r="P80" s="610">
        <v>0.60000000000000009</v>
      </c>
      <c r="Q80" s="610">
        <v>36.96</v>
      </c>
      <c r="R80" s="598">
        <v>0.35409082199655106</v>
      </c>
      <c r="S80" s="611">
        <v>61.599999999999994</v>
      </c>
    </row>
    <row r="81" spans="1:19" ht="14.4" customHeight="1" x14ac:dyDescent="0.3">
      <c r="A81" s="592" t="s">
        <v>928</v>
      </c>
      <c r="B81" s="593" t="s">
        <v>929</v>
      </c>
      <c r="C81" s="593" t="s">
        <v>438</v>
      </c>
      <c r="D81" s="593" t="s">
        <v>539</v>
      </c>
      <c r="E81" s="593" t="s">
        <v>930</v>
      </c>
      <c r="F81" s="593" t="s">
        <v>939</v>
      </c>
      <c r="G81" s="593" t="s">
        <v>940</v>
      </c>
      <c r="H81" s="610">
        <v>1.5</v>
      </c>
      <c r="I81" s="610">
        <v>258.86</v>
      </c>
      <c r="J81" s="593">
        <v>2.0892655367231638</v>
      </c>
      <c r="K81" s="593">
        <v>172.57333333333335</v>
      </c>
      <c r="L81" s="610">
        <v>0.7</v>
      </c>
      <c r="M81" s="610">
        <v>123.9</v>
      </c>
      <c r="N81" s="593">
        <v>1</v>
      </c>
      <c r="O81" s="593">
        <v>177.00000000000003</v>
      </c>
      <c r="P81" s="610"/>
      <c r="Q81" s="610"/>
      <c r="R81" s="598"/>
      <c r="S81" s="611"/>
    </row>
    <row r="82" spans="1:19" ht="14.4" customHeight="1" x14ac:dyDescent="0.3">
      <c r="A82" s="592" t="s">
        <v>928</v>
      </c>
      <c r="B82" s="593" t="s">
        <v>929</v>
      </c>
      <c r="C82" s="593" t="s">
        <v>438</v>
      </c>
      <c r="D82" s="593" t="s">
        <v>539</v>
      </c>
      <c r="E82" s="593" t="s">
        <v>930</v>
      </c>
      <c r="F82" s="593" t="s">
        <v>941</v>
      </c>
      <c r="G82" s="593" t="s">
        <v>942</v>
      </c>
      <c r="H82" s="610">
        <v>15</v>
      </c>
      <c r="I82" s="610">
        <v>852.59999999999991</v>
      </c>
      <c r="J82" s="593">
        <v>1.4268978444236173</v>
      </c>
      <c r="K82" s="593">
        <v>56.839999999999996</v>
      </c>
      <c r="L82" s="610">
        <v>8</v>
      </c>
      <c r="M82" s="610">
        <v>597.5200000000001</v>
      </c>
      <c r="N82" s="593">
        <v>1</v>
      </c>
      <c r="O82" s="593">
        <v>74.690000000000012</v>
      </c>
      <c r="P82" s="610"/>
      <c r="Q82" s="610"/>
      <c r="R82" s="598"/>
      <c r="S82" s="611"/>
    </row>
    <row r="83" spans="1:19" ht="14.4" customHeight="1" x14ac:dyDescent="0.3">
      <c r="A83" s="592" t="s">
        <v>928</v>
      </c>
      <c r="B83" s="593" t="s">
        <v>929</v>
      </c>
      <c r="C83" s="593" t="s">
        <v>438</v>
      </c>
      <c r="D83" s="593" t="s">
        <v>539</v>
      </c>
      <c r="E83" s="593" t="s">
        <v>930</v>
      </c>
      <c r="F83" s="593" t="s">
        <v>941</v>
      </c>
      <c r="G83" s="593"/>
      <c r="H83" s="610">
        <v>5</v>
      </c>
      <c r="I83" s="610">
        <v>284.20000000000005</v>
      </c>
      <c r="J83" s="593"/>
      <c r="K83" s="593">
        <v>56.840000000000011</v>
      </c>
      <c r="L83" s="610"/>
      <c r="M83" s="610"/>
      <c r="N83" s="593"/>
      <c r="O83" s="593"/>
      <c r="P83" s="610"/>
      <c r="Q83" s="610"/>
      <c r="R83" s="598"/>
      <c r="S83" s="611"/>
    </row>
    <row r="84" spans="1:19" ht="14.4" customHeight="1" x14ac:dyDescent="0.3">
      <c r="A84" s="592" t="s">
        <v>928</v>
      </c>
      <c r="B84" s="593" t="s">
        <v>929</v>
      </c>
      <c r="C84" s="593" t="s">
        <v>438</v>
      </c>
      <c r="D84" s="593" t="s">
        <v>539</v>
      </c>
      <c r="E84" s="593" t="s">
        <v>930</v>
      </c>
      <c r="F84" s="593" t="s">
        <v>943</v>
      </c>
      <c r="G84" s="593" t="s">
        <v>944</v>
      </c>
      <c r="H84" s="610">
        <v>290</v>
      </c>
      <c r="I84" s="610">
        <v>927.08</v>
      </c>
      <c r="J84" s="593">
        <v>2.1711475409836067</v>
      </c>
      <c r="K84" s="593">
        <v>3.1968275862068967</v>
      </c>
      <c r="L84" s="610">
        <v>175</v>
      </c>
      <c r="M84" s="610">
        <v>427</v>
      </c>
      <c r="N84" s="593">
        <v>1</v>
      </c>
      <c r="O84" s="593">
        <v>2.44</v>
      </c>
      <c r="P84" s="610"/>
      <c r="Q84" s="610"/>
      <c r="R84" s="598"/>
      <c r="S84" s="611"/>
    </row>
    <row r="85" spans="1:19" ht="14.4" customHeight="1" x14ac:dyDescent="0.3">
      <c r="A85" s="592" t="s">
        <v>928</v>
      </c>
      <c r="B85" s="593" t="s">
        <v>929</v>
      </c>
      <c r="C85" s="593" t="s">
        <v>438</v>
      </c>
      <c r="D85" s="593" t="s">
        <v>539</v>
      </c>
      <c r="E85" s="593" t="s">
        <v>930</v>
      </c>
      <c r="F85" s="593" t="s">
        <v>945</v>
      </c>
      <c r="G85" s="593" t="s">
        <v>457</v>
      </c>
      <c r="H85" s="610"/>
      <c r="I85" s="610"/>
      <c r="J85" s="593"/>
      <c r="K85" s="593"/>
      <c r="L85" s="610"/>
      <c r="M85" s="610"/>
      <c r="N85" s="593"/>
      <c r="O85" s="593"/>
      <c r="P85" s="610">
        <v>3.95</v>
      </c>
      <c r="Q85" s="610">
        <v>18.96</v>
      </c>
      <c r="R85" s="598"/>
      <c r="S85" s="611">
        <v>4.8</v>
      </c>
    </row>
    <row r="86" spans="1:19" ht="14.4" customHeight="1" x14ac:dyDescent="0.3">
      <c r="A86" s="592" t="s">
        <v>928</v>
      </c>
      <c r="B86" s="593" t="s">
        <v>929</v>
      </c>
      <c r="C86" s="593" t="s">
        <v>438</v>
      </c>
      <c r="D86" s="593" t="s">
        <v>539</v>
      </c>
      <c r="E86" s="593" t="s">
        <v>930</v>
      </c>
      <c r="F86" s="593" t="s">
        <v>946</v>
      </c>
      <c r="G86" s="593" t="s">
        <v>942</v>
      </c>
      <c r="H86" s="610"/>
      <c r="I86" s="610"/>
      <c r="J86" s="593"/>
      <c r="K86" s="593"/>
      <c r="L86" s="610"/>
      <c r="M86" s="610"/>
      <c r="N86" s="593"/>
      <c r="O86" s="593"/>
      <c r="P86" s="610">
        <v>2</v>
      </c>
      <c r="Q86" s="610">
        <v>208.88</v>
      </c>
      <c r="R86" s="598"/>
      <c r="S86" s="611">
        <v>104.44</v>
      </c>
    </row>
    <row r="87" spans="1:19" ht="14.4" customHeight="1" x14ac:dyDescent="0.3">
      <c r="A87" s="592" t="s">
        <v>928</v>
      </c>
      <c r="B87" s="593" t="s">
        <v>929</v>
      </c>
      <c r="C87" s="593" t="s">
        <v>438</v>
      </c>
      <c r="D87" s="593" t="s">
        <v>539</v>
      </c>
      <c r="E87" s="593" t="s">
        <v>947</v>
      </c>
      <c r="F87" s="593" t="s">
        <v>948</v>
      </c>
      <c r="G87" s="593" t="s">
        <v>949</v>
      </c>
      <c r="H87" s="610">
        <v>2</v>
      </c>
      <c r="I87" s="610">
        <v>342</v>
      </c>
      <c r="J87" s="593">
        <v>0.62295081967213117</v>
      </c>
      <c r="K87" s="593">
        <v>171</v>
      </c>
      <c r="L87" s="610">
        <v>3</v>
      </c>
      <c r="M87" s="610">
        <v>549</v>
      </c>
      <c r="N87" s="593">
        <v>1</v>
      </c>
      <c r="O87" s="593">
        <v>183</v>
      </c>
      <c r="P87" s="610"/>
      <c r="Q87" s="610"/>
      <c r="R87" s="598"/>
      <c r="S87" s="611"/>
    </row>
    <row r="88" spans="1:19" ht="14.4" customHeight="1" x14ac:dyDescent="0.3">
      <c r="A88" s="592" t="s">
        <v>928</v>
      </c>
      <c r="B88" s="593" t="s">
        <v>929</v>
      </c>
      <c r="C88" s="593" t="s">
        <v>438</v>
      </c>
      <c r="D88" s="593" t="s">
        <v>539</v>
      </c>
      <c r="E88" s="593" t="s">
        <v>947</v>
      </c>
      <c r="F88" s="593" t="s">
        <v>950</v>
      </c>
      <c r="G88" s="593" t="s">
        <v>951</v>
      </c>
      <c r="H88" s="610">
        <v>1</v>
      </c>
      <c r="I88" s="610">
        <v>113</v>
      </c>
      <c r="J88" s="593">
        <v>0.92622950819672134</v>
      </c>
      <c r="K88" s="593">
        <v>113</v>
      </c>
      <c r="L88" s="610">
        <v>1</v>
      </c>
      <c r="M88" s="610">
        <v>122</v>
      </c>
      <c r="N88" s="593">
        <v>1</v>
      </c>
      <c r="O88" s="593">
        <v>122</v>
      </c>
      <c r="P88" s="610"/>
      <c r="Q88" s="610"/>
      <c r="R88" s="598"/>
      <c r="S88" s="611"/>
    </row>
    <row r="89" spans="1:19" ht="14.4" customHeight="1" x14ac:dyDescent="0.3">
      <c r="A89" s="592" t="s">
        <v>928</v>
      </c>
      <c r="B89" s="593" t="s">
        <v>929</v>
      </c>
      <c r="C89" s="593" t="s">
        <v>438</v>
      </c>
      <c r="D89" s="593" t="s">
        <v>539</v>
      </c>
      <c r="E89" s="593" t="s">
        <v>947</v>
      </c>
      <c r="F89" s="593" t="s">
        <v>952</v>
      </c>
      <c r="G89" s="593" t="s">
        <v>953</v>
      </c>
      <c r="H89" s="610">
        <v>363</v>
      </c>
      <c r="I89" s="610">
        <v>12705</v>
      </c>
      <c r="J89" s="593">
        <v>1.0697145743874716</v>
      </c>
      <c r="K89" s="593">
        <v>35</v>
      </c>
      <c r="L89" s="610">
        <v>321</v>
      </c>
      <c r="M89" s="610">
        <v>11877</v>
      </c>
      <c r="N89" s="593">
        <v>1</v>
      </c>
      <c r="O89" s="593">
        <v>37</v>
      </c>
      <c r="P89" s="610">
        <v>275</v>
      </c>
      <c r="Q89" s="610">
        <v>10175</v>
      </c>
      <c r="R89" s="598">
        <v>0.85669781931464173</v>
      </c>
      <c r="S89" s="611">
        <v>37</v>
      </c>
    </row>
    <row r="90" spans="1:19" ht="14.4" customHeight="1" x14ac:dyDescent="0.3">
      <c r="A90" s="592" t="s">
        <v>928</v>
      </c>
      <c r="B90" s="593" t="s">
        <v>929</v>
      </c>
      <c r="C90" s="593" t="s">
        <v>438</v>
      </c>
      <c r="D90" s="593" t="s">
        <v>539</v>
      </c>
      <c r="E90" s="593" t="s">
        <v>947</v>
      </c>
      <c r="F90" s="593" t="s">
        <v>954</v>
      </c>
      <c r="G90" s="593" t="s">
        <v>955</v>
      </c>
      <c r="H90" s="610">
        <v>331</v>
      </c>
      <c r="I90" s="610">
        <v>3310</v>
      </c>
      <c r="J90" s="593">
        <v>1.4646017699115044</v>
      </c>
      <c r="K90" s="593">
        <v>10</v>
      </c>
      <c r="L90" s="610">
        <v>226</v>
      </c>
      <c r="M90" s="610">
        <v>2260</v>
      </c>
      <c r="N90" s="593">
        <v>1</v>
      </c>
      <c r="O90" s="593">
        <v>10</v>
      </c>
      <c r="P90" s="610">
        <v>249</v>
      </c>
      <c r="Q90" s="610">
        <v>2490</v>
      </c>
      <c r="R90" s="598">
        <v>1.1017699115044248</v>
      </c>
      <c r="S90" s="611">
        <v>10</v>
      </c>
    </row>
    <row r="91" spans="1:19" ht="14.4" customHeight="1" x14ac:dyDescent="0.3">
      <c r="A91" s="592" t="s">
        <v>928</v>
      </c>
      <c r="B91" s="593" t="s">
        <v>929</v>
      </c>
      <c r="C91" s="593" t="s">
        <v>438</v>
      </c>
      <c r="D91" s="593" t="s">
        <v>539</v>
      </c>
      <c r="E91" s="593" t="s">
        <v>947</v>
      </c>
      <c r="F91" s="593" t="s">
        <v>956</v>
      </c>
      <c r="G91" s="593" t="s">
        <v>957</v>
      </c>
      <c r="H91" s="610">
        <v>66</v>
      </c>
      <c r="I91" s="610">
        <v>330</v>
      </c>
      <c r="J91" s="593">
        <v>0.92957746478873238</v>
      </c>
      <c r="K91" s="593">
        <v>5</v>
      </c>
      <c r="L91" s="610">
        <v>71</v>
      </c>
      <c r="M91" s="610">
        <v>355</v>
      </c>
      <c r="N91" s="593">
        <v>1</v>
      </c>
      <c r="O91" s="593">
        <v>5</v>
      </c>
      <c r="P91" s="610">
        <v>28</v>
      </c>
      <c r="Q91" s="610">
        <v>140</v>
      </c>
      <c r="R91" s="598">
        <v>0.39436619718309857</v>
      </c>
      <c r="S91" s="611">
        <v>5</v>
      </c>
    </row>
    <row r="92" spans="1:19" ht="14.4" customHeight="1" x14ac:dyDescent="0.3">
      <c r="A92" s="592" t="s">
        <v>928</v>
      </c>
      <c r="B92" s="593" t="s">
        <v>929</v>
      </c>
      <c r="C92" s="593" t="s">
        <v>438</v>
      </c>
      <c r="D92" s="593" t="s">
        <v>539</v>
      </c>
      <c r="E92" s="593" t="s">
        <v>947</v>
      </c>
      <c r="F92" s="593" t="s">
        <v>958</v>
      </c>
      <c r="G92" s="593" t="s">
        <v>959</v>
      </c>
      <c r="H92" s="610">
        <v>1</v>
      </c>
      <c r="I92" s="610">
        <v>5</v>
      </c>
      <c r="J92" s="593">
        <v>1</v>
      </c>
      <c r="K92" s="593">
        <v>5</v>
      </c>
      <c r="L92" s="610">
        <v>1</v>
      </c>
      <c r="M92" s="610">
        <v>5</v>
      </c>
      <c r="N92" s="593">
        <v>1</v>
      </c>
      <c r="O92" s="593">
        <v>5</v>
      </c>
      <c r="P92" s="610"/>
      <c r="Q92" s="610"/>
      <c r="R92" s="598"/>
      <c r="S92" s="611"/>
    </row>
    <row r="93" spans="1:19" ht="14.4" customHeight="1" x14ac:dyDescent="0.3">
      <c r="A93" s="592" t="s">
        <v>928</v>
      </c>
      <c r="B93" s="593" t="s">
        <v>929</v>
      </c>
      <c r="C93" s="593" t="s">
        <v>438</v>
      </c>
      <c r="D93" s="593" t="s">
        <v>539</v>
      </c>
      <c r="E93" s="593" t="s">
        <v>947</v>
      </c>
      <c r="F93" s="593" t="s">
        <v>960</v>
      </c>
      <c r="G93" s="593" t="s">
        <v>961</v>
      </c>
      <c r="H93" s="610">
        <v>15</v>
      </c>
      <c r="I93" s="610">
        <v>1050</v>
      </c>
      <c r="J93" s="593">
        <v>1.7736486486486487</v>
      </c>
      <c r="K93" s="593">
        <v>70</v>
      </c>
      <c r="L93" s="610">
        <v>8</v>
      </c>
      <c r="M93" s="610">
        <v>592</v>
      </c>
      <c r="N93" s="593">
        <v>1</v>
      </c>
      <c r="O93" s="593">
        <v>74</v>
      </c>
      <c r="P93" s="610">
        <v>13</v>
      </c>
      <c r="Q93" s="610">
        <v>962</v>
      </c>
      <c r="R93" s="598">
        <v>1.625</v>
      </c>
      <c r="S93" s="611">
        <v>74</v>
      </c>
    </row>
    <row r="94" spans="1:19" ht="14.4" customHeight="1" x14ac:dyDescent="0.3">
      <c r="A94" s="592" t="s">
        <v>928</v>
      </c>
      <c r="B94" s="593" t="s">
        <v>929</v>
      </c>
      <c r="C94" s="593" t="s">
        <v>438</v>
      </c>
      <c r="D94" s="593" t="s">
        <v>539</v>
      </c>
      <c r="E94" s="593" t="s">
        <v>947</v>
      </c>
      <c r="F94" s="593" t="s">
        <v>962</v>
      </c>
      <c r="G94" s="593" t="s">
        <v>963</v>
      </c>
      <c r="H94" s="610">
        <v>6</v>
      </c>
      <c r="I94" s="610">
        <v>210</v>
      </c>
      <c r="J94" s="593"/>
      <c r="K94" s="593">
        <v>35</v>
      </c>
      <c r="L94" s="610"/>
      <c r="M94" s="610"/>
      <c r="N94" s="593"/>
      <c r="O94" s="593"/>
      <c r="P94" s="610"/>
      <c r="Q94" s="610"/>
      <c r="R94" s="598"/>
      <c r="S94" s="611"/>
    </row>
    <row r="95" spans="1:19" ht="14.4" customHeight="1" x14ac:dyDescent="0.3">
      <c r="A95" s="592" t="s">
        <v>928</v>
      </c>
      <c r="B95" s="593" t="s">
        <v>929</v>
      </c>
      <c r="C95" s="593" t="s">
        <v>438</v>
      </c>
      <c r="D95" s="593" t="s">
        <v>539</v>
      </c>
      <c r="E95" s="593" t="s">
        <v>947</v>
      </c>
      <c r="F95" s="593" t="s">
        <v>965</v>
      </c>
      <c r="G95" s="593" t="s">
        <v>966</v>
      </c>
      <c r="H95" s="610">
        <v>183</v>
      </c>
      <c r="I95" s="610">
        <v>30195</v>
      </c>
      <c r="J95" s="593">
        <v>1.1077481840193704</v>
      </c>
      <c r="K95" s="593">
        <v>165</v>
      </c>
      <c r="L95" s="610">
        <v>154</v>
      </c>
      <c r="M95" s="610">
        <v>27258</v>
      </c>
      <c r="N95" s="593">
        <v>1</v>
      </c>
      <c r="O95" s="593">
        <v>177</v>
      </c>
      <c r="P95" s="610">
        <v>125</v>
      </c>
      <c r="Q95" s="610">
        <v>22125</v>
      </c>
      <c r="R95" s="598">
        <v>0.81168831168831168</v>
      </c>
      <c r="S95" s="611">
        <v>177</v>
      </c>
    </row>
    <row r="96" spans="1:19" ht="14.4" customHeight="1" x14ac:dyDescent="0.3">
      <c r="A96" s="592" t="s">
        <v>928</v>
      </c>
      <c r="B96" s="593" t="s">
        <v>929</v>
      </c>
      <c r="C96" s="593" t="s">
        <v>438</v>
      </c>
      <c r="D96" s="593" t="s">
        <v>539</v>
      </c>
      <c r="E96" s="593" t="s">
        <v>947</v>
      </c>
      <c r="F96" s="593" t="s">
        <v>967</v>
      </c>
      <c r="G96" s="593" t="s">
        <v>968</v>
      </c>
      <c r="H96" s="610">
        <v>2</v>
      </c>
      <c r="I96" s="610">
        <v>342</v>
      </c>
      <c r="J96" s="593"/>
      <c r="K96" s="593">
        <v>171</v>
      </c>
      <c r="L96" s="610"/>
      <c r="M96" s="610"/>
      <c r="N96" s="593"/>
      <c r="O96" s="593"/>
      <c r="P96" s="610"/>
      <c r="Q96" s="610"/>
      <c r="R96" s="598"/>
      <c r="S96" s="611"/>
    </row>
    <row r="97" spans="1:19" ht="14.4" customHeight="1" x14ac:dyDescent="0.3">
      <c r="A97" s="592" t="s">
        <v>928</v>
      </c>
      <c r="B97" s="593" t="s">
        <v>929</v>
      </c>
      <c r="C97" s="593" t="s">
        <v>438</v>
      </c>
      <c r="D97" s="593" t="s">
        <v>539</v>
      </c>
      <c r="E97" s="593" t="s">
        <v>947</v>
      </c>
      <c r="F97" s="593" t="s">
        <v>969</v>
      </c>
      <c r="G97" s="593" t="s">
        <v>970</v>
      </c>
      <c r="H97" s="610">
        <v>234</v>
      </c>
      <c r="I97" s="610">
        <v>1466.66</v>
      </c>
      <c r="J97" s="593">
        <v>8.0291591187665851E-2</v>
      </c>
      <c r="K97" s="593">
        <v>6.2677777777777779</v>
      </c>
      <c r="L97" s="610">
        <v>548</v>
      </c>
      <c r="M97" s="610">
        <v>18266.669999999998</v>
      </c>
      <c r="N97" s="593">
        <v>1</v>
      </c>
      <c r="O97" s="593">
        <v>33.333339416058394</v>
      </c>
      <c r="P97" s="610">
        <v>501</v>
      </c>
      <c r="Q97" s="610">
        <v>16700</v>
      </c>
      <c r="R97" s="598">
        <v>0.91423340981142165</v>
      </c>
      <c r="S97" s="611">
        <v>33.333333333333336</v>
      </c>
    </row>
    <row r="98" spans="1:19" ht="14.4" customHeight="1" x14ac:dyDescent="0.3">
      <c r="A98" s="592" t="s">
        <v>928</v>
      </c>
      <c r="B98" s="593" t="s">
        <v>929</v>
      </c>
      <c r="C98" s="593" t="s">
        <v>438</v>
      </c>
      <c r="D98" s="593" t="s">
        <v>539</v>
      </c>
      <c r="E98" s="593" t="s">
        <v>947</v>
      </c>
      <c r="F98" s="593" t="s">
        <v>971</v>
      </c>
      <c r="G98" s="593" t="s">
        <v>972</v>
      </c>
      <c r="H98" s="610">
        <v>3</v>
      </c>
      <c r="I98" s="610">
        <v>108</v>
      </c>
      <c r="J98" s="593">
        <v>0.26535626535626533</v>
      </c>
      <c r="K98" s="593">
        <v>36</v>
      </c>
      <c r="L98" s="610">
        <v>11</v>
      </c>
      <c r="M98" s="610">
        <v>407</v>
      </c>
      <c r="N98" s="593">
        <v>1</v>
      </c>
      <c r="O98" s="593">
        <v>37</v>
      </c>
      <c r="P98" s="610">
        <v>9</v>
      </c>
      <c r="Q98" s="610">
        <v>333</v>
      </c>
      <c r="R98" s="598">
        <v>0.81818181818181823</v>
      </c>
      <c r="S98" s="611">
        <v>37</v>
      </c>
    </row>
    <row r="99" spans="1:19" ht="14.4" customHeight="1" x14ac:dyDescent="0.3">
      <c r="A99" s="592" t="s">
        <v>928</v>
      </c>
      <c r="B99" s="593" t="s">
        <v>929</v>
      </c>
      <c r="C99" s="593" t="s">
        <v>438</v>
      </c>
      <c r="D99" s="593" t="s">
        <v>539</v>
      </c>
      <c r="E99" s="593" t="s">
        <v>947</v>
      </c>
      <c r="F99" s="593" t="s">
        <v>975</v>
      </c>
      <c r="G99" s="593" t="s">
        <v>976</v>
      </c>
      <c r="H99" s="610">
        <v>322</v>
      </c>
      <c r="I99" s="610">
        <v>41538</v>
      </c>
      <c r="J99" s="593">
        <v>1.5171481792614778</v>
      </c>
      <c r="K99" s="593">
        <v>129</v>
      </c>
      <c r="L99" s="610">
        <v>209</v>
      </c>
      <c r="M99" s="610">
        <v>27379</v>
      </c>
      <c r="N99" s="593">
        <v>1</v>
      </c>
      <c r="O99" s="593">
        <v>131</v>
      </c>
      <c r="P99" s="610">
        <v>105</v>
      </c>
      <c r="Q99" s="610">
        <v>13860</v>
      </c>
      <c r="R99" s="598">
        <v>0.50622740056247484</v>
      </c>
      <c r="S99" s="611">
        <v>132</v>
      </c>
    </row>
    <row r="100" spans="1:19" ht="14.4" customHeight="1" x14ac:dyDescent="0.3">
      <c r="A100" s="592" t="s">
        <v>928</v>
      </c>
      <c r="B100" s="593" t="s">
        <v>929</v>
      </c>
      <c r="C100" s="593" t="s">
        <v>438</v>
      </c>
      <c r="D100" s="593" t="s">
        <v>539</v>
      </c>
      <c r="E100" s="593" t="s">
        <v>947</v>
      </c>
      <c r="F100" s="593" t="s">
        <v>977</v>
      </c>
      <c r="G100" s="593" t="s">
        <v>978</v>
      </c>
      <c r="H100" s="610">
        <v>136</v>
      </c>
      <c r="I100" s="610">
        <v>9520</v>
      </c>
      <c r="J100" s="593">
        <v>0.47824776449311768</v>
      </c>
      <c r="K100" s="593">
        <v>70</v>
      </c>
      <c r="L100" s="610">
        <v>269</v>
      </c>
      <c r="M100" s="610">
        <v>19906</v>
      </c>
      <c r="N100" s="593">
        <v>1</v>
      </c>
      <c r="O100" s="593">
        <v>74</v>
      </c>
      <c r="P100" s="610">
        <v>180</v>
      </c>
      <c r="Q100" s="610">
        <v>13320</v>
      </c>
      <c r="R100" s="598">
        <v>0.66914498141263945</v>
      </c>
      <c r="S100" s="611">
        <v>74</v>
      </c>
    </row>
    <row r="101" spans="1:19" ht="14.4" customHeight="1" x14ac:dyDescent="0.3">
      <c r="A101" s="592" t="s">
        <v>928</v>
      </c>
      <c r="B101" s="593" t="s">
        <v>929</v>
      </c>
      <c r="C101" s="593" t="s">
        <v>438</v>
      </c>
      <c r="D101" s="593" t="s">
        <v>539</v>
      </c>
      <c r="E101" s="593" t="s">
        <v>947</v>
      </c>
      <c r="F101" s="593" t="s">
        <v>979</v>
      </c>
      <c r="G101" s="593" t="s">
        <v>980</v>
      </c>
      <c r="H101" s="610">
        <v>336</v>
      </c>
      <c r="I101" s="610">
        <v>111216</v>
      </c>
      <c r="J101" s="593">
        <v>1.1508039982616254</v>
      </c>
      <c r="K101" s="593">
        <v>331</v>
      </c>
      <c r="L101" s="610">
        <v>273</v>
      </c>
      <c r="M101" s="610">
        <v>96642</v>
      </c>
      <c r="N101" s="593">
        <v>1</v>
      </c>
      <c r="O101" s="593">
        <v>354</v>
      </c>
      <c r="P101" s="610">
        <v>297</v>
      </c>
      <c r="Q101" s="610">
        <v>105435</v>
      </c>
      <c r="R101" s="598">
        <v>1.0909852859005402</v>
      </c>
      <c r="S101" s="611">
        <v>355</v>
      </c>
    </row>
    <row r="102" spans="1:19" ht="14.4" customHeight="1" x14ac:dyDescent="0.3">
      <c r="A102" s="592" t="s">
        <v>928</v>
      </c>
      <c r="B102" s="593" t="s">
        <v>929</v>
      </c>
      <c r="C102" s="593" t="s">
        <v>438</v>
      </c>
      <c r="D102" s="593" t="s">
        <v>539</v>
      </c>
      <c r="E102" s="593" t="s">
        <v>947</v>
      </c>
      <c r="F102" s="593" t="s">
        <v>981</v>
      </c>
      <c r="G102" s="593" t="s">
        <v>982</v>
      </c>
      <c r="H102" s="610">
        <v>23</v>
      </c>
      <c r="I102" s="610">
        <v>4830</v>
      </c>
      <c r="J102" s="593">
        <v>1.2798092209856915</v>
      </c>
      <c r="K102" s="593">
        <v>210</v>
      </c>
      <c r="L102" s="610">
        <v>17</v>
      </c>
      <c r="M102" s="610">
        <v>3774</v>
      </c>
      <c r="N102" s="593">
        <v>1</v>
      </c>
      <c r="O102" s="593">
        <v>222</v>
      </c>
      <c r="P102" s="610">
        <v>120</v>
      </c>
      <c r="Q102" s="610">
        <v>26760</v>
      </c>
      <c r="R102" s="598">
        <v>7.0906200317965027</v>
      </c>
      <c r="S102" s="611">
        <v>223</v>
      </c>
    </row>
    <row r="103" spans="1:19" ht="14.4" customHeight="1" x14ac:dyDescent="0.3">
      <c r="A103" s="592" t="s">
        <v>928</v>
      </c>
      <c r="B103" s="593" t="s">
        <v>929</v>
      </c>
      <c r="C103" s="593" t="s">
        <v>438</v>
      </c>
      <c r="D103" s="593" t="s">
        <v>539</v>
      </c>
      <c r="E103" s="593" t="s">
        <v>947</v>
      </c>
      <c r="F103" s="593" t="s">
        <v>983</v>
      </c>
      <c r="G103" s="593" t="s">
        <v>984</v>
      </c>
      <c r="H103" s="610">
        <v>10</v>
      </c>
      <c r="I103" s="610">
        <v>770</v>
      </c>
      <c r="J103" s="593">
        <v>2.5</v>
      </c>
      <c r="K103" s="593">
        <v>77</v>
      </c>
      <c r="L103" s="610">
        <v>4</v>
      </c>
      <c r="M103" s="610">
        <v>308</v>
      </c>
      <c r="N103" s="593">
        <v>1</v>
      </c>
      <c r="O103" s="593">
        <v>77</v>
      </c>
      <c r="P103" s="610">
        <v>2</v>
      </c>
      <c r="Q103" s="610">
        <v>154</v>
      </c>
      <c r="R103" s="598">
        <v>0.5</v>
      </c>
      <c r="S103" s="611">
        <v>77</v>
      </c>
    </row>
    <row r="104" spans="1:19" ht="14.4" customHeight="1" x14ac:dyDescent="0.3">
      <c r="A104" s="592" t="s">
        <v>928</v>
      </c>
      <c r="B104" s="593" t="s">
        <v>929</v>
      </c>
      <c r="C104" s="593" t="s">
        <v>438</v>
      </c>
      <c r="D104" s="593" t="s">
        <v>539</v>
      </c>
      <c r="E104" s="593" t="s">
        <v>947</v>
      </c>
      <c r="F104" s="593" t="s">
        <v>987</v>
      </c>
      <c r="G104" s="593" t="s">
        <v>988</v>
      </c>
      <c r="H104" s="610">
        <v>2</v>
      </c>
      <c r="I104" s="610">
        <v>114</v>
      </c>
      <c r="J104" s="593">
        <v>0.96610169491525422</v>
      </c>
      <c r="K104" s="593">
        <v>57</v>
      </c>
      <c r="L104" s="610">
        <v>2</v>
      </c>
      <c r="M104" s="610">
        <v>118</v>
      </c>
      <c r="N104" s="593">
        <v>1</v>
      </c>
      <c r="O104" s="593">
        <v>59</v>
      </c>
      <c r="P104" s="610"/>
      <c r="Q104" s="610"/>
      <c r="R104" s="598"/>
      <c r="S104" s="611"/>
    </row>
    <row r="105" spans="1:19" ht="14.4" customHeight="1" x14ac:dyDescent="0.3">
      <c r="A105" s="592" t="s">
        <v>928</v>
      </c>
      <c r="B105" s="593" t="s">
        <v>929</v>
      </c>
      <c r="C105" s="593" t="s">
        <v>438</v>
      </c>
      <c r="D105" s="593" t="s">
        <v>539</v>
      </c>
      <c r="E105" s="593" t="s">
        <v>947</v>
      </c>
      <c r="F105" s="593" t="s">
        <v>989</v>
      </c>
      <c r="G105" s="593"/>
      <c r="H105" s="610">
        <v>12</v>
      </c>
      <c r="I105" s="610">
        <v>2916</v>
      </c>
      <c r="J105" s="593"/>
      <c r="K105" s="593">
        <v>243</v>
      </c>
      <c r="L105" s="610"/>
      <c r="M105" s="610"/>
      <c r="N105" s="593"/>
      <c r="O105" s="593"/>
      <c r="P105" s="610"/>
      <c r="Q105" s="610"/>
      <c r="R105" s="598"/>
      <c r="S105" s="611"/>
    </row>
    <row r="106" spans="1:19" ht="14.4" customHeight="1" x14ac:dyDescent="0.3">
      <c r="A106" s="592" t="s">
        <v>928</v>
      </c>
      <c r="B106" s="593" t="s">
        <v>929</v>
      </c>
      <c r="C106" s="593" t="s">
        <v>438</v>
      </c>
      <c r="D106" s="593" t="s">
        <v>539</v>
      </c>
      <c r="E106" s="593" t="s">
        <v>947</v>
      </c>
      <c r="F106" s="593" t="s">
        <v>990</v>
      </c>
      <c r="G106" s="593" t="s">
        <v>991</v>
      </c>
      <c r="H106" s="610">
        <v>139</v>
      </c>
      <c r="I106" s="610">
        <v>90767</v>
      </c>
      <c r="J106" s="593">
        <v>1.0276362565948871</v>
      </c>
      <c r="K106" s="593">
        <v>653</v>
      </c>
      <c r="L106" s="610">
        <v>126</v>
      </c>
      <c r="M106" s="610">
        <v>88326</v>
      </c>
      <c r="N106" s="593">
        <v>1</v>
      </c>
      <c r="O106" s="593">
        <v>701</v>
      </c>
      <c r="P106" s="610">
        <v>79</v>
      </c>
      <c r="Q106" s="610">
        <v>55379</v>
      </c>
      <c r="R106" s="598">
        <v>0.62698412698412698</v>
      </c>
      <c r="S106" s="611">
        <v>701</v>
      </c>
    </row>
    <row r="107" spans="1:19" ht="14.4" customHeight="1" x14ac:dyDescent="0.3">
      <c r="A107" s="592" t="s">
        <v>928</v>
      </c>
      <c r="B107" s="593" t="s">
        <v>929</v>
      </c>
      <c r="C107" s="593" t="s">
        <v>438</v>
      </c>
      <c r="D107" s="593" t="s">
        <v>539</v>
      </c>
      <c r="E107" s="593" t="s">
        <v>947</v>
      </c>
      <c r="F107" s="593" t="s">
        <v>992</v>
      </c>
      <c r="G107" s="593" t="s">
        <v>993</v>
      </c>
      <c r="H107" s="610">
        <v>462</v>
      </c>
      <c r="I107" s="610">
        <v>99330</v>
      </c>
      <c r="J107" s="593">
        <v>1.1911357340720221</v>
      </c>
      <c r="K107" s="593">
        <v>215</v>
      </c>
      <c r="L107" s="610">
        <v>361</v>
      </c>
      <c r="M107" s="610">
        <v>83391</v>
      </c>
      <c r="N107" s="593">
        <v>1</v>
      </c>
      <c r="O107" s="593">
        <v>231</v>
      </c>
      <c r="P107" s="610">
        <v>353</v>
      </c>
      <c r="Q107" s="610">
        <v>81543</v>
      </c>
      <c r="R107" s="598">
        <v>0.97783933518005539</v>
      </c>
      <c r="S107" s="611">
        <v>231</v>
      </c>
    </row>
    <row r="108" spans="1:19" ht="14.4" customHeight="1" x14ac:dyDescent="0.3">
      <c r="A108" s="592" t="s">
        <v>928</v>
      </c>
      <c r="B108" s="593" t="s">
        <v>929</v>
      </c>
      <c r="C108" s="593" t="s">
        <v>438</v>
      </c>
      <c r="D108" s="593" t="s">
        <v>539</v>
      </c>
      <c r="E108" s="593" t="s">
        <v>947</v>
      </c>
      <c r="F108" s="593" t="s">
        <v>994</v>
      </c>
      <c r="G108" s="593" t="s">
        <v>995</v>
      </c>
      <c r="H108" s="610"/>
      <c r="I108" s="610"/>
      <c r="J108" s="593"/>
      <c r="K108" s="593"/>
      <c r="L108" s="610">
        <v>4</v>
      </c>
      <c r="M108" s="610">
        <v>1888</v>
      </c>
      <c r="N108" s="593">
        <v>1</v>
      </c>
      <c r="O108" s="593">
        <v>472</v>
      </c>
      <c r="P108" s="610">
        <v>0</v>
      </c>
      <c r="Q108" s="610">
        <v>0</v>
      </c>
      <c r="R108" s="598">
        <v>0</v>
      </c>
      <c r="S108" s="611"/>
    </row>
    <row r="109" spans="1:19" ht="14.4" customHeight="1" x14ac:dyDescent="0.3">
      <c r="A109" s="592" t="s">
        <v>928</v>
      </c>
      <c r="B109" s="593" t="s">
        <v>929</v>
      </c>
      <c r="C109" s="593" t="s">
        <v>438</v>
      </c>
      <c r="D109" s="593" t="s">
        <v>925</v>
      </c>
      <c r="E109" s="593" t="s">
        <v>947</v>
      </c>
      <c r="F109" s="593" t="s">
        <v>952</v>
      </c>
      <c r="G109" s="593" t="s">
        <v>953</v>
      </c>
      <c r="H109" s="610"/>
      <c r="I109" s="610"/>
      <c r="J109" s="593"/>
      <c r="K109" s="593"/>
      <c r="L109" s="610">
        <v>2</v>
      </c>
      <c r="M109" s="610">
        <v>74</v>
      </c>
      <c r="N109" s="593">
        <v>1</v>
      </c>
      <c r="O109" s="593">
        <v>37</v>
      </c>
      <c r="P109" s="610"/>
      <c r="Q109" s="610"/>
      <c r="R109" s="598"/>
      <c r="S109" s="611"/>
    </row>
    <row r="110" spans="1:19" ht="14.4" customHeight="1" x14ac:dyDescent="0.3">
      <c r="A110" s="592" t="s">
        <v>928</v>
      </c>
      <c r="B110" s="593" t="s">
        <v>929</v>
      </c>
      <c r="C110" s="593" t="s">
        <v>438</v>
      </c>
      <c r="D110" s="593" t="s">
        <v>925</v>
      </c>
      <c r="E110" s="593" t="s">
        <v>947</v>
      </c>
      <c r="F110" s="593" t="s">
        <v>954</v>
      </c>
      <c r="G110" s="593" t="s">
        <v>955</v>
      </c>
      <c r="H110" s="610"/>
      <c r="I110" s="610"/>
      <c r="J110" s="593"/>
      <c r="K110" s="593"/>
      <c r="L110" s="610"/>
      <c r="M110" s="610"/>
      <c r="N110" s="593"/>
      <c r="O110" s="593"/>
      <c r="P110" s="610">
        <v>1</v>
      </c>
      <c r="Q110" s="610">
        <v>10</v>
      </c>
      <c r="R110" s="598"/>
      <c r="S110" s="611">
        <v>10</v>
      </c>
    </row>
    <row r="111" spans="1:19" ht="14.4" customHeight="1" x14ac:dyDescent="0.3">
      <c r="A111" s="592" t="s">
        <v>928</v>
      </c>
      <c r="B111" s="593" t="s">
        <v>929</v>
      </c>
      <c r="C111" s="593" t="s">
        <v>438</v>
      </c>
      <c r="D111" s="593" t="s">
        <v>925</v>
      </c>
      <c r="E111" s="593" t="s">
        <v>947</v>
      </c>
      <c r="F111" s="593" t="s">
        <v>960</v>
      </c>
      <c r="G111" s="593" t="s">
        <v>961</v>
      </c>
      <c r="H111" s="610"/>
      <c r="I111" s="610"/>
      <c r="J111" s="593"/>
      <c r="K111" s="593"/>
      <c r="L111" s="610">
        <v>1</v>
      </c>
      <c r="M111" s="610">
        <v>74</v>
      </c>
      <c r="N111" s="593">
        <v>1</v>
      </c>
      <c r="O111" s="593">
        <v>74</v>
      </c>
      <c r="P111" s="610">
        <v>1</v>
      </c>
      <c r="Q111" s="610">
        <v>74</v>
      </c>
      <c r="R111" s="598">
        <v>1</v>
      </c>
      <c r="S111" s="611">
        <v>74</v>
      </c>
    </row>
    <row r="112" spans="1:19" ht="14.4" customHeight="1" x14ac:dyDescent="0.3">
      <c r="A112" s="592" t="s">
        <v>928</v>
      </c>
      <c r="B112" s="593" t="s">
        <v>929</v>
      </c>
      <c r="C112" s="593" t="s">
        <v>438</v>
      </c>
      <c r="D112" s="593" t="s">
        <v>925</v>
      </c>
      <c r="E112" s="593" t="s">
        <v>947</v>
      </c>
      <c r="F112" s="593" t="s">
        <v>965</v>
      </c>
      <c r="G112" s="593" t="s">
        <v>966</v>
      </c>
      <c r="H112" s="610"/>
      <c r="I112" s="610"/>
      <c r="J112" s="593"/>
      <c r="K112" s="593"/>
      <c r="L112" s="610"/>
      <c r="M112" s="610"/>
      <c r="N112" s="593"/>
      <c r="O112" s="593"/>
      <c r="P112" s="610">
        <v>1</v>
      </c>
      <c r="Q112" s="610">
        <v>177</v>
      </c>
      <c r="R112" s="598"/>
      <c r="S112" s="611">
        <v>177</v>
      </c>
    </row>
    <row r="113" spans="1:19" ht="14.4" customHeight="1" x14ac:dyDescent="0.3">
      <c r="A113" s="592" t="s">
        <v>928</v>
      </c>
      <c r="B113" s="593" t="s">
        <v>929</v>
      </c>
      <c r="C113" s="593" t="s">
        <v>438</v>
      </c>
      <c r="D113" s="593" t="s">
        <v>925</v>
      </c>
      <c r="E113" s="593" t="s">
        <v>947</v>
      </c>
      <c r="F113" s="593" t="s">
        <v>969</v>
      </c>
      <c r="G113" s="593" t="s">
        <v>970</v>
      </c>
      <c r="H113" s="610"/>
      <c r="I113" s="610"/>
      <c r="J113" s="593"/>
      <c r="K113" s="593"/>
      <c r="L113" s="610">
        <v>1</v>
      </c>
      <c r="M113" s="610">
        <v>33.33</v>
      </c>
      <c r="N113" s="593">
        <v>1</v>
      </c>
      <c r="O113" s="593">
        <v>33.33</v>
      </c>
      <c r="P113" s="610">
        <v>3</v>
      </c>
      <c r="Q113" s="610">
        <v>100</v>
      </c>
      <c r="R113" s="598">
        <v>3.0003000300030003</v>
      </c>
      <c r="S113" s="611">
        <v>33.333333333333336</v>
      </c>
    </row>
    <row r="114" spans="1:19" ht="14.4" customHeight="1" x14ac:dyDescent="0.3">
      <c r="A114" s="592" t="s">
        <v>928</v>
      </c>
      <c r="B114" s="593" t="s">
        <v>929</v>
      </c>
      <c r="C114" s="593" t="s">
        <v>438</v>
      </c>
      <c r="D114" s="593" t="s">
        <v>925</v>
      </c>
      <c r="E114" s="593" t="s">
        <v>947</v>
      </c>
      <c r="F114" s="593" t="s">
        <v>971</v>
      </c>
      <c r="G114" s="593" t="s">
        <v>972</v>
      </c>
      <c r="H114" s="610"/>
      <c r="I114" s="610"/>
      <c r="J114" s="593"/>
      <c r="K114" s="593"/>
      <c r="L114" s="610">
        <v>1</v>
      </c>
      <c r="M114" s="610">
        <v>37</v>
      </c>
      <c r="N114" s="593">
        <v>1</v>
      </c>
      <c r="O114" s="593">
        <v>37</v>
      </c>
      <c r="P114" s="610"/>
      <c r="Q114" s="610"/>
      <c r="R114" s="598"/>
      <c r="S114" s="611"/>
    </row>
    <row r="115" spans="1:19" ht="14.4" customHeight="1" x14ac:dyDescent="0.3">
      <c r="A115" s="592" t="s">
        <v>928</v>
      </c>
      <c r="B115" s="593" t="s">
        <v>929</v>
      </c>
      <c r="C115" s="593" t="s">
        <v>438</v>
      </c>
      <c r="D115" s="593" t="s">
        <v>925</v>
      </c>
      <c r="E115" s="593" t="s">
        <v>947</v>
      </c>
      <c r="F115" s="593" t="s">
        <v>977</v>
      </c>
      <c r="G115" s="593" t="s">
        <v>978</v>
      </c>
      <c r="H115" s="610"/>
      <c r="I115" s="610"/>
      <c r="J115" s="593"/>
      <c r="K115" s="593"/>
      <c r="L115" s="610"/>
      <c r="M115" s="610"/>
      <c r="N115" s="593"/>
      <c r="O115" s="593"/>
      <c r="P115" s="610">
        <v>6</v>
      </c>
      <c r="Q115" s="610">
        <v>444</v>
      </c>
      <c r="R115" s="598"/>
      <c r="S115" s="611">
        <v>74</v>
      </c>
    </row>
    <row r="116" spans="1:19" ht="14.4" customHeight="1" x14ac:dyDescent="0.3">
      <c r="A116" s="592" t="s">
        <v>928</v>
      </c>
      <c r="B116" s="593" t="s">
        <v>929</v>
      </c>
      <c r="C116" s="593" t="s">
        <v>438</v>
      </c>
      <c r="D116" s="593" t="s">
        <v>925</v>
      </c>
      <c r="E116" s="593" t="s">
        <v>947</v>
      </c>
      <c r="F116" s="593" t="s">
        <v>979</v>
      </c>
      <c r="G116" s="593" t="s">
        <v>980</v>
      </c>
      <c r="H116" s="610"/>
      <c r="I116" s="610"/>
      <c r="J116" s="593"/>
      <c r="K116" s="593"/>
      <c r="L116" s="610">
        <v>1</v>
      </c>
      <c r="M116" s="610">
        <v>354</v>
      </c>
      <c r="N116" s="593">
        <v>1</v>
      </c>
      <c r="O116" s="593">
        <v>354</v>
      </c>
      <c r="P116" s="610">
        <v>1</v>
      </c>
      <c r="Q116" s="610">
        <v>355</v>
      </c>
      <c r="R116" s="598">
        <v>1.0028248587570621</v>
      </c>
      <c r="S116" s="611">
        <v>355</v>
      </c>
    </row>
    <row r="117" spans="1:19" ht="14.4" customHeight="1" x14ac:dyDescent="0.3">
      <c r="A117" s="592" t="s">
        <v>928</v>
      </c>
      <c r="B117" s="593" t="s">
        <v>929</v>
      </c>
      <c r="C117" s="593" t="s">
        <v>438</v>
      </c>
      <c r="D117" s="593" t="s">
        <v>925</v>
      </c>
      <c r="E117" s="593" t="s">
        <v>947</v>
      </c>
      <c r="F117" s="593" t="s">
        <v>981</v>
      </c>
      <c r="G117" s="593" t="s">
        <v>982</v>
      </c>
      <c r="H117" s="610"/>
      <c r="I117" s="610"/>
      <c r="J117" s="593"/>
      <c r="K117" s="593"/>
      <c r="L117" s="610">
        <v>4</v>
      </c>
      <c r="M117" s="610">
        <v>888</v>
      </c>
      <c r="N117" s="593">
        <v>1</v>
      </c>
      <c r="O117" s="593">
        <v>222</v>
      </c>
      <c r="P117" s="610">
        <v>2</v>
      </c>
      <c r="Q117" s="610">
        <v>446</v>
      </c>
      <c r="R117" s="598">
        <v>0.50225225225225223</v>
      </c>
      <c r="S117" s="611">
        <v>223</v>
      </c>
    </row>
    <row r="118" spans="1:19" ht="14.4" customHeight="1" x14ac:dyDescent="0.3">
      <c r="A118" s="592" t="s">
        <v>928</v>
      </c>
      <c r="B118" s="593" t="s">
        <v>929</v>
      </c>
      <c r="C118" s="593" t="s">
        <v>438</v>
      </c>
      <c r="D118" s="593" t="s">
        <v>925</v>
      </c>
      <c r="E118" s="593" t="s">
        <v>947</v>
      </c>
      <c r="F118" s="593" t="s">
        <v>990</v>
      </c>
      <c r="G118" s="593" t="s">
        <v>991</v>
      </c>
      <c r="H118" s="610"/>
      <c r="I118" s="610"/>
      <c r="J118" s="593"/>
      <c r="K118" s="593"/>
      <c r="L118" s="610"/>
      <c r="M118" s="610"/>
      <c r="N118" s="593"/>
      <c r="O118" s="593"/>
      <c r="P118" s="610">
        <v>1</v>
      </c>
      <c r="Q118" s="610">
        <v>701</v>
      </c>
      <c r="R118" s="598"/>
      <c r="S118" s="611">
        <v>701</v>
      </c>
    </row>
    <row r="119" spans="1:19" ht="14.4" customHeight="1" x14ac:dyDescent="0.3">
      <c r="A119" s="592" t="s">
        <v>928</v>
      </c>
      <c r="B119" s="593" t="s">
        <v>929</v>
      </c>
      <c r="C119" s="593" t="s">
        <v>438</v>
      </c>
      <c r="D119" s="593" t="s">
        <v>540</v>
      </c>
      <c r="E119" s="593" t="s">
        <v>930</v>
      </c>
      <c r="F119" s="593" t="s">
        <v>931</v>
      </c>
      <c r="G119" s="593" t="s">
        <v>932</v>
      </c>
      <c r="H119" s="610">
        <v>0.4</v>
      </c>
      <c r="I119" s="610">
        <v>21.64</v>
      </c>
      <c r="J119" s="593"/>
      <c r="K119" s="593">
        <v>54.1</v>
      </c>
      <c r="L119" s="610"/>
      <c r="M119" s="610"/>
      <c r="N119" s="593"/>
      <c r="O119" s="593"/>
      <c r="P119" s="610"/>
      <c r="Q119" s="610"/>
      <c r="R119" s="598"/>
      <c r="S119" s="611"/>
    </row>
    <row r="120" spans="1:19" ht="14.4" customHeight="1" x14ac:dyDescent="0.3">
      <c r="A120" s="592" t="s">
        <v>928</v>
      </c>
      <c r="B120" s="593" t="s">
        <v>929</v>
      </c>
      <c r="C120" s="593" t="s">
        <v>438</v>
      </c>
      <c r="D120" s="593" t="s">
        <v>540</v>
      </c>
      <c r="E120" s="593" t="s">
        <v>930</v>
      </c>
      <c r="F120" s="593" t="s">
        <v>941</v>
      </c>
      <c r="G120" s="593" t="s">
        <v>942</v>
      </c>
      <c r="H120" s="610"/>
      <c r="I120" s="610"/>
      <c r="J120" s="593"/>
      <c r="K120" s="593"/>
      <c r="L120" s="610">
        <v>1</v>
      </c>
      <c r="M120" s="610">
        <v>56.84</v>
      </c>
      <c r="N120" s="593">
        <v>1</v>
      </c>
      <c r="O120" s="593">
        <v>56.84</v>
      </c>
      <c r="P120" s="610"/>
      <c r="Q120" s="610"/>
      <c r="R120" s="598"/>
      <c r="S120" s="611"/>
    </row>
    <row r="121" spans="1:19" ht="14.4" customHeight="1" x14ac:dyDescent="0.3">
      <c r="A121" s="592" t="s">
        <v>928</v>
      </c>
      <c r="B121" s="593" t="s">
        <v>929</v>
      </c>
      <c r="C121" s="593" t="s">
        <v>438</v>
      </c>
      <c r="D121" s="593" t="s">
        <v>540</v>
      </c>
      <c r="E121" s="593" t="s">
        <v>930</v>
      </c>
      <c r="F121" s="593" t="s">
        <v>943</v>
      </c>
      <c r="G121" s="593" t="s">
        <v>944</v>
      </c>
      <c r="H121" s="610">
        <v>2</v>
      </c>
      <c r="I121" s="610">
        <v>6.0600000000000005</v>
      </c>
      <c r="J121" s="593"/>
      <c r="K121" s="593">
        <v>3.0300000000000002</v>
      </c>
      <c r="L121" s="610"/>
      <c r="M121" s="610"/>
      <c r="N121" s="593"/>
      <c r="O121" s="593"/>
      <c r="P121" s="610"/>
      <c r="Q121" s="610"/>
      <c r="R121" s="598"/>
      <c r="S121" s="611"/>
    </row>
    <row r="122" spans="1:19" ht="14.4" customHeight="1" x14ac:dyDescent="0.3">
      <c r="A122" s="592" t="s">
        <v>928</v>
      </c>
      <c r="B122" s="593" t="s">
        <v>929</v>
      </c>
      <c r="C122" s="593" t="s">
        <v>438</v>
      </c>
      <c r="D122" s="593" t="s">
        <v>540</v>
      </c>
      <c r="E122" s="593" t="s">
        <v>947</v>
      </c>
      <c r="F122" s="593" t="s">
        <v>952</v>
      </c>
      <c r="G122" s="593" t="s">
        <v>953</v>
      </c>
      <c r="H122" s="610">
        <v>11</v>
      </c>
      <c r="I122" s="610">
        <v>385</v>
      </c>
      <c r="J122" s="593">
        <v>0.4002079002079002</v>
      </c>
      <c r="K122" s="593">
        <v>35</v>
      </c>
      <c r="L122" s="610">
        <v>26</v>
      </c>
      <c r="M122" s="610">
        <v>962</v>
      </c>
      <c r="N122" s="593">
        <v>1</v>
      </c>
      <c r="O122" s="593">
        <v>37</v>
      </c>
      <c r="P122" s="610">
        <v>25</v>
      </c>
      <c r="Q122" s="610">
        <v>925</v>
      </c>
      <c r="R122" s="598">
        <v>0.96153846153846156</v>
      </c>
      <c r="S122" s="611">
        <v>37</v>
      </c>
    </row>
    <row r="123" spans="1:19" ht="14.4" customHeight="1" x14ac:dyDescent="0.3">
      <c r="A123" s="592" t="s">
        <v>928</v>
      </c>
      <c r="B123" s="593" t="s">
        <v>929</v>
      </c>
      <c r="C123" s="593" t="s">
        <v>438</v>
      </c>
      <c r="D123" s="593" t="s">
        <v>540</v>
      </c>
      <c r="E123" s="593" t="s">
        <v>947</v>
      </c>
      <c r="F123" s="593" t="s">
        <v>954</v>
      </c>
      <c r="G123" s="593" t="s">
        <v>955</v>
      </c>
      <c r="H123" s="610">
        <v>1</v>
      </c>
      <c r="I123" s="610">
        <v>10</v>
      </c>
      <c r="J123" s="593">
        <v>1</v>
      </c>
      <c r="K123" s="593">
        <v>10</v>
      </c>
      <c r="L123" s="610">
        <v>1</v>
      </c>
      <c r="M123" s="610">
        <v>10</v>
      </c>
      <c r="N123" s="593">
        <v>1</v>
      </c>
      <c r="O123" s="593">
        <v>10</v>
      </c>
      <c r="P123" s="610">
        <v>2</v>
      </c>
      <c r="Q123" s="610">
        <v>20</v>
      </c>
      <c r="R123" s="598">
        <v>2</v>
      </c>
      <c r="S123" s="611">
        <v>10</v>
      </c>
    </row>
    <row r="124" spans="1:19" ht="14.4" customHeight="1" x14ac:dyDescent="0.3">
      <c r="A124" s="592" t="s">
        <v>928</v>
      </c>
      <c r="B124" s="593" t="s">
        <v>929</v>
      </c>
      <c r="C124" s="593" t="s">
        <v>438</v>
      </c>
      <c r="D124" s="593" t="s">
        <v>540</v>
      </c>
      <c r="E124" s="593" t="s">
        <v>947</v>
      </c>
      <c r="F124" s="593" t="s">
        <v>960</v>
      </c>
      <c r="G124" s="593" t="s">
        <v>961</v>
      </c>
      <c r="H124" s="610">
        <v>3</v>
      </c>
      <c r="I124" s="610">
        <v>210</v>
      </c>
      <c r="J124" s="593">
        <v>1.4189189189189189</v>
      </c>
      <c r="K124" s="593">
        <v>70</v>
      </c>
      <c r="L124" s="610">
        <v>2</v>
      </c>
      <c r="M124" s="610">
        <v>148</v>
      </c>
      <c r="N124" s="593">
        <v>1</v>
      </c>
      <c r="O124" s="593">
        <v>74</v>
      </c>
      <c r="P124" s="610">
        <v>6</v>
      </c>
      <c r="Q124" s="610">
        <v>444</v>
      </c>
      <c r="R124" s="598">
        <v>3</v>
      </c>
      <c r="S124" s="611">
        <v>74</v>
      </c>
    </row>
    <row r="125" spans="1:19" ht="14.4" customHeight="1" x14ac:dyDescent="0.3">
      <c r="A125" s="592" t="s">
        <v>928</v>
      </c>
      <c r="B125" s="593" t="s">
        <v>929</v>
      </c>
      <c r="C125" s="593" t="s">
        <v>438</v>
      </c>
      <c r="D125" s="593" t="s">
        <v>540</v>
      </c>
      <c r="E125" s="593" t="s">
        <v>947</v>
      </c>
      <c r="F125" s="593" t="s">
        <v>965</v>
      </c>
      <c r="G125" s="593" t="s">
        <v>966</v>
      </c>
      <c r="H125" s="610">
        <v>1</v>
      </c>
      <c r="I125" s="610">
        <v>165</v>
      </c>
      <c r="J125" s="593">
        <v>0.15536723163841809</v>
      </c>
      <c r="K125" s="593">
        <v>165</v>
      </c>
      <c r="L125" s="610">
        <v>6</v>
      </c>
      <c r="M125" s="610">
        <v>1062</v>
      </c>
      <c r="N125" s="593">
        <v>1</v>
      </c>
      <c r="O125" s="593">
        <v>177</v>
      </c>
      <c r="P125" s="610">
        <v>4</v>
      </c>
      <c r="Q125" s="610">
        <v>708</v>
      </c>
      <c r="R125" s="598">
        <v>0.66666666666666663</v>
      </c>
      <c r="S125" s="611">
        <v>177</v>
      </c>
    </row>
    <row r="126" spans="1:19" ht="14.4" customHeight="1" x14ac:dyDescent="0.3">
      <c r="A126" s="592" t="s">
        <v>928</v>
      </c>
      <c r="B126" s="593" t="s">
        <v>929</v>
      </c>
      <c r="C126" s="593" t="s">
        <v>438</v>
      </c>
      <c r="D126" s="593" t="s">
        <v>540</v>
      </c>
      <c r="E126" s="593" t="s">
        <v>947</v>
      </c>
      <c r="F126" s="593" t="s">
        <v>969</v>
      </c>
      <c r="G126" s="593" t="s">
        <v>970</v>
      </c>
      <c r="H126" s="610">
        <v>5</v>
      </c>
      <c r="I126" s="610">
        <v>99.99</v>
      </c>
      <c r="J126" s="593">
        <v>0.29998199927997121</v>
      </c>
      <c r="K126" s="593">
        <v>19.997999999999998</v>
      </c>
      <c r="L126" s="610">
        <v>10</v>
      </c>
      <c r="M126" s="610">
        <v>333.32</v>
      </c>
      <c r="N126" s="593">
        <v>1</v>
      </c>
      <c r="O126" s="593">
        <v>33.332000000000001</v>
      </c>
      <c r="P126" s="610">
        <v>14</v>
      </c>
      <c r="Q126" s="610">
        <v>466.65999999999997</v>
      </c>
      <c r="R126" s="598">
        <v>1.4000360014400575</v>
      </c>
      <c r="S126" s="611">
        <v>33.332857142857144</v>
      </c>
    </row>
    <row r="127" spans="1:19" ht="14.4" customHeight="1" x14ac:dyDescent="0.3">
      <c r="A127" s="592" t="s">
        <v>928</v>
      </c>
      <c r="B127" s="593" t="s">
        <v>929</v>
      </c>
      <c r="C127" s="593" t="s">
        <v>438</v>
      </c>
      <c r="D127" s="593" t="s">
        <v>540</v>
      </c>
      <c r="E127" s="593" t="s">
        <v>947</v>
      </c>
      <c r="F127" s="593" t="s">
        <v>971</v>
      </c>
      <c r="G127" s="593" t="s">
        <v>972</v>
      </c>
      <c r="H127" s="610"/>
      <c r="I127" s="610"/>
      <c r="J127" s="593"/>
      <c r="K127" s="593"/>
      <c r="L127" s="610">
        <v>1</v>
      </c>
      <c r="M127" s="610">
        <v>37</v>
      </c>
      <c r="N127" s="593">
        <v>1</v>
      </c>
      <c r="O127" s="593">
        <v>37</v>
      </c>
      <c r="P127" s="610">
        <v>1</v>
      </c>
      <c r="Q127" s="610">
        <v>37</v>
      </c>
      <c r="R127" s="598">
        <v>1</v>
      </c>
      <c r="S127" s="611">
        <v>37</v>
      </c>
    </row>
    <row r="128" spans="1:19" ht="14.4" customHeight="1" x14ac:dyDescent="0.3">
      <c r="A128" s="592" t="s">
        <v>928</v>
      </c>
      <c r="B128" s="593" t="s">
        <v>929</v>
      </c>
      <c r="C128" s="593" t="s">
        <v>438</v>
      </c>
      <c r="D128" s="593" t="s">
        <v>540</v>
      </c>
      <c r="E128" s="593" t="s">
        <v>947</v>
      </c>
      <c r="F128" s="593" t="s">
        <v>975</v>
      </c>
      <c r="G128" s="593" t="s">
        <v>976</v>
      </c>
      <c r="H128" s="610">
        <v>2</v>
      </c>
      <c r="I128" s="610">
        <v>258</v>
      </c>
      <c r="J128" s="593"/>
      <c r="K128" s="593">
        <v>129</v>
      </c>
      <c r="L128" s="610"/>
      <c r="M128" s="610"/>
      <c r="N128" s="593"/>
      <c r="O128" s="593"/>
      <c r="P128" s="610"/>
      <c r="Q128" s="610"/>
      <c r="R128" s="598"/>
      <c r="S128" s="611"/>
    </row>
    <row r="129" spans="1:19" ht="14.4" customHeight="1" x14ac:dyDescent="0.3">
      <c r="A129" s="592" t="s">
        <v>928</v>
      </c>
      <c r="B129" s="593" t="s">
        <v>929</v>
      </c>
      <c r="C129" s="593" t="s">
        <v>438</v>
      </c>
      <c r="D129" s="593" t="s">
        <v>540</v>
      </c>
      <c r="E129" s="593" t="s">
        <v>947</v>
      </c>
      <c r="F129" s="593" t="s">
        <v>977</v>
      </c>
      <c r="G129" s="593" t="s">
        <v>978</v>
      </c>
      <c r="H129" s="610">
        <v>17</v>
      </c>
      <c r="I129" s="610">
        <v>1190</v>
      </c>
      <c r="J129" s="593">
        <v>0.59559559559559561</v>
      </c>
      <c r="K129" s="593">
        <v>70</v>
      </c>
      <c r="L129" s="610">
        <v>27</v>
      </c>
      <c r="M129" s="610">
        <v>1998</v>
      </c>
      <c r="N129" s="593">
        <v>1</v>
      </c>
      <c r="O129" s="593">
        <v>74</v>
      </c>
      <c r="P129" s="610">
        <v>21</v>
      </c>
      <c r="Q129" s="610">
        <v>1554</v>
      </c>
      <c r="R129" s="598">
        <v>0.77777777777777779</v>
      </c>
      <c r="S129" s="611">
        <v>74</v>
      </c>
    </row>
    <row r="130" spans="1:19" ht="14.4" customHeight="1" x14ac:dyDescent="0.3">
      <c r="A130" s="592" t="s">
        <v>928</v>
      </c>
      <c r="B130" s="593" t="s">
        <v>929</v>
      </c>
      <c r="C130" s="593" t="s">
        <v>438</v>
      </c>
      <c r="D130" s="593" t="s">
        <v>540</v>
      </c>
      <c r="E130" s="593" t="s">
        <v>947</v>
      </c>
      <c r="F130" s="593" t="s">
        <v>979</v>
      </c>
      <c r="G130" s="593" t="s">
        <v>980</v>
      </c>
      <c r="H130" s="610">
        <v>5</v>
      </c>
      <c r="I130" s="610">
        <v>1655</v>
      </c>
      <c r="J130" s="593">
        <v>2.3375706214689265</v>
      </c>
      <c r="K130" s="593">
        <v>331</v>
      </c>
      <c r="L130" s="610">
        <v>2</v>
      </c>
      <c r="M130" s="610">
        <v>708</v>
      </c>
      <c r="N130" s="593">
        <v>1</v>
      </c>
      <c r="O130" s="593">
        <v>354</v>
      </c>
      <c r="P130" s="610">
        <v>6</v>
      </c>
      <c r="Q130" s="610">
        <v>2130</v>
      </c>
      <c r="R130" s="598">
        <v>3.0084745762711864</v>
      </c>
      <c r="S130" s="611">
        <v>355</v>
      </c>
    </row>
    <row r="131" spans="1:19" ht="14.4" customHeight="1" x14ac:dyDescent="0.3">
      <c r="A131" s="592" t="s">
        <v>928</v>
      </c>
      <c r="B131" s="593" t="s">
        <v>929</v>
      </c>
      <c r="C131" s="593" t="s">
        <v>438</v>
      </c>
      <c r="D131" s="593" t="s">
        <v>540</v>
      </c>
      <c r="E131" s="593" t="s">
        <v>947</v>
      </c>
      <c r="F131" s="593" t="s">
        <v>981</v>
      </c>
      <c r="G131" s="593" t="s">
        <v>982</v>
      </c>
      <c r="H131" s="610">
        <v>4</v>
      </c>
      <c r="I131" s="610">
        <v>840</v>
      </c>
      <c r="J131" s="593">
        <v>1.8918918918918919</v>
      </c>
      <c r="K131" s="593">
        <v>210</v>
      </c>
      <c r="L131" s="610">
        <v>2</v>
      </c>
      <c r="M131" s="610">
        <v>444</v>
      </c>
      <c r="N131" s="593">
        <v>1</v>
      </c>
      <c r="O131" s="593">
        <v>222</v>
      </c>
      <c r="P131" s="610">
        <v>10</v>
      </c>
      <c r="Q131" s="610">
        <v>2230</v>
      </c>
      <c r="R131" s="598">
        <v>5.0225225225225225</v>
      </c>
      <c r="S131" s="611">
        <v>223</v>
      </c>
    </row>
    <row r="132" spans="1:19" ht="14.4" customHeight="1" x14ac:dyDescent="0.3">
      <c r="A132" s="592" t="s">
        <v>928</v>
      </c>
      <c r="B132" s="593" t="s">
        <v>929</v>
      </c>
      <c r="C132" s="593" t="s">
        <v>438</v>
      </c>
      <c r="D132" s="593" t="s">
        <v>540</v>
      </c>
      <c r="E132" s="593" t="s">
        <v>947</v>
      </c>
      <c r="F132" s="593" t="s">
        <v>990</v>
      </c>
      <c r="G132" s="593" t="s">
        <v>991</v>
      </c>
      <c r="H132" s="610">
        <v>1</v>
      </c>
      <c r="I132" s="610">
        <v>653</v>
      </c>
      <c r="J132" s="593">
        <v>0.4657631954350927</v>
      </c>
      <c r="K132" s="593">
        <v>653</v>
      </c>
      <c r="L132" s="610">
        <v>2</v>
      </c>
      <c r="M132" s="610">
        <v>1402</v>
      </c>
      <c r="N132" s="593">
        <v>1</v>
      </c>
      <c r="O132" s="593">
        <v>701</v>
      </c>
      <c r="P132" s="610">
        <v>4</v>
      </c>
      <c r="Q132" s="610">
        <v>2804</v>
      </c>
      <c r="R132" s="598">
        <v>2</v>
      </c>
      <c r="S132" s="611">
        <v>701</v>
      </c>
    </row>
    <row r="133" spans="1:19" ht="14.4" customHeight="1" x14ac:dyDescent="0.3">
      <c r="A133" s="592" t="s">
        <v>928</v>
      </c>
      <c r="B133" s="593" t="s">
        <v>929</v>
      </c>
      <c r="C133" s="593" t="s">
        <v>438</v>
      </c>
      <c r="D133" s="593" t="s">
        <v>540</v>
      </c>
      <c r="E133" s="593" t="s">
        <v>947</v>
      </c>
      <c r="F133" s="593" t="s">
        <v>992</v>
      </c>
      <c r="G133" s="593" t="s">
        <v>993</v>
      </c>
      <c r="H133" s="610">
        <v>41</v>
      </c>
      <c r="I133" s="610">
        <v>8815</v>
      </c>
      <c r="J133" s="593">
        <v>0.41478449087144742</v>
      </c>
      <c r="K133" s="593">
        <v>215</v>
      </c>
      <c r="L133" s="610">
        <v>92</v>
      </c>
      <c r="M133" s="610">
        <v>21252</v>
      </c>
      <c r="N133" s="593">
        <v>1</v>
      </c>
      <c r="O133" s="593">
        <v>231</v>
      </c>
      <c r="P133" s="610">
        <v>95</v>
      </c>
      <c r="Q133" s="610">
        <v>21945</v>
      </c>
      <c r="R133" s="598">
        <v>1.0326086956521738</v>
      </c>
      <c r="S133" s="611">
        <v>231</v>
      </c>
    </row>
    <row r="134" spans="1:19" ht="14.4" customHeight="1" x14ac:dyDescent="0.3">
      <c r="A134" s="592" t="s">
        <v>928</v>
      </c>
      <c r="B134" s="593" t="s">
        <v>929</v>
      </c>
      <c r="C134" s="593" t="s">
        <v>438</v>
      </c>
      <c r="D134" s="593" t="s">
        <v>541</v>
      </c>
      <c r="E134" s="593" t="s">
        <v>930</v>
      </c>
      <c r="F134" s="593" t="s">
        <v>931</v>
      </c>
      <c r="G134" s="593" t="s">
        <v>932</v>
      </c>
      <c r="H134" s="610">
        <v>6.3999999999999995</v>
      </c>
      <c r="I134" s="610">
        <v>346.23999999999995</v>
      </c>
      <c r="J134" s="593">
        <v>1.032258064516129</v>
      </c>
      <c r="K134" s="593">
        <v>54.099999999999994</v>
      </c>
      <c r="L134" s="610">
        <v>6.2000000000000011</v>
      </c>
      <c r="M134" s="610">
        <v>335.41999999999996</v>
      </c>
      <c r="N134" s="593">
        <v>1</v>
      </c>
      <c r="O134" s="593">
        <v>54.099999999999987</v>
      </c>
      <c r="P134" s="610">
        <v>0.8</v>
      </c>
      <c r="Q134" s="610">
        <v>43.28</v>
      </c>
      <c r="R134" s="598">
        <v>0.12903225806451615</v>
      </c>
      <c r="S134" s="611">
        <v>54.1</v>
      </c>
    </row>
    <row r="135" spans="1:19" ht="14.4" customHeight="1" x14ac:dyDescent="0.3">
      <c r="A135" s="592" t="s">
        <v>928</v>
      </c>
      <c r="B135" s="593" t="s">
        <v>929</v>
      </c>
      <c r="C135" s="593" t="s">
        <v>438</v>
      </c>
      <c r="D135" s="593" t="s">
        <v>541</v>
      </c>
      <c r="E135" s="593" t="s">
        <v>930</v>
      </c>
      <c r="F135" s="593" t="s">
        <v>936</v>
      </c>
      <c r="G135" s="593" t="s">
        <v>522</v>
      </c>
      <c r="H135" s="610"/>
      <c r="I135" s="610"/>
      <c r="J135" s="593"/>
      <c r="K135" s="593"/>
      <c r="L135" s="610">
        <v>0.2</v>
      </c>
      <c r="M135" s="610">
        <v>12.28</v>
      </c>
      <c r="N135" s="593">
        <v>1</v>
      </c>
      <c r="O135" s="593">
        <v>61.399999999999991</v>
      </c>
      <c r="P135" s="610"/>
      <c r="Q135" s="610"/>
      <c r="R135" s="598"/>
      <c r="S135" s="611"/>
    </row>
    <row r="136" spans="1:19" ht="14.4" customHeight="1" x14ac:dyDescent="0.3">
      <c r="A136" s="592" t="s">
        <v>928</v>
      </c>
      <c r="B136" s="593" t="s">
        <v>929</v>
      </c>
      <c r="C136" s="593" t="s">
        <v>438</v>
      </c>
      <c r="D136" s="593" t="s">
        <v>541</v>
      </c>
      <c r="E136" s="593" t="s">
        <v>930</v>
      </c>
      <c r="F136" s="593" t="s">
        <v>939</v>
      </c>
      <c r="G136" s="593" t="s">
        <v>940</v>
      </c>
      <c r="H136" s="610">
        <v>0.1</v>
      </c>
      <c r="I136" s="610">
        <v>17.7</v>
      </c>
      <c r="J136" s="593">
        <v>0.5</v>
      </c>
      <c r="K136" s="593">
        <v>176.99999999999997</v>
      </c>
      <c r="L136" s="610">
        <v>0.2</v>
      </c>
      <c r="M136" s="610">
        <v>35.4</v>
      </c>
      <c r="N136" s="593">
        <v>1</v>
      </c>
      <c r="O136" s="593">
        <v>176.99999999999997</v>
      </c>
      <c r="P136" s="610">
        <v>0.1</v>
      </c>
      <c r="Q136" s="610">
        <v>17.7</v>
      </c>
      <c r="R136" s="598">
        <v>0.5</v>
      </c>
      <c r="S136" s="611">
        <v>176.99999999999997</v>
      </c>
    </row>
    <row r="137" spans="1:19" ht="14.4" customHeight="1" x14ac:dyDescent="0.3">
      <c r="A137" s="592" t="s">
        <v>928</v>
      </c>
      <c r="B137" s="593" t="s">
        <v>929</v>
      </c>
      <c r="C137" s="593" t="s">
        <v>438</v>
      </c>
      <c r="D137" s="593" t="s">
        <v>541</v>
      </c>
      <c r="E137" s="593" t="s">
        <v>930</v>
      </c>
      <c r="F137" s="593" t="s">
        <v>941</v>
      </c>
      <c r="G137" s="593" t="s">
        <v>942</v>
      </c>
      <c r="H137" s="610">
        <v>6</v>
      </c>
      <c r="I137" s="610">
        <v>341.04000000000008</v>
      </c>
      <c r="J137" s="593">
        <v>3.0000000000000004</v>
      </c>
      <c r="K137" s="593">
        <v>56.840000000000011</v>
      </c>
      <c r="L137" s="610">
        <v>2</v>
      </c>
      <c r="M137" s="610">
        <v>113.68</v>
      </c>
      <c r="N137" s="593">
        <v>1</v>
      </c>
      <c r="O137" s="593">
        <v>56.84</v>
      </c>
      <c r="P137" s="610"/>
      <c r="Q137" s="610"/>
      <c r="R137" s="598"/>
      <c r="S137" s="611"/>
    </row>
    <row r="138" spans="1:19" ht="14.4" customHeight="1" x14ac:dyDescent="0.3">
      <c r="A138" s="592" t="s">
        <v>928</v>
      </c>
      <c r="B138" s="593" t="s">
        <v>929</v>
      </c>
      <c r="C138" s="593" t="s">
        <v>438</v>
      </c>
      <c r="D138" s="593" t="s">
        <v>541</v>
      </c>
      <c r="E138" s="593" t="s">
        <v>930</v>
      </c>
      <c r="F138" s="593" t="s">
        <v>941</v>
      </c>
      <c r="G138" s="593"/>
      <c r="H138" s="610">
        <v>3</v>
      </c>
      <c r="I138" s="610">
        <v>170.52</v>
      </c>
      <c r="J138" s="593"/>
      <c r="K138" s="593">
        <v>56.84</v>
      </c>
      <c r="L138" s="610"/>
      <c r="M138" s="610"/>
      <c r="N138" s="593"/>
      <c r="O138" s="593"/>
      <c r="P138" s="610"/>
      <c r="Q138" s="610"/>
      <c r="R138" s="598"/>
      <c r="S138" s="611"/>
    </row>
    <row r="139" spans="1:19" ht="14.4" customHeight="1" x14ac:dyDescent="0.3">
      <c r="A139" s="592" t="s">
        <v>928</v>
      </c>
      <c r="B139" s="593" t="s">
        <v>929</v>
      </c>
      <c r="C139" s="593" t="s">
        <v>438</v>
      </c>
      <c r="D139" s="593" t="s">
        <v>541</v>
      </c>
      <c r="E139" s="593" t="s">
        <v>930</v>
      </c>
      <c r="F139" s="593" t="s">
        <v>943</v>
      </c>
      <c r="G139" s="593" t="s">
        <v>944</v>
      </c>
      <c r="H139" s="610">
        <v>31</v>
      </c>
      <c r="I139" s="610">
        <v>90.98</v>
      </c>
      <c r="J139" s="593">
        <v>1.0966730954676953</v>
      </c>
      <c r="K139" s="593">
        <v>2.9348387096774196</v>
      </c>
      <c r="L139" s="610">
        <v>34</v>
      </c>
      <c r="M139" s="610">
        <v>82.960000000000008</v>
      </c>
      <c r="N139" s="593">
        <v>1</v>
      </c>
      <c r="O139" s="593">
        <v>2.4400000000000004</v>
      </c>
      <c r="P139" s="610"/>
      <c r="Q139" s="610"/>
      <c r="R139" s="598"/>
      <c r="S139" s="611"/>
    </row>
    <row r="140" spans="1:19" ht="14.4" customHeight="1" x14ac:dyDescent="0.3">
      <c r="A140" s="592" t="s">
        <v>928</v>
      </c>
      <c r="B140" s="593" t="s">
        <v>929</v>
      </c>
      <c r="C140" s="593" t="s">
        <v>438</v>
      </c>
      <c r="D140" s="593" t="s">
        <v>541</v>
      </c>
      <c r="E140" s="593" t="s">
        <v>930</v>
      </c>
      <c r="F140" s="593" t="s">
        <v>945</v>
      </c>
      <c r="G140" s="593" t="s">
        <v>457</v>
      </c>
      <c r="H140" s="610"/>
      <c r="I140" s="610"/>
      <c r="J140" s="593"/>
      <c r="K140" s="593"/>
      <c r="L140" s="610"/>
      <c r="M140" s="610"/>
      <c r="N140" s="593"/>
      <c r="O140" s="593"/>
      <c r="P140" s="610">
        <v>0.2</v>
      </c>
      <c r="Q140" s="610">
        <v>0.96</v>
      </c>
      <c r="R140" s="598"/>
      <c r="S140" s="611">
        <v>4.8</v>
      </c>
    </row>
    <row r="141" spans="1:19" ht="14.4" customHeight="1" x14ac:dyDescent="0.3">
      <c r="A141" s="592" t="s">
        <v>928</v>
      </c>
      <c r="B141" s="593" t="s">
        <v>929</v>
      </c>
      <c r="C141" s="593" t="s">
        <v>438</v>
      </c>
      <c r="D141" s="593" t="s">
        <v>541</v>
      </c>
      <c r="E141" s="593" t="s">
        <v>947</v>
      </c>
      <c r="F141" s="593" t="s">
        <v>948</v>
      </c>
      <c r="G141" s="593" t="s">
        <v>949</v>
      </c>
      <c r="H141" s="610">
        <v>1</v>
      </c>
      <c r="I141" s="610">
        <v>171</v>
      </c>
      <c r="J141" s="593"/>
      <c r="K141" s="593">
        <v>171</v>
      </c>
      <c r="L141" s="610"/>
      <c r="M141" s="610"/>
      <c r="N141" s="593"/>
      <c r="O141" s="593"/>
      <c r="P141" s="610"/>
      <c r="Q141" s="610"/>
      <c r="R141" s="598"/>
      <c r="S141" s="611"/>
    </row>
    <row r="142" spans="1:19" ht="14.4" customHeight="1" x14ac:dyDescent="0.3">
      <c r="A142" s="592" t="s">
        <v>928</v>
      </c>
      <c r="B142" s="593" t="s">
        <v>929</v>
      </c>
      <c r="C142" s="593" t="s">
        <v>438</v>
      </c>
      <c r="D142" s="593" t="s">
        <v>541</v>
      </c>
      <c r="E142" s="593" t="s">
        <v>947</v>
      </c>
      <c r="F142" s="593" t="s">
        <v>952</v>
      </c>
      <c r="G142" s="593" t="s">
        <v>953</v>
      </c>
      <c r="H142" s="610">
        <v>190</v>
      </c>
      <c r="I142" s="610">
        <v>6650</v>
      </c>
      <c r="J142" s="593">
        <v>0.71039418865505821</v>
      </c>
      <c r="K142" s="593">
        <v>35</v>
      </c>
      <c r="L142" s="610">
        <v>253</v>
      </c>
      <c r="M142" s="610">
        <v>9361</v>
      </c>
      <c r="N142" s="593">
        <v>1</v>
      </c>
      <c r="O142" s="593">
        <v>37</v>
      </c>
      <c r="P142" s="610">
        <v>241</v>
      </c>
      <c r="Q142" s="610">
        <v>8917</v>
      </c>
      <c r="R142" s="598">
        <v>0.95256916996047436</v>
      </c>
      <c r="S142" s="611">
        <v>37</v>
      </c>
    </row>
    <row r="143" spans="1:19" ht="14.4" customHeight="1" x14ac:dyDescent="0.3">
      <c r="A143" s="592" t="s">
        <v>928</v>
      </c>
      <c r="B143" s="593" t="s">
        <v>929</v>
      </c>
      <c r="C143" s="593" t="s">
        <v>438</v>
      </c>
      <c r="D143" s="593" t="s">
        <v>541</v>
      </c>
      <c r="E143" s="593" t="s">
        <v>947</v>
      </c>
      <c r="F143" s="593" t="s">
        <v>954</v>
      </c>
      <c r="G143" s="593" t="s">
        <v>955</v>
      </c>
      <c r="H143" s="610">
        <v>495</v>
      </c>
      <c r="I143" s="610">
        <v>4950</v>
      </c>
      <c r="J143" s="593">
        <v>1.014344262295082</v>
      </c>
      <c r="K143" s="593">
        <v>10</v>
      </c>
      <c r="L143" s="610">
        <v>488</v>
      </c>
      <c r="M143" s="610">
        <v>4880</v>
      </c>
      <c r="N143" s="593">
        <v>1</v>
      </c>
      <c r="O143" s="593">
        <v>10</v>
      </c>
      <c r="P143" s="610">
        <v>450</v>
      </c>
      <c r="Q143" s="610">
        <v>4500</v>
      </c>
      <c r="R143" s="598">
        <v>0.92213114754098358</v>
      </c>
      <c r="S143" s="611">
        <v>10</v>
      </c>
    </row>
    <row r="144" spans="1:19" ht="14.4" customHeight="1" x14ac:dyDescent="0.3">
      <c r="A144" s="592" t="s">
        <v>928</v>
      </c>
      <c r="B144" s="593" t="s">
        <v>929</v>
      </c>
      <c r="C144" s="593" t="s">
        <v>438</v>
      </c>
      <c r="D144" s="593" t="s">
        <v>541</v>
      </c>
      <c r="E144" s="593" t="s">
        <v>947</v>
      </c>
      <c r="F144" s="593" t="s">
        <v>956</v>
      </c>
      <c r="G144" s="593" t="s">
        <v>957</v>
      </c>
      <c r="H144" s="610">
        <v>11</v>
      </c>
      <c r="I144" s="610">
        <v>55</v>
      </c>
      <c r="J144" s="593">
        <v>0.61111111111111116</v>
      </c>
      <c r="K144" s="593">
        <v>5</v>
      </c>
      <c r="L144" s="610">
        <v>18</v>
      </c>
      <c r="M144" s="610">
        <v>90</v>
      </c>
      <c r="N144" s="593">
        <v>1</v>
      </c>
      <c r="O144" s="593">
        <v>5</v>
      </c>
      <c r="P144" s="610">
        <v>2</v>
      </c>
      <c r="Q144" s="610">
        <v>10</v>
      </c>
      <c r="R144" s="598">
        <v>0.1111111111111111</v>
      </c>
      <c r="S144" s="611">
        <v>5</v>
      </c>
    </row>
    <row r="145" spans="1:19" ht="14.4" customHeight="1" x14ac:dyDescent="0.3">
      <c r="A145" s="592" t="s">
        <v>928</v>
      </c>
      <c r="B145" s="593" t="s">
        <v>929</v>
      </c>
      <c r="C145" s="593" t="s">
        <v>438</v>
      </c>
      <c r="D145" s="593" t="s">
        <v>541</v>
      </c>
      <c r="E145" s="593" t="s">
        <v>947</v>
      </c>
      <c r="F145" s="593" t="s">
        <v>958</v>
      </c>
      <c r="G145" s="593" t="s">
        <v>959</v>
      </c>
      <c r="H145" s="610"/>
      <c r="I145" s="610"/>
      <c r="J145" s="593"/>
      <c r="K145" s="593"/>
      <c r="L145" s="610"/>
      <c r="M145" s="610"/>
      <c r="N145" s="593"/>
      <c r="O145" s="593"/>
      <c r="P145" s="610">
        <v>1</v>
      </c>
      <c r="Q145" s="610">
        <v>5</v>
      </c>
      <c r="R145" s="598"/>
      <c r="S145" s="611">
        <v>5</v>
      </c>
    </row>
    <row r="146" spans="1:19" ht="14.4" customHeight="1" x14ac:dyDescent="0.3">
      <c r="A146" s="592" t="s">
        <v>928</v>
      </c>
      <c r="B146" s="593" t="s">
        <v>929</v>
      </c>
      <c r="C146" s="593" t="s">
        <v>438</v>
      </c>
      <c r="D146" s="593" t="s">
        <v>541</v>
      </c>
      <c r="E146" s="593" t="s">
        <v>947</v>
      </c>
      <c r="F146" s="593" t="s">
        <v>960</v>
      </c>
      <c r="G146" s="593" t="s">
        <v>961</v>
      </c>
      <c r="H146" s="610">
        <v>9</v>
      </c>
      <c r="I146" s="610">
        <v>630</v>
      </c>
      <c r="J146" s="593">
        <v>2.8378378378378377</v>
      </c>
      <c r="K146" s="593">
        <v>70</v>
      </c>
      <c r="L146" s="610">
        <v>3</v>
      </c>
      <c r="M146" s="610">
        <v>222</v>
      </c>
      <c r="N146" s="593">
        <v>1</v>
      </c>
      <c r="O146" s="593">
        <v>74</v>
      </c>
      <c r="P146" s="610">
        <v>225</v>
      </c>
      <c r="Q146" s="610">
        <v>16650</v>
      </c>
      <c r="R146" s="598">
        <v>75</v>
      </c>
      <c r="S146" s="611">
        <v>74</v>
      </c>
    </row>
    <row r="147" spans="1:19" ht="14.4" customHeight="1" x14ac:dyDescent="0.3">
      <c r="A147" s="592" t="s">
        <v>928</v>
      </c>
      <c r="B147" s="593" t="s">
        <v>929</v>
      </c>
      <c r="C147" s="593" t="s">
        <v>438</v>
      </c>
      <c r="D147" s="593" t="s">
        <v>541</v>
      </c>
      <c r="E147" s="593" t="s">
        <v>947</v>
      </c>
      <c r="F147" s="593" t="s">
        <v>962</v>
      </c>
      <c r="G147" s="593" t="s">
        <v>963</v>
      </c>
      <c r="H147" s="610">
        <v>9</v>
      </c>
      <c r="I147" s="610">
        <v>315</v>
      </c>
      <c r="J147" s="593"/>
      <c r="K147" s="593">
        <v>35</v>
      </c>
      <c r="L147" s="610"/>
      <c r="M147" s="610"/>
      <c r="N147" s="593"/>
      <c r="O147" s="593"/>
      <c r="P147" s="610"/>
      <c r="Q147" s="610"/>
      <c r="R147" s="598"/>
      <c r="S147" s="611"/>
    </row>
    <row r="148" spans="1:19" ht="14.4" customHeight="1" x14ac:dyDescent="0.3">
      <c r="A148" s="592" t="s">
        <v>928</v>
      </c>
      <c r="B148" s="593" t="s">
        <v>929</v>
      </c>
      <c r="C148" s="593" t="s">
        <v>438</v>
      </c>
      <c r="D148" s="593" t="s">
        <v>541</v>
      </c>
      <c r="E148" s="593" t="s">
        <v>947</v>
      </c>
      <c r="F148" s="593" t="s">
        <v>965</v>
      </c>
      <c r="G148" s="593" t="s">
        <v>966</v>
      </c>
      <c r="H148" s="610">
        <v>5</v>
      </c>
      <c r="I148" s="610">
        <v>825</v>
      </c>
      <c r="J148" s="593"/>
      <c r="K148" s="593">
        <v>165</v>
      </c>
      <c r="L148" s="610"/>
      <c r="M148" s="610"/>
      <c r="N148" s="593"/>
      <c r="O148" s="593"/>
      <c r="P148" s="610"/>
      <c r="Q148" s="610"/>
      <c r="R148" s="598"/>
      <c r="S148" s="611"/>
    </row>
    <row r="149" spans="1:19" ht="14.4" customHeight="1" x14ac:dyDescent="0.3">
      <c r="A149" s="592" t="s">
        <v>928</v>
      </c>
      <c r="B149" s="593" t="s">
        <v>929</v>
      </c>
      <c r="C149" s="593" t="s">
        <v>438</v>
      </c>
      <c r="D149" s="593" t="s">
        <v>541</v>
      </c>
      <c r="E149" s="593" t="s">
        <v>947</v>
      </c>
      <c r="F149" s="593" t="s">
        <v>967</v>
      </c>
      <c r="G149" s="593" t="s">
        <v>968</v>
      </c>
      <c r="H149" s="610">
        <v>5</v>
      </c>
      <c r="I149" s="610">
        <v>855</v>
      </c>
      <c r="J149" s="593">
        <v>2.3882681564245809</v>
      </c>
      <c r="K149" s="593">
        <v>171</v>
      </c>
      <c r="L149" s="610">
        <v>2</v>
      </c>
      <c r="M149" s="610">
        <v>358</v>
      </c>
      <c r="N149" s="593">
        <v>1</v>
      </c>
      <c r="O149" s="593">
        <v>179</v>
      </c>
      <c r="P149" s="610">
        <v>1</v>
      </c>
      <c r="Q149" s="610">
        <v>272</v>
      </c>
      <c r="R149" s="598">
        <v>0.75977653631284914</v>
      </c>
      <c r="S149" s="611">
        <v>272</v>
      </c>
    </row>
    <row r="150" spans="1:19" ht="14.4" customHeight="1" x14ac:dyDescent="0.3">
      <c r="A150" s="592" t="s">
        <v>928</v>
      </c>
      <c r="B150" s="593" t="s">
        <v>929</v>
      </c>
      <c r="C150" s="593" t="s">
        <v>438</v>
      </c>
      <c r="D150" s="593" t="s">
        <v>541</v>
      </c>
      <c r="E150" s="593" t="s">
        <v>947</v>
      </c>
      <c r="F150" s="593" t="s">
        <v>969</v>
      </c>
      <c r="G150" s="593" t="s">
        <v>970</v>
      </c>
      <c r="H150" s="610">
        <v>301</v>
      </c>
      <c r="I150" s="610">
        <v>2933.33</v>
      </c>
      <c r="J150" s="593">
        <v>0.13213198198198198</v>
      </c>
      <c r="K150" s="593">
        <v>9.7452823920265779</v>
      </c>
      <c r="L150" s="610">
        <v>666</v>
      </c>
      <c r="M150" s="610">
        <v>22200</v>
      </c>
      <c r="N150" s="593">
        <v>1</v>
      </c>
      <c r="O150" s="593">
        <v>33.333333333333336</v>
      </c>
      <c r="P150" s="610">
        <v>601</v>
      </c>
      <c r="Q150" s="610">
        <v>20033.330000000002</v>
      </c>
      <c r="R150" s="598">
        <v>0.90240225225225235</v>
      </c>
      <c r="S150" s="611">
        <v>33.333327787021631</v>
      </c>
    </row>
    <row r="151" spans="1:19" ht="14.4" customHeight="1" x14ac:dyDescent="0.3">
      <c r="A151" s="592" t="s">
        <v>928</v>
      </c>
      <c r="B151" s="593" t="s">
        <v>929</v>
      </c>
      <c r="C151" s="593" t="s">
        <v>438</v>
      </c>
      <c r="D151" s="593" t="s">
        <v>541</v>
      </c>
      <c r="E151" s="593" t="s">
        <v>947</v>
      </c>
      <c r="F151" s="593" t="s">
        <v>971</v>
      </c>
      <c r="G151" s="593" t="s">
        <v>972</v>
      </c>
      <c r="H151" s="610">
        <v>5</v>
      </c>
      <c r="I151" s="610">
        <v>180</v>
      </c>
      <c r="J151" s="593">
        <v>0.81081081081081086</v>
      </c>
      <c r="K151" s="593">
        <v>36</v>
      </c>
      <c r="L151" s="610">
        <v>6</v>
      </c>
      <c r="M151" s="610">
        <v>222</v>
      </c>
      <c r="N151" s="593">
        <v>1</v>
      </c>
      <c r="O151" s="593">
        <v>37</v>
      </c>
      <c r="P151" s="610">
        <v>6</v>
      </c>
      <c r="Q151" s="610">
        <v>222</v>
      </c>
      <c r="R151" s="598">
        <v>1</v>
      </c>
      <c r="S151" s="611">
        <v>37</v>
      </c>
    </row>
    <row r="152" spans="1:19" ht="14.4" customHeight="1" x14ac:dyDescent="0.3">
      <c r="A152" s="592" t="s">
        <v>928</v>
      </c>
      <c r="B152" s="593" t="s">
        <v>929</v>
      </c>
      <c r="C152" s="593" t="s">
        <v>438</v>
      </c>
      <c r="D152" s="593" t="s">
        <v>541</v>
      </c>
      <c r="E152" s="593" t="s">
        <v>947</v>
      </c>
      <c r="F152" s="593" t="s">
        <v>975</v>
      </c>
      <c r="G152" s="593" t="s">
        <v>976</v>
      </c>
      <c r="H152" s="610">
        <v>43</v>
      </c>
      <c r="I152" s="610">
        <v>5547</v>
      </c>
      <c r="J152" s="593">
        <v>1.0585877862595421</v>
      </c>
      <c r="K152" s="593">
        <v>129</v>
      </c>
      <c r="L152" s="610">
        <v>40</v>
      </c>
      <c r="M152" s="610">
        <v>5240</v>
      </c>
      <c r="N152" s="593">
        <v>1</v>
      </c>
      <c r="O152" s="593">
        <v>131</v>
      </c>
      <c r="P152" s="610">
        <v>27</v>
      </c>
      <c r="Q152" s="610">
        <v>3564</v>
      </c>
      <c r="R152" s="598">
        <v>0.68015267175572514</v>
      </c>
      <c r="S152" s="611">
        <v>132</v>
      </c>
    </row>
    <row r="153" spans="1:19" ht="14.4" customHeight="1" x14ac:dyDescent="0.3">
      <c r="A153" s="592" t="s">
        <v>928</v>
      </c>
      <c r="B153" s="593" t="s">
        <v>929</v>
      </c>
      <c r="C153" s="593" t="s">
        <v>438</v>
      </c>
      <c r="D153" s="593" t="s">
        <v>541</v>
      </c>
      <c r="E153" s="593" t="s">
        <v>947</v>
      </c>
      <c r="F153" s="593" t="s">
        <v>977</v>
      </c>
      <c r="G153" s="593" t="s">
        <v>978</v>
      </c>
      <c r="H153" s="610">
        <v>166</v>
      </c>
      <c r="I153" s="610">
        <v>11620</v>
      </c>
      <c r="J153" s="593">
        <v>0.41873873873873874</v>
      </c>
      <c r="K153" s="593">
        <v>70</v>
      </c>
      <c r="L153" s="610">
        <v>375</v>
      </c>
      <c r="M153" s="610">
        <v>27750</v>
      </c>
      <c r="N153" s="593">
        <v>1</v>
      </c>
      <c r="O153" s="593">
        <v>74</v>
      </c>
      <c r="P153" s="610">
        <v>216</v>
      </c>
      <c r="Q153" s="610">
        <v>15984</v>
      </c>
      <c r="R153" s="598">
        <v>0.57599999999999996</v>
      </c>
      <c r="S153" s="611">
        <v>74</v>
      </c>
    </row>
    <row r="154" spans="1:19" ht="14.4" customHeight="1" x14ac:dyDescent="0.3">
      <c r="A154" s="592" t="s">
        <v>928</v>
      </c>
      <c r="B154" s="593" t="s">
        <v>929</v>
      </c>
      <c r="C154" s="593" t="s">
        <v>438</v>
      </c>
      <c r="D154" s="593" t="s">
        <v>541</v>
      </c>
      <c r="E154" s="593" t="s">
        <v>947</v>
      </c>
      <c r="F154" s="593" t="s">
        <v>979</v>
      </c>
      <c r="G154" s="593" t="s">
        <v>980</v>
      </c>
      <c r="H154" s="610">
        <v>448</v>
      </c>
      <c r="I154" s="610">
        <v>148288</v>
      </c>
      <c r="J154" s="593">
        <v>0.86369619663346731</v>
      </c>
      <c r="K154" s="593">
        <v>331</v>
      </c>
      <c r="L154" s="610">
        <v>485</v>
      </c>
      <c r="M154" s="610">
        <v>171690</v>
      </c>
      <c r="N154" s="593">
        <v>1</v>
      </c>
      <c r="O154" s="593">
        <v>354</v>
      </c>
      <c r="P154" s="610">
        <v>452</v>
      </c>
      <c r="Q154" s="610">
        <v>160460</v>
      </c>
      <c r="R154" s="598">
        <v>0.93459141475915897</v>
      </c>
      <c r="S154" s="611">
        <v>355</v>
      </c>
    </row>
    <row r="155" spans="1:19" ht="14.4" customHeight="1" x14ac:dyDescent="0.3">
      <c r="A155" s="592" t="s">
        <v>928</v>
      </c>
      <c r="B155" s="593" t="s">
        <v>929</v>
      </c>
      <c r="C155" s="593" t="s">
        <v>438</v>
      </c>
      <c r="D155" s="593" t="s">
        <v>541</v>
      </c>
      <c r="E155" s="593" t="s">
        <v>947</v>
      </c>
      <c r="F155" s="593" t="s">
        <v>981</v>
      </c>
      <c r="G155" s="593" t="s">
        <v>982</v>
      </c>
      <c r="H155" s="610">
        <v>54</v>
      </c>
      <c r="I155" s="610">
        <v>11340</v>
      </c>
      <c r="J155" s="593">
        <v>0.81081081081081086</v>
      </c>
      <c r="K155" s="593">
        <v>210</v>
      </c>
      <c r="L155" s="610">
        <v>63</v>
      </c>
      <c r="M155" s="610">
        <v>13986</v>
      </c>
      <c r="N155" s="593">
        <v>1</v>
      </c>
      <c r="O155" s="593">
        <v>222</v>
      </c>
      <c r="P155" s="610">
        <v>651</v>
      </c>
      <c r="Q155" s="610">
        <v>145173</v>
      </c>
      <c r="R155" s="598">
        <v>10.37987987987988</v>
      </c>
      <c r="S155" s="611">
        <v>223</v>
      </c>
    </row>
    <row r="156" spans="1:19" ht="14.4" customHeight="1" x14ac:dyDescent="0.3">
      <c r="A156" s="592" t="s">
        <v>928</v>
      </c>
      <c r="B156" s="593" t="s">
        <v>929</v>
      </c>
      <c r="C156" s="593" t="s">
        <v>438</v>
      </c>
      <c r="D156" s="593" t="s">
        <v>541</v>
      </c>
      <c r="E156" s="593" t="s">
        <v>947</v>
      </c>
      <c r="F156" s="593" t="s">
        <v>983</v>
      </c>
      <c r="G156" s="593" t="s">
        <v>984</v>
      </c>
      <c r="H156" s="610">
        <v>15</v>
      </c>
      <c r="I156" s="610">
        <v>1155</v>
      </c>
      <c r="J156" s="593">
        <v>1.6666666666666667</v>
      </c>
      <c r="K156" s="593">
        <v>77</v>
      </c>
      <c r="L156" s="610">
        <v>9</v>
      </c>
      <c r="M156" s="610">
        <v>693</v>
      </c>
      <c r="N156" s="593">
        <v>1</v>
      </c>
      <c r="O156" s="593">
        <v>77</v>
      </c>
      <c r="P156" s="610">
        <v>8</v>
      </c>
      <c r="Q156" s="610">
        <v>616</v>
      </c>
      <c r="R156" s="598">
        <v>0.88888888888888884</v>
      </c>
      <c r="S156" s="611">
        <v>77</v>
      </c>
    </row>
    <row r="157" spans="1:19" ht="14.4" customHeight="1" x14ac:dyDescent="0.3">
      <c r="A157" s="592" t="s">
        <v>928</v>
      </c>
      <c r="B157" s="593" t="s">
        <v>929</v>
      </c>
      <c r="C157" s="593" t="s">
        <v>438</v>
      </c>
      <c r="D157" s="593" t="s">
        <v>541</v>
      </c>
      <c r="E157" s="593" t="s">
        <v>947</v>
      </c>
      <c r="F157" s="593" t="s">
        <v>987</v>
      </c>
      <c r="G157" s="593" t="s">
        <v>988</v>
      </c>
      <c r="H157" s="610"/>
      <c r="I157" s="610"/>
      <c r="J157" s="593"/>
      <c r="K157" s="593"/>
      <c r="L157" s="610">
        <v>2</v>
      </c>
      <c r="M157" s="610">
        <v>118</v>
      </c>
      <c r="N157" s="593">
        <v>1</v>
      </c>
      <c r="O157" s="593">
        <v>59</v>
      </c>
      <c r="P157" s="610"/>
      <c r="Q157" s="610"/>
      <c r="R157" s="598"/>
      <c r="S157" s="611"/>
    </row>
    <row r="158" spans="1:19" ht="14.4" customHeight="1" x14ac:dyDescent="0.3">
      <c r="A158" s="592" t="s">
        <v>928</v>
      </c>
      <c r="B158" s="593" t="s">
        <v>929</v>
      </c>
      <c r="C158" s="593" t="s">
        <v>438</v>
      </c>
      <c r="D158" s="593" t="s">
        <v>541</v>
      </c>
      <c r="E158" s="593" t="s">
        <v>947</v>
      </c>
      <c r="F158" s="593" t="s">
        <v>989</v>
      </c>
      <c r="G158" s="593"/>
      <c r="H158" s="610">
        <v>20</v>
      </c>
      <c r="I158" s="610">
        <v>4860</v>
      </c>
      <c r="J158" s="593"/>
      <c r="K158" s="593">
        <v>243</v>
      </c>
      <c r="L158" s="610"/>
      <c r="M158" s="610"/>
      <c r="N158" s="593"/>
      <c r="O158" s="593"/>
      <c r="P158" s="610"/>
      <c r="Q158" s="610"/>
      <c r="R158" s="598"/>
      <c r="S158" s="611"/>
    </row>
    <row r="159" spans="1:19" ht="14.4" customHeight="1" x14ac:dyDescent="0.3">
      <c r="A159" s="592" t="s">
        <v>928</v>
      </c>
      <c r="B159" s="593" t="s">
        <v>929</v>
      </c>
      <c r="C159" s="593" t="s">
        <v>438</v>
      </c>
      <c r="D159" s="593" t="s">
        <v>541</v>
      </c>
      <c r="E159" s="593" t="s">
        <v>947</v>
      </c>
      <c r="F159" s="593" t="s">
        <v>990</v>
      </c>
      <c r="G159" s="593" t="s">
        <v>991</v>
      </c>
      <c r="H159" s="610">
        <v>246</v>
      </c>
      <c r="I159" s="610">
        <v>160638</v>
      </c>
      <c r="J159" s="593">
        <v>1.2386783359679223</v>
      </c>
      <c r="K159" s="593">
        <v>653</v>
      </c>
      <c r="L159" s="610">
        <v>185</v>
      </c>
      <c r="M159" s="610">
        <v>129685</v>
      </c>
      <c r="N159" s="593">
        <v>1</v>
      </c>
      <c r="O159" s="593">
        <v>701</v>
      </c>
      <c r="P159" s="610">
        <v>149</v>
      </c>
      <c r="Q159" s="610">
        <v>104449</v>
      </c>
      <c r="R159" s="598">
        <v>0.80540540540540539</v>
      </c>
      <c r="S159" s="611">
        <v>701</v>
      </c>
    </row>
    <row r="160" spans="1:19" ht="14.4" customHeight="1" x14ac:dyDescent="0.3">
      <c r="A160" s="592" t="s">
        <v>928</v>
      </c>
      <c r="B160" s="593" t="s">
        <v>929</v>
      </c>
      <c r="C160" s="593" t="s">
        <v>438</v>
      </c>
      <c r="D160" s="593" t="s">
        <v>541</v>
      </c>
      <c r="E160" s="593" t="s">
        <v>947</v>
      </c>
      <c r="F160" s="593" t="s">
        <v>992</v>
      </c>
      <c r="G160" s="593" t="s">
        <v>993</v>
      </c>
      <c r="H160" s="610">
        <v>476</v>
      </c>
      <c r="I160" s="610">
        <v>102340</v>
      </c>
      <c r="J160" s="593">
        <v>0.90784898161947347</v>
      </c>
      <c r="K160" s="593">
        <v>215</v>
      </c>
      <c r="L160" s="610">
        <v>488</v>
      </c>
      <c r="M160" s="610">
        <v>112728</v>
      </c>
      <c r="N160" s="593">
        <v>1</v>
      </c>
      <c r="O160" s="593">
        <v>231</v>
      </c>
      <c r="P160" s="610">
        <v>484</v>
      </c>
      <c r="Q160" s="610">
        <v>111804</v>
      </c>
      <c r="R160" s="598">
        <v>0.99180327868852458</v>
      </c>
      <c r="S160" s="611">
        <v>231</v>
      </c>
    </row>
    <row r="161" spans="1:19" ht="14.4" customHeight="1" x14ac:dyDescent="0.3">
      <c r="A161" s="592" t="s">
        <v>928</v>
      </c>
      <c r="B161" s="593" t="s">
        <v>929</v>
      </c>
      <c r="C161" s="593" t="s">
        <v>438</v>
      </c>
      <c r="D161" s="593" t="s">
        <v>541</v>
      </c>
      <c r="E161" s="593" t="s">
        <v>947</v>
      </c>
      <c r="F161" s="593" t="s">
        <v>994</v>
      </c>
      <c r="G161" s="593" t="s">
        <v>995</v>
      </c>
      <c r="H161" s="610"/>
      <c r="I161" s="610"/>
      <c r="J161" s="593"/>
      <c r="K161" s="593"/>
      <c r="L161" s="610">
        <v>7</v>
      </c>
      <c r="M161" s="610">
        <v>3304</v>
      </c>
      <c r="N161" s="593">
        <v>1</v>
      </c>
      <c r="O161" s="593">
        <v>472</v>
      </c>
      <c r="P161" s="610">
        <v>7</v>
      </c>
      <c r="Q161" s="610">
        <v>3311</v>
      </c>
      <c r="R161" s="598">
        <v>1.0021186440677967</v>
      </c>
      <c r="S161" s="611">
        <v>473</v>
      </c>
    </row>
    <row r="162" spans="1:19" ht="14.4" customHeight="1" x14ac:dyDescent="0.3">
      <c r="A162" s="592" t="s">
        <v>928</v>
      </c>
      <c r="B162" s="593" t="s">
        <v>929</v>
      </c>
      <c r="C162" s="593" t="s">
        <v>438</v>
      </c>
      <c r="D162" s="593" t="s">
        <v>926</v>
      </c>
      <c r="E162" s="593" t="s">
        <v>947</v>
      </c>
      <c r="F162" s="593" t="s">
        <v>977</v>
      </c>
      <c r="G162" s="593" t="s">
        <v>978</v>
      </c>
      <c r="H162" s="610"/>
      <c r="I162" s="610"/>
      <c r="J162" s="593"/>
      <c r="K162" s="593"/>
      <c r="L162" s="610">
        <v>2</v>
      </c>
      <c r="M162" s="610">
        <v>148</v>
      </c>
      <c r="N162" s="593">
        <v>1</v>
      </c>
      <c r="O162" s="593">
        <v>74</v>
      </c>
      <c r="P162" s="610"/>
      <c r="Q162" s="610"/>
      <c r="R162" s="598"/>
      <c r="S162" s="611"/>
    </row>
    <row r="163" spans="1:19" ht="14.4" customHeight="1" x14ac:dyDescent="0.3">
      <c r="A163" s="592" t="s">
        <v>928</v>
      </c>
      <c r="B163" s="593" t="s">
        <v>929</v>
      </c>
      <c r="C163" s="593" t="s">
        <v>438</v>
      </c>
      <c r="D163" s="593" t="s">
        <v>542</v>
      </c>
      <c r="E163" s="593" t="s">
        <v>930</v>
      </c>
      <c r="F163" s="593" t="s">
        <v>931</v>
      </c>
      <c r="G163" s="593" t="s">
        <v>932</v>
      </c>
      <c r="H163" s="610">
        <v>63</v>
      </c>
      <c r="I163" s="610">
        <v>3408.3</v>
      </c>
      <c r="J163" s="593">
        <v>1.2068965517241381</v>
      </c>
      <c r="K163" s="593">
        <v>54.1</v>
      </c>
      <c r="L163" s="610">
        <v>52.2</v>
      </c>
      <c r="M163" s="610">
        <v>2824.0199999999995</v>
      </c>
      <c r="N163" s="593">
        <v>1</v>
      </c>
      <c r="O163" s="593">
        <v>54.099999999999987</v>
      </c>
      <c r="P163" s="610">
        <v>34.200000000000003</v>
      </c>
      <c r="Q163" s="610">
        <v>1850.2199999999998</v>
      </c>
      <c r="R163" s="598">
        <v>0.65517241379310354</v>
      </c>
      <c r="S163" s="611">
        <v>54.099999999999987</v>
      </c>
    </row>
    <row r="164" spans="1:19" ht="14.4" customHeight="1" x14ac:dyDescent="0.3">
      <c r="A164" s="592" t="s">
        <v>928</v>
      </c>
      <c r="B164" s="593" t="s">
        <v>929</v>
      </c>
      <c r="C164" s="593" t="s">
        <v>438</v>
      </c>
      <c r="D164" s="593" t="s">
        <v>542</v>
      </c>
      <c r="E164" s="593" t="s">
        <v>930</v>
      </c>
      <c r="F164" s="593" t="s">
        <v>936</v>
      </c>
      <c r="G164" s="593" t="s">
        <v>522</v>
      </c>
      <c r="H164" s="610">
        <v>2.5999999999999996</v>
      </c>
      <c r="I164" s="610">
        <v>159.63999999999999</v>
      </c>
      <c r="J164" s="593">
        <v>0.96296296296296291</v>
      </c>
      <c r="K164" s="593">
        <v>61.400000000000006</v>
      </c>
      <c r="L164" s="610">
        <v>2.7</v>
      </c>
      <c r="M164" s="610">
        <v>165.78</v>
      </c>
      <c r="N164" s="593">
        <v>1</v>
      </c>
      <c r="O164" s="593">
        <v>61.4</v>
      </c>
      <c r="P164" s="610">
        <v>3.7</v>
      </c>
      <c r="Q164" s="610">
        <v>227.18</v>
      </c>
      <c r="R164" s="598">
        <v>1.3703703703703705</v>
      </c>
      <c r="S164" s="611">
        <v>61.4</v>
      </c>
    </row>
    <row r="165" spans="1:19" ht="14.4" customHeight="1" x14ac:dyDescent="0.3">
      <c r="A165" s="592" t="s">
        <v>928</v>
      </c>
      <c r="B165" s="593" t="s">
        <v>929</v>
      </c>
      <c r="C165" s="593" t="s">
        <v>438</v>
      </c>
      <c r="D165" s="593" t="s">
        <v>542</v>
      </c>
      <c r="E165" s="593" t="s">
        <v>930</v>
      </c>
      <c r="F165" s="593" t="s">
        <v>939</v>
      </c>
      <c r="G165" s="593" t="s">
        <v>940</v>
      </c>
      <c r="H165" s="610">
        <v>2.7</v>
      </c>
      <c r="I165" s="610">
        <v>471.26</v>
      </c>
      <c r="J165" s="593">
        <v>1.6640536723163841</v>
      </c>
      <c r="K165" s="593">
        <v>174.54074074074072</v>
      </c>
      <c r="L165" s="610">
        <v>1.6</v>
      </c>
      <c r="M165" s="610">
        <v>283.2</v>
      </c>
      <c r="N165" s="593">
        <v>1</v>
      </c>
      <c r="O165" s="593">
        <v>176.99999999999997</v>
      </c>
      <c r="P165" s="610">
        <v>1.1000000000000001</v>
      </c>
      <c r="Q165" s="610">
        <v>194.7</v>
      </c>
      <c r="R165" s="598">
        <v>0.6875</v>
      </c>
      <c r="S165" s="611">
        <v>176.99999999999997</v>
      </c>
    </row>
    <row r="166" spans="1:19" ht="14.4" customHeight="1" x14ac:dyDescent="0.3">
      <c r="A166" s="592" t="s">
        <v>928</v>
      </c>
      <c r="B166" s="593" t="s">
        <v>929</v>
      </c>
      <c r="C166" s="593" t="s">
        <v>438</v>
      </c>
      <c r="D166" s="593" t="s">
        <v>542</v>
      </c>
      <c r="E166" s="593" t="s">
        <v>930</v>
      </c>
      <c r="F166" s="593" t="s">
        <v>941</v>
      </c>
      <c r="G166" s="593" t="s">
        <v>942</v>
      </c>
      <c r="H166" s="610">
        <v>23</v>
      </c>
      <c r="I166" s="610">
        <v>1307.32</v>
      </c>
      <c r="J166" s="593">
        <v>2.0909090909090908</v>
      </c>
      <c r="K166" s="593">
        <v>56.839999999999996</v>
      </c>
      <c r="L166" s="610">
        <v>11</v>
      </c>
      <c r="M166" s="610">
        <v>625.24</v>
      </c>
      <c r="N166" s="593">
        <v>1</v>
      </c>
      <c r="O166" s="593">
        <v>56.84</v>
      </c>
      <c r="P166" s="610"/>
      <c r="Q166" s="610"/>
      <c r="R166" s="598"/>
      <c r="S166" s="611"/>
    </row>
    <row r="167" spans="1:19" ht="14.4" customHeight="1" x14ac:dyDescent="0.3">
      <c r="A167" s="592" t="s">
        <v>928</v>
      </c>
      <c r="B167" s="593" t="s">
        <v>929</v>
      </c>
      <c r="C167" s="593" t="s">
        <v>438</v>
      </c>
      <c r="D167" s="593" t="s">
        <v>542</v>
      </c>
      <c r="E167" s="593" t="s">
        <v>930</v>
      </c>
      <c r="F167" s="593" t="s">
        <v>941</v>
      </c>
      <c r="G167" s="593"/>
      <c r="H167" s="610">
        <v>26</v>
      </c>
      <c r="I167" s="610">
        <v>1477.8400000000001</v>
      </c>
      <c r="J167" s="593"/>
      <c r="K167" s="593">
        <v>56.84</v>
      </c>
      <c r="L167" s="610"/>
      <c r="M167" s="610"/>
      <c r="N167" s="593"/>
      <c r="O167" s="593"/>
      <c r="P167" s="610"/>
      <c r="Q167" s="610"/>
      <c r="R167" s="598"/>
      <c r="S167" s="611"/>
    </row>
    <row r="168" spans="1:19" ht="14.4" customHeight="1" x14ac:dyDescent="0.3">
      <c r="A168" s="592" t="s">
        <v>928</v>
      </c>
      <c r="B168" s="593" t="s">
        <v>929</v>
      </c>
      <c r="C168" s="593" t="s">
        <v>438</v>
      </c>
      <c r="D168" s="593" t="s">
        <v>542</v>
      </c>
      <c r="E168" s="593" t="s">
        <v>930</v>
      </c>
      <c r="F168" s="593" t="s">
        <v>943</v>
      </c>
      <c r="G168" s="593" t="s">
        <v>944</v>
      </c>
      <c r="H168" s="610">
        <v>295</v>
      </c>
      <c r="I168" s="610">
        <v>925.12</v>
      </c>
      <c r="J168" s="593">
        <v>1.2896174863387979</v>
      </c>
      <c r="K168" s="593">
        <v>3.1360000000000001</v>
      </c>
      <c r="L168" s="610">
        <v>294</v>
      </c>
      <c r="M168" s="610">
        <v>717.3599999999999</v>
      </c>
      <c r="N168" s="593">
        <v>1</v>
      </c>
      <c r="O168" s="593">
        <v>2.4399999999999995</v>
      </c>
      <c r="P168" s="610"/>
      <c r="Q168" s="610"/>
      <c r="R168" s="598"/>
      <c r="S168" s="611"/>
    </row>
    <row r="169" spans="1:19" ht="14.4" customHeight="1" x14ac:dyDescent="0.3">
      <c r="A169" s="592" t="s">
        <v>928</v>
      </c>
      <c r="B169" s="593" t="s">
        <v>929</v>
      </c>
      <c r="C169" s="593" t="s">
        <v>438</v>
      </c>
      <c r="D169" s="593" t="s">
        <v>542</v>
      </c>
      <c r="E169" s="593" t="s">
        <v>930</v>
      </c>
      <c r="F169" s="593" t="s">
        <v>945</v>
      </c>
      <c r="G169" s="593" t="s">
        <v>457</v>
      </c>
      <c r="H169" s="610"/>
      <c r="I169" s="610"/>
      <c r="J169" s="593"/>
      <c r="K169" s="593"/>
      <c r="L169" s="610"/>
      <c r="M169" s="610"/>
      <c r="N169" s="593"/>
      <c r="O169" s="593"/>
      <c r="P169" s="610">
        <v>8.6499999999999986</v>
      </c>
      <c r="Q169" s="610">
        <v>41.519999999999996</v>
      </c>
      <c r="R169" s="598"/>
      <c r="S169" s="611">
        <v>4.8000000000000007</v>
      </c>
    </row>
    <row r="170" spans="1:19" ht="14.4" customHeight="1" x14ac:dyDescent="0.3">
      <c r="A170" s="592" t="s">
        <v>928</v>
      </c>
      <c r="B170" s="593" t="s">
        <v>929</v>
      </c>
      <c r="C170" s="593" t="s">
        <v>438</v>
      </c>
      <c r="D170" s="593" t="s">
        <v>542</v>
      </c>
      <c r="E170" s="593" t="s">
        <v>930</v>
      </c>
      <c r="F170" s="593" t="s">
        <v>946</v>
      </c>
      <c r="G170" s="593" t="s">
        <v>942</v>
      </c>
      <c r="H170" s="610"/>
      <c r="I170" s="610"/>
      <c r="J170" s="593"/>
      <c r="K170" s="593"/>
      <c r="L170" s="610"/>
      <c r="M170" s="610"/>
      <c r="N170" s="593"/>
      <c r="O170" s="593"/>
      <c r="P170" s="610">
        <v>1</v>
      </c>
      <c r="Q170" s="610">
        <v>104.44</v>
      </c>
      <c r="R170" s="598"/>
      <c r="S170" s="611">
        <v>104.44</v>
      </c>
    </row>
    <row r="171" spans="1:19" ht="14.4" customHeight="1" x14ac:dyDescent="0.3">
      <c r="A171" s="592" t="s">
        <v>928</v>
      </c>
      <c r="B171" s="593" t="s">
        <v>929</v>
      </c>
      <c r="C171" s="593" t="s">
        <v>438</v>
      </c>
      <c r="D171" s="593" t="s">
        <v>542</v>
      </c>
      <c r="E171" s="593" t="s">
        <v>947</v>
      </c>
      <c r="F171" s="593" t="s">
        <v>950</v>
      </c>
      <c r="G171" s="593" t="s">
        <v>951</v>
      </c>
      <c r="H171" s="610">
        <v>1</v>
      </c>
      <c r="I171" s="610">
        <v>113</v>
      </c>
      <c r="J171" s="593">
        <v>0.92622950819672134</v>
      </c>
      <c r="K171" s="593">
        <v>113</v>
      </c>
      <c r="L171" s="610">
        <v>1</v>
      </c>
      <c r="M171" s="610">
        <v>122</v>
      </c>
      <c r="N171" s="593">
        <v>1</v>
      </c>
      <c r="O171" s="593">
        <v>122</v>
      </c>
      <c r="P171" s="610">
        <v>1</v>
      </c>
      <c r="Q171" s="610">
        <v>122</v>
      </c>
      <c r="R171" s="598">
        <v>1</v>
      </c>
      <c r="S171" s="611">
        <v>122</v>
      </c>
    </row>
    <row r="172" spans="1:19" ht="14.4" customHeight="1" x14ac:dyDescent="0.3">
      <c r="A172" s="592" t="s">
        <v>928</v>
      </c>
      <c r="B172" s="593" t="s">
        <v>929</v>
      </c>
      <c r="C172" s="593" t="s">
        <v>438</v>
      </c>
      <c r="D172" s="593" t="s">
        <v>542</v>
      </c>
      <c r="E172" s="593" t="s">
        <v>947</v>
      </c>
      <c r="F172" s="593" t="s">
        <v>952</v>
      </c>
      <c r="G172" s="593" t="s">
        <v>953</v>
      </c>
      <c r="H172" s="610">
        <v>322</v>
      </c>
      <c r="I172" s="610">
        <v>11270</v>
      </c>
      <c r="J172" s="593">
        <v>1.0360360360360361</v>
      </c>
      <c r="K172" s="593">
        <v>35</v>
      </c>
      <c r="L172" s="610">
        <v>294</v>
      </c>
      <c r="M172" s="610">
        <v>10878</v>
      </c>
      <c r="N172" s="593">
        <v>1</v>
      </c>
      <c r="O172" s="593">
        <v>37</v>
      </c>
      <c r="P172" s="610">
        <v>215</v>
      </c>
      <c r="Q172" s="610">
        <v>7955</v>
      </c>
      <c r="R172" s="598">
        <v>0.73129251700680276</v>
      </c>
      <c r="S172" s="611">
        <v>37</v>
      </c>
    </row>
    <row r="173" spans="1:19" ht="14.4" customHeight="1" x14ac:dyDescent="0.3">
      <c r="A173" s="592" t="s">
        <v>928</v>
      </c>
      <c r="B173" s="593" t="s">
        <v>929</v>
      </c>
      <c r="C173" s="593" t="s">
        <v>438</v>
      </c>
      <c r="D173" s="593" t="s">
        <v>542</v>
      </c>
      <c r="E173" s="593" t="s">
        <v>947</v>
      </c>
      <c r="F173" s="593" t="s">
        <v>954</v>
      </c>
      <c r="G173" s="593" t="s">
        <v>955</v>
      </c>
      <c r="H173" s="610">
        <v>40</v>
      </c>
      <c r="I173" s="610">
        <v>400</v>
      </c>
      <c r="J173" s="593">
        <v>4</v>
      </c>
      <c r="K173" s="593">
        <v>10</v>
      </c>
      <c r="L173" s="610">
        <v>10</v>
      </c>
      <c r="M173" s="610">
        <v>100</v>
      </c>
      <c r="N173" s="593">
        <v>1</v>
      </c>
      <c r="O173" s="593">
        <v>10</v>
      </c>
      <c r="P173" s="610">
        <v>70</v>
      </c>
      <c r="Q173" s="610">
        <v>700</v>
      </c>
      <c r="R173" s="598">
        <v>7</v>
      </c>
      <c r="S173" s="611">
        <v>10</v>
      </c>
    </row>
    <row r="174" spans="1:19" ht="14.4" customHeight="1" x14ac:dyDescent="0.3">
      <c r="A174" s="592" t="s">
        <v>928</v>
      </c>
      <c r="B174" s="593" t="s">
        <v>929</v>
      </c>
      <c r="C174" s="593" t="s">
        <v>438</v>
      </c>
      <c r="D174" s="593" t="s">
        <v>542</v>
      </c>
      <c r="E174" s="593" t="s">
        <v>947</v>
      </c>
      <c r="F174" s="593" t="s">
        <v>956</v>
      </c>
      <c r="G174" s="593" t="s">
        <v>957</v>
      </c>
      <c r="H174" s="610">
        <v>9</v>
      </c>
      <c r="I174" s="610">
        <v>45</v>
      </c>
      <c r="J174" s="593">
        <v>2.25</v>
      </c>
      <c r="K174" s="593">
        <v>5</v>
      </c>
      <c r="L174" s="610">
        <v>4</v>
      </c>
      <c r="M174" s="610">
        <v>20</v>
      </c>
      <c r="N174" s="593">
        <v>1</v>
      </c>
      <c r="O174" s="593">
        <v>5</v>
      </c>
      <c r="P174" s="610">
        <v>11</v>
      </c>
      <c r="Q174" s="610">
        <v>55</v>
      </c>
      <c r="R174" s="598">
        <v>2.75</v>
      </c>
      <c r="S174" s="611">
        <v>5</v>
      </c>
    </row>
    <row r="175" spans="1:19" ht="14.4" customHeight="1" x14ac:dyDescent="0.3">
      <c r="A175" s="592" t="s">
        <v>928</v>
      </c>
      <c r="B175" s="593" t="s">
        <v>929</v>
      </c>
      <c r="C175" s="593" t="s">
        <v>438</v>
      </c>
      <c r="D175" s="593" t="s">
        <v>542</v>
      </c>
      <c r="E175" s="593" t="s">
        <v>947</v>
      </c>
      <c r="F175" s="593" t="s">
        <v>958</v>
      </c>
      <c r="G175" s="593" t="s">
        <v>959</v>
      </c>
      <c r="H175" s="610">
        <v>2</v>
      </c>
      <c r="I175" s="610">
        <v>10</v>
      </c>
      <c r="J175" s="593">
        <v>0.66666666666666663</v>
      </c>
      <c r="K175" s="593">
        <v>5</v>
      </c>
      <c r="L175" s="610">
        <v>3</v>
      </c>
      <c r="M175" s="610">
        <v>15</v>
      </c>
      <c r="N175" s="593">
        <v>1</v>
      </c>
      <c r="O175" s="593">
        <v>5</v>
      </c>
      <c r="P175" s="610">
        <v>3</v>
      </c>
      <c r="Q175" s="610">
        <v>15</v>
      </c>
      <c r="R175" s="598">
        <v>1</v>
      </c>
      <c r="S175" s="611">
        <v>5</v>
      </c>
    </row>
    <row r="176" spans="1:19" ht="14.4" customHeight="1" x14ac:dyDescent="0.3">
      <c r="A176" s="592" t="s">
        <v>928</v>
      </c>
      <c r="B176" s="593" t="s">
        <v>929</v>
      </c>
      <c r="C176" s="593" t="s">
        <v>438</v>
      </c>
      <c r="D176" s="593" t="s">
        <v>542</v>
      </c>
      <c r="E176" s="593" t="s">
        <v>947</v>
      </c>
      <c r="F176" s="593" t="s">
        <v>960</v>
      </c>
      <c r="G176" s="593" t="s">
        <v>961</v>
      </c>
      <c r="H176" s="610">
        <v>67</v>
      </c>
      <c r="I176" s="610">
        <v>4690</v>
      </c>
      <c r="J176" s="593">
        <v>2.1854613233923579</v>
      </c>
      <c r="K176" s="593">
        <v>70</v>
      </c>
      <c r="L176" s="610">
        <v>29</v>
      </c>
      <c r="M176" s="610">
        <v>2146</v>
      </c>
      <c r="N176" s="593">
        <v>1</v>
      </c>
      <c r="O176" s="593">
        <v>74</v>
      </c>
      <c r="P176" s="610">
        <v>79</v>
      </c>
      <c r="Q176" s="610">
        <v>5846</v>
      </c>
      <c r="R176" s="598">
        <v>2.7241379310344827</v>
      </c>
      <c r="S176" s="611">
        <v>74</v>
      </c>
    </row>
    <row r="177" spans="1:19" ht="14.4" customHeight="1" x14ac:dyDescent="0.3">
      <c r="A177" s="592" t="s">
        <v>928</v>
      </c>
      <c r="B177" s="593" t="s">
        <v>929</v>
      </c>
      <c r="C177" s="593" t="s">
        <v>438</v>
      </c>
      <c r="D177" s="593" t="s">
        <v>542</v>
      </c>
      <c r="E177" s="593" t="s">
        <v>947</v>
      </c>
      <c r="F177" s="593" t="s">
        <v>962</v>
      </c>
      <c r="G177" s="593" t="s">
        <v>963</v>
      </c>
      <c r="H177" s="610">
        <v>11</v>
      </c>
      <c r="I177" s="610">
        <v>385</v>
      </c>
      <c r="J177" s="593"/>
      <c r="K177" s="593">
        <v>35</v>
      </c>
      <c r="L177" s="610"/>
      <c r="M177" s="610"/>
      <c r="N177" s="593"/>
      <c r="O177" s="593"/>
      <c r="P177" s="610"/>
      <c r="Q177" s="610"/>
      <c r="R177" s="598"/>
      <c r="S177" s="611"/>
    </row>
    <row r="178" spans="1:19" ht="14.4" customHeight="1" x14ac:dyDescent="0.3">
      <c r="A178" s="592" t="s">
        <v>928</v>
      </c>
      <c r="B178" s="593" t="s">
        <v>929</v>
      </c>
      <c r="C178" s="593" t="s">
        <v>438</v>
      </c>
      <c r="D178" s="593" t="s">
        <v>542</v>
      </c>
      <c r="E178" s="593" t="s">
        <v>947</v>
      </c>
      <c r="F178" s="593" t="s">
        <v>965</v>
      </c>
      <c r="G178" s="593" t="s">
        <v>966</v>
      </c>
      <c r="H178" s="610">
        <v>63</v>
      </c>
      <c r="I178" s="610">
        <v>10395</v>
      </c>
      <c r="J178" s="593">
        <v>1.1985472154963681</v>
      </c>
      <c r="K178" s="593">
        <v>165</v>
      </c>
      <c r="L178" s="610">
        <v>49</v>
      </c>
      <c r="M178" s="610">
        <v>8673</v>
      </c>
      <c r="N178" s="593">
        <v>1</v>
      </c>
      <c r="O178" s="593">
        <v>177</v>
      </c>
      <c r="P178" s="610">
        <v>41</v>
      </c>
      <c r="Q178" s="610">
        <v>7257</v>
      </c>
      <c r="R178" s="598">
        <v>0.83673469387755106</v>
      </c>
      <c r="S178" s="611">
        <v>177</v>
      </c>
    </row>
    <row r="179" spans="1:19" ht="14.4" customHeight="1" x14ac:dyDescent="0.3">
      <c r="A179" s="592" t="s">
        <v>928</v>
      </c>
      <c r="B179" s="593" t="s">
        <v>929</v>
      </c>
      <c r="C179" s="593" t="s">
        <v>438</v>
      </c>
      <c r="D179" s="593" t="s">
        <v>542</v>
      </c>
      <c r="E179" s="593" t="s">
        <v>947</v>
      </c>
      <c r="F179" s="593" t="s">
        <v>969</v>
      </c>
      <c r="G179" s="593" t="s">
        <v>970</v>
      </c>
      <c r="H179" s="610">
        <v>86</v>
      </c>
      <c r="I179" s="610">
        <v>1033.3400000000001</v>
      </c>
      <c r="J179" s="593">
        <v>0.37805029743829899</v>
      </c>
      <c r="K179" s="593">
        <v>12.015581395348839</v>
      </c>
      <c r="L179" s="610">
        <v>82</v>
      </c>
      <c r="M179" s="610">
        <v>2733.34</v>
      </c>
      <c r="N179" s="593">
        <v>1</v>
      </c>
      <c r="O179" s="593">
        <v>33.333414634146344</v>
      </c>
      <c r="P179" s="610">
        <v>162</v>
      </c>
      <c r="Q179" s="610">
        <v>5400.01</v>
      </c>
      <c r="R179" s="598">
        <v>1.975608596076595</v>
      </c>
      <c r="S179" s="611">
        <v>33.333395061728396</v>
      </c>
    </row>
    <row r="180" spans="1:19" ht="14.4" customHeight="1" x14ac:dyDescent="0.3">
      <c r="A180" s="592" t="s">
        <v>928</v>
      </c>
      <c r="B180" s="593" t="s">
        <v>929</v>
      </c>
      <c r="C180" s="593" t="s">
        <v>438</v>
      </c>
      <c r="D180" s="593" t="s">
        <v>542</v>
      </c>
      <c r="E180" s="593" t="s">
        <v>947</v>
      </c>
      <c r="F180" s="593" t="s">
        <v>971</v>
      </c>
      <c r="G180" s="593" t="s">
        <v>972</v>
      </c>
      <c r="H180" s="610">
        <v>4</v>
      </c>
      <c r="I180" s="610">
        <v>144</v>
      </c>
      <c r="J180" s="593">
        <v>0.97297297297297303</v>
      </c>
      <c r="K180" s="593">
        <v>36</v>
      </c>
      <c r="L180" s="610">
        <v>4</v>
      </c>
      <c r="M180" s="610">
        <v>148</v>
      </c>
      <c r="N180" s="593">
        <v>1</v>
      </c>
      <c r="O180" s="593">
        <v>37</v>
      </c>
      <c r="P180" s="610">
        <v>5</v>
      </c>
      <c r="Q180" s="610">
        <v>185</v>
      </c>
      <c r="R180" s="598">
        <v>1.25</v>
      </c>
      <c r="S180" s="611">
        <v>37</v>
      </c>
    </row>
    <row r="181" spans="1:19" ht="14.4" customHeight="1" x14ac:dyDescent="0.3">
      <c r="A181" s="592" t="s">
        <v>928</v>
      </c>
      <c r="B181" s="593" t="s">
        <v>929</v>
      </c>
      <c r="C181" s="593" t="s">
        <v>438</v>
      </c>
      <c r="D181" s="593" t="s">
        <v>542</v>
      </c>
      <c r="E181" s="593" t="s">
        <v>947</v>
      </c>
      <c r="F181" s="593" t="s">
        <v>975</v>
      </c>
      <c r="G181" s="593" t="s">
        <v>976</v>
      </c>
      <c r="H181" s="610">
        <v>345</v>
      </c>
      <c r="I181" s="610">
        <v>44505</v>
      </c>
      <c r="J181" s="593">
        <v>1.1175421856167136</v>
      </c>
      <c r="K181" s="593">
        <v>129</v>
      </c>
      <c r="L181" s="610">
        <v>304</v>
      </c>
      <c r="M181" s="610">
        <v>39824</v>
      </c>
      <c r="N181" s="593">
        <v>1</v>
      </c>
      <c r="O181" s="593">
        <v>131</v>
      </c>
      <c r="P181" s="610">
        <v>198</v>
      </c>
      <c r="Q181" s="610">
        <v>26136</v>
      </c>
      <c r="R181" s="598">
        <v>0.65628766572920849</v>
      </c>
      <c r="S181" s="611">
        <v>132</v>
      </c>
    </row>
    <row r="182" spans="1:19" ht="14.4" customHeight="1" x14ac:dyDescent="0.3">
      <c r="A182" s="592" t="s">
        <v>928</v>
      </c>
      <c r="B182" s="593" t="s">
        <v>929</v>
      </c>
      <c r="C182" s="593" t="s">
        <v>438</v>
      </c>
      <c r="D182" s="593" t="s">
        <v>542</v>
      </c>
      <c r="E182" s="593" t="s">
        <v>947</v>
      </c>
      <c r="F182" s="593" t="s">
        <v>977</v>
      </c>
      <c r="G182" s="593" t="s">
        <v>978</v>
      </c>
      <c r="H182" s="610">
        <v>42</v>
      </c>
      <c r="I182" s="610">
        <v>2940</v>
      </c>
      <c r="J182" s="593">
        <v>0.84531339850488785</v>
      </c>
      <c r="K182" s="593">
        <v>70</v>
      </c>
      <c r="L182" s="610">
        <v>47</v>
      </c>
      <c r="M182" s="610">
        <v>3478</v>
      </c>
      <c r="N182" s="593">
        <v>1</v>
      </c>
      <c r="O182" s="593">
        <v>74</v>
      </c>
      <c r="P182" s="610">
        <v>86</v>
      </c>
      <c r="Q182" s="610">
        <v>6364</v>
      </c>
      <c r="R182" s="598">
        <v>1.8297872340425532</v>
      </c>
      <c r="S182" s="611">
        <v>74</v>
      </c>
    </row>
    <row r="183" spans="1:19" ht="14.4" customHeight="1" x14ac:dyDescent="0.3">
      <c r="A183" s="592" t="s">
        <v>928</v>
      </c>
      <c r="B183" s="593" t="s">
        <v>929</v>
      </c>
      <c r="C183" s="593" t="s">
        <v>438</v>
      </c>
      <c r="D183" s="593" t="s">
        <v>542</v>
      </c>
      <c r="E183" s="593" t="s">
        <v>947</v>
      </c>
      <c r="F183" s="593" t="s">
        <v>979</v>
      </c>
      <c r="G183" s="593" t="s">
        <v>980</v>
      </c>
      <c r="H183" s="610">
        <v>49</v>
      </c>
      <c r="I183" s="610">
        <v>16219</v>
      </c>
      <c r="J183" s="593">
        <v>3.272598870056497</v>
      </c>
      <c r="K183" s="593">
        <v>331</v>
      </c>
      <c r="L183" s="610">
        <v>14</v>
      </c>
      <c r="M183" s="610">
        <v>4956</v>
      </c>
      <c r="N183" s="593">
        <v>1</v>
      </c>
      <c r="O183" s="593">
        <v>354</v>
      </c>
      <c r="P183" s="610">
        <v>91</v>
      </c>
      <c r="Q183" s="610">
        <v>32305</v>
      </c>
      <c r="R183" s="598">
        <v>6.518361581920904</v>
      </c>
      <c r="S183" s="611">
        <v>355</v>
      </c>
    </row>
    <row r="184" spans="1:19" ht="14.4" customHeight="1" x14ac:dyDescent="0.3">
      <c r="A184" s="592" t="s">
        <v>928</v>
      </c>
      <c r="B184" s="593" t="s">
        <v>929</v>
      </c>
      <c r="C184" s="593" t="s">
        <v>438</v>
      </c>
      <c r="D184" s="593" t="s">
        <v>542</v>
      </c>
      <c r="E184" s="593" t="s">
        <v>947</v>
      </c>
      <c r="F184" s="593" t="s">
        <v>981</v>
      </c>
      <c r="G184" s="593" t="s">
        <v>982</v>
      </c>
      <c r="H184" s="610">
        <v>101</v>
      </c>
      <c r="I184" s="610">
        <v>21210</v>
      </c>
      <c r="J184" s="593">
        <v>1.7692692692692693</v>
      </c>
      <c r="K184" s="593">
        <v>210</v>
      </c>
      <c r="L184" s="610">
        <v>54</v>
      </c>
      <c r="M184" s="610">
        <v>11988</v>
      </c>
      <c r="N184" s="593">
        <v>1</v>
      </c>
      <c r="O184" s="593">
        <v>222</v>
      </c>
      <c r="P184" s="610">
        <v>151</v>
      </c>
      <c r="Q184" s="610">
        <v>33673</v>
      </c>
      <c r="R184" s="598">
        <v>2.8088922255588922</v>
      </c>
      <c r="S184" s="611">
        <v>223</v>
      </c>
    </row>
    <row r="185" spans="1:19" ht="14.4" customHeight="1" x14ac:dyDescent="0.3">
      <c r="A185" s="592" t="s">
        <v>928</v>
      </c>
      <c r="B185" s="593" t="s">
        <v>929</v>
      </c>
      <c r="C185" s="593" t="s">
        <v>438</v>
      </c>
      <c r="D185" s="593" t="s">
        <v>542</v>
      </c>
      <c r="E185" s="593" t="s">
        <v>947</v>
      </c>
      <c r="F185" s="593" t="s">
        <v>983</v>
      </c>
      <c r="G185" s="593" t="s">
        <v>984</v>
      </c>
      <c r="H185" s="610">
        <v>12</v>
      </c>
      <c r="I185" s="610">
        <v>924</v>
      </c>
      <c r="J185" s="593">
        <v>1.3333333333333333</v>
      </c>
      <c r="K185" s="593">
        <v>77</v>
      </c>
      <c r="L185" s="610">
        <v>9</v>
      </c>
      <c r="M185" s="610">
        <v>693</v>
      </c>
      <c r="N185" s="593">
        <v>1</v>
      </c>
      <c r="O185" s="593">
        <v>77</v>
      </c>
      <c r="P185" s="610">
        <v>1</v>
      </c>
      <c r="Q185" s="610">
        <v>77</v>
      </c>
      <c r="R185" s="598">
        <v>0.1111111111111111</v>
      </c>
      <c r="S185" s="611">
        <v>77</v>
      </c>
    </row>
    <row r="186" spans="1:19" ht="14.4" customHeight="1" x14ac:dyDescent="0.3">
      <c r="A186" s="592" t="s">
        <v>928</v>
      </c>
      <c r="B186" s="593" t="s">
        <v>929</v>
      </c>
      <c r="C186" s="593" t="s">
        <v>438</v>
      </c>
      <c r="D186" s="593" t="s">
        <v>542</v>
      </c>
      <c r="E186" s="593" t="s">
        <v>947</v>
      </c>
      <c r="F186" s="593" t="s">
        <v>985</v>
      </c>
      <c r="G186" s="593" t="s">
        <v>986</v>
      </c>
      <c r="H186" s="610"/>
      <c r="I186" s="610"/>
      <c r="J186" s="593"/>
      <c r="K186" s="593"/>
      <c r="L186" s="610">
        <v>1</v>
      </c>
      <c r="M186" s="610">
        <v>28</v>
      </c>
      <c r="N186" s="593">
        <v>1</v>
      </c>
      <c r="O186" s="593">
        <v>28</v>
      </c>
      <c r="P186" s="610">
        <v>1</v>
      </c>
      <c r="Q186" s="610">
        <v>28</v>
      </c>
      <c r="R186" s="598">
        <v>1</v>
      </c>
      <c r="S186" s="611">
        <v>28</v>
      </c>
    </row>
    <row r="187" spans="1:19" ht="14.4" customHeight="1" x14ac:dyDescent="0.3">
      <c r="A187" s="592" t="s">
        <v>928</v>
      </c>
      <c r="B187" s="593" t="s">
        <v>929</v>
      </c>
      <c r="C187" s="593" t="s">
        <v>438</v>
      </c>
      <c r="D187" s="593" t="s">
        <v>542</v>
      </c>
      <c r="E187" s="593" t="s">
        <v>947</v>
      </c>
      <c r="F187" s="593" t="s">
        <v>989</v>
      </c>
      <c r="G187" s="593"/>
      <c r="H187" s="610">
        <v>22</v>
      </c>
      <c r="I187" s="610">
        <v>5346</v>
      </c>
      <c r="J187" s="593"/>
      <c r="K187" s="593">
        <v>243</v>
      </c>
      <c r="L187" s="610"/>
      <c r="M187" s="610"/>
      <c r="N187" s="593"/>
      <c r="O187" s="593"/>
      <c r="P187" s="610"/>
      <c r="Q187" s="610"/>
      <c r="R187" s="598"/>
      <c r="S187" s="611"/>
    </row>
    <row r="188" spans="1:19" ht="14.4" customHeight="1" x14ac:dyDescent="0.3">
      <c r="A188" s="592" t="s">
        <v>928</v>
      </c>
      <c r="B188" s="593" t="s">
        <v>929</v>
      </c>
      <c r="C188" s="593" t="s">
        <v>438</v>
      </c>
      <c r="D188" s="593" t="s">
        <v>542</v>
      </c>
      <c r="E188" s="593" t="s">
        <v>947</v>
      </c>
      <c r="F188" s="593" t="s">
        <v>990</v>
      </c>
      <c r="G188" s="593" t="s">
        <v>991</v>
      </c>
      <c r="H188" s="610">
        <v>28</v>
      </c>
      <c r="I188" s="610">
        <v>18284</v>
      </c>
      <c r="J188" s="593">
        <v>1.242035187826914</v>
      </c>
      <c r="K188" s="593">
        <v>653</v>
      </c>
      <c r="L188" s="610">
        <v>21</v>
      </c>
      <c r="M188" s="610">
        <v>14721</v>
      </c>
      <c r="N188" s="593">
        <v>1</v>
      </c>
      <c r="O188" s="593">
        <v>701</v>
      </c>
      <c r="P188" s="610">
        <v>30</v>
      </c>
      <c r="Q188" s="610">
        <v>21030</v>
      </c>
      <c r="R188" s="598">
        <v>1.4285714285714286</v>
      </c>
      <c r="S188" s="611">
        <v>701</v>
      </c>
    </row>
    <row r="189" spans="1:19" ht="14.4" customHeight="1" x14ac:dyDescent="0.3">
      <c r="A189" s="592" t="s">
        <v>928</v>
      </c>
      <c r="B189" s="593" t="s">
        <v>929</v>
      </c>
      <c r="C189" s="593" t="s">
        <v>438</v>
      </c>
      <c r="D189" s="593" t="s">
        <v>542</v>
      </c>
      <c r="E189" s="593" t="s">
        <v>947</v>
      </c>
      <c r="F189" s="593" t="s">
        <v>992</v>
      </c>
      <c r="G189" s="593" t="s">
        <v>993</v>
      </c>
      <c r="H189" s="610">
        <v>62</v>
      </c>
      <c r="I189" s="610">
        <v>13330</v>
      </c>
      <c r="J189" s="593">
        <v>1.2022005772005773</v>
      </c>
      <c r="K189" s="593">
        <v>215</v>
      </c>
      <c r="L189" s="610">
        <v>48</v>
      </c>
      <c r="M189" s="610">
        <v>11088</v>
      </c>
      <c r="N189" s="593">
        <v>1</v>
      </c>
      <c r="O189" s="593">
        <v>231</v>
      </c>
      <c r="P189" s="610">
        <v>101</v>
      </c>
      <c r="Q189" s="610">
        <v>23331</v>
      </c>
      <c r="R189" s="598">
        <v>2.1041666666666665</v>
      </c>
      <c r="S189" s="611">
        <v>231</v>
      </c>
    </row>
    <row r="190" spans="1:19" ht="14.4" customHeight="1" x14ac:dyDescent="0.3">
      <c r="A190" s="592" t="s">
        <v>928</v>
      </c>
      <c r="B190" s="593" t="s">
        <v>929</v>
      </c>
      <c r="C190" s="593" t="s">
        <v>438</v>
      </c>
      <c r="D190" s="593" t="s">
        <v>542</v>
      </c>
      <c r="E190" s="593" t="s">
        <v>947</v>
      </c>
      <c r="F190" s="593" t="s">
        <v>994</v>
      </c>
      <c r="G190" s="593" t="s">
        <v>995</v>
      </c>
      <c r="H190" s="610"/>
      <c r="I190" s="610"/>
      <c r="J190" s="593"/>
      <c r="K190" s="593"/>
      <c r="L190" s="610">
        <v>10</v>
      </c>
      <c r="M190" s="610">
        <v>4720</v>
      </c>
      <c r="N190" s="593">
        <v>1</v>
      </c>
      <c r="O190" s="593">
        <v>472</v>
      </c>
      <c r="P190" s="610"/>
      <c r="Q190" s="610"/>
      <c r="R190" s="598"/>
      <c r="S190" s="611"/>
    </row>
    <row r="191" spans="1:19" ht="14.4" customHeight="1" x14ac:dyDescent="0.3">
      <c r="A191" s="592" t="s">
        <v>996</v>
      </c>
      <c r="B191" s="593" t="s">
        <v>997</v>
      </c>
      <c r="C191" s="593" t="s">
        <v>438</v>
      </c>
      <c r="D191" s="593" t="s">
        <v>919</v>
      </c>
      <c r="E191" s="593" t="s">
        <v>947</v>
      </c>
      <c r="F191" s="593" t="s">
        <v>998</v>
      </c>
      <c r="G191" s="593" t="s">
        <v>999</v>
      </c>
      <c r="H191" s="610">
        <v>2</v>
      </c>
      <c r="I191" s="610">
        <v>238</v>
      </c>
      <c r="J191" s="593">
        <v>0.12293388429752067</v>
      </c>
      <c r="K191" s="593">
        <v>119</v>
      </c>
      <c r="L191" s="610">
        <v>16</v>
      </c>
      <c r="M191" s="610">
        <v>1936</v>
      </c>
      <c r="N191" s="593">
        <v>1</v>
      </c>
      <c r="O191" s="593">
        <v>121</v>
      </c>
      <c r="P191" s="610">
        <v>10</v>
      </c>
      <c r="Q191" s="610">
        <v>1210</v>
      </c>
      <c r="R191" s="598">
        <v>0.625</v>
      </c>
      <c r="S191" s="611">
        <v>121</v>
      </c>
    </row>
    <row r="192" spans="1:19" ht="14.4" customHeight="1" x14ac:dyDescent="0.3">
      <c r="A192" s="592" t="s">
        <v>996</v>
      </c>
      <c r="B192" s="593" t="s">
        <v>997</v>
      </c>
      <c r="C192" s="593" t="s">
        <v>438</v>
      </c>
      <c r="D192" s="593" t="s">
        <v>538</v>
      </c>
      <c r="E192" s="593" t="s">
        <v>947</v>
      </c>
      <c r="F192" s="593" t="s">
        <v>952</v>
      </c>
      <c r="G192" s="593" t="s">
        <v>953</v>
      </c>
      <c r="H192" s="610">
        <v>3</v>
      </c>
      <c r="I192" s="610">
        <v>105</v>
      </c>
      <c r="J192" s="593">
        <v>2.8378378378378377</v>
      </c>
      <c r="K192" s="593">
        <v>35</v>
      </c>
      <c r="L192" s="610">
        <v>1</v>
      </c>
      <c r="M192" s="610">
        <v>37</v>
      </c>
      <c r="N192" s="593">
        <v>1</v>
      </c>
      <c r="O192" s="593">
        <v>37</v>
      </c>
      <c r="P192" s="610"/>
      <c r="Q192" s="610"/>
      <c r="R192" s="598"/>
      <c r="S192" s="611"/>
    </row>
    <row r="193" spans="1:19" ht="14.4" customHeight="1" x14ac:dyDescent="0.3">
      <c r="A193" s="592" t="s">
        <v>996</v>
      </c>
      <c r="B193" s="593" t="s">
        <v>997</v>
      </c>
      <c r="C193" s="593" t="s">
        <v>438</v>
      </c>
      <c r="D193" s="593" t="s">
        <v>538</v>
      </c>
      <c r="E193" s="593" t="s">
        <v>947</v>
      </c>
      <c r="F193" s="593" t="s">
        <v>998</v>
      </c>
      <c r="G193" s="593" t="s">
        <v>999</v>
      </c>
      <c r="H193" s="610">
        <v>469</v>
      </c>
      <c r="I193" s="610">
        <v>55811</v>
      </c>
      <c r="J193" s="593">
        <v>1.5222704088590677</v>
      </c>
      <c r="K193" s="593">
        <v>119</v>
      </c>
      <c r="L193" s="610">
        <v>303</v>
      </c>
      <c r="M193" s="610">
        <v>36663</v>
      </c>
      <c r="N193" s="593">
        <v>1</v>
      </c>
      <c r="O193" s="593">
        <v>121</v>
      </c>
      <c r="P193" s="610">
        <v>486</v>
      </c>
      <c r="Q193" s="610">
        <v>58806</v>
      </c>
      <c r="R193" s="598">
        <v>1.6039603960396041</v>
      </c>
      <c r="S193" s="611">
        <v>121</v>
      </c>
    </row>
    <row r="194" spans="1:19" ht="14.4" customHeight="1" x14ac:dyDescent="0.3">
      <c r="A194" s="592" t="s">
        <v>996</v>
      </c>
      <c r="B194" s="593" t="s">
        <v>997</v>
      </c>
      <c r="C194" s="593" t="s">
        <v>438</v>
      </c>
      <c r="D194" s="593" t="s">
        <v>538</v>
      </c>
      <c r="E194" s="593" t="s">
        <v>947</v>
      </c>
      <c r="F194" s="593" t="s">
        <v>975</v>
      </c>
      <c r="G194" s="593" t="s">
        <v>976</v>
      </c>
      <c r="H194" s="610">
        <v>3</v>
      </c>
      <c r="I194" s="610">
        <v>387</v>
      </c>
      <c r="J194" s="593">
        <v>2.9541984732824429</v>
      </c>
      <c r="K194" s="593">
        <v>129</v>
      </c>
      <c r="L194" s="610">
        <v>1</v>
      </c>
      <c r="M194" s="610">
        <v>131</v>
      </c>
      <c r="N194" s="593">
        <v>1</v>
      </c>
      <c r="O194" s="593">
        <v>131</v>
      </c>
      <c r="P194" s="610"/>
      <c r="Q194" s="610"/>
      <c r="R194" s="598"/>
      <c r="S194" s="611"/>
    </row>
    <row r="195" spans="1:19" ht="14.4" customHeight="1" x14ac:dyDescent="0.3">
      <c r="A195" s="592" t="s">
        <v>996</v>
      </c>
      <c r="B195" s="593" t="s">
        <v>997</v>
      </c>
      <c r="C195" s="593" t="s">
        <v>438</v>
      </c>
      <c r="D195" s="593" t="s">
        <v>539</v>
      </c>
      <c r="E195" s="593" t="s">
        <v>947</v>
      </c>
      <c r="F195" s="593" t="s">
        <v>998</v>
      </c>
      <c r="G195" s="593" t="s">
        <v>999</v>
      </c>
      <c r="H195" s="610">
        <v>52</v>
      </c>
      <c r="I195" s="610">
        <v>6188</v>
      </c>
      <c r="J195" s="593">
        <v>1.7634653747506412</v>
      </c>
      <c r="K195" s="593">
        <v>119</v>
      </c>
      <c r="L195" s="610">
        <v>29</v>
      </c>
      <c r="M195" s="610">
        <v>3509</v>
      </c>
      <c r="N195" s="593">
        <v>1</v>
      </c>
      <c r="O195" s="593">
        <v>121</v>
      </c>
      <c r="P195" s="610">
        <v>18</v>
      </c>
      <c r="Q195" s="610">
        <v>2178</v>
      </c>
      <c r="R195" s="598">
        <v>0.62068965517241381</v>
      </c>
      <c r="S195" s="611">
        <v>121</v>
      </c>
    </row>
    <row r="196" spans="1:19" ht="14.4" customHeight="1" x14ac:dyDescent="0.3">
      <c r="A196" s="592" t="s">
        <v>996</v>
      </c>
      <c r="B196" s="593" t="s">
        <v>997</v>
      </c>
      <c r="C196" s="593" t="s">
        <v>438</v>
      </c>
      <c r="D196" s="593" t="s">
        <v>540</v>
      </c>
      <c r="E196" s="593" t="s">
        <v>947</v>
      </c>
      <c r="F196" s="593" t="s">
        <v>998</v>
      </c>
      <c r="G196" s="593" t="s">
        <v>999</v>
      </c>
      <c r="H196" s="610">
        <v>2</v>
      </c>
      <c r="I196" s="610">
        <v>238</v>
      </c>
      <c r="J196" s="593"/>
      <c r="K196" s="593">
        <v>119</v>
      </c>
      <c r="L196" s="610"/>
      <c r="M196" s="610"/>
      <c r="N196" s="593"/>
      <c r="O196" s="593"/>
      <c r="P196" s="610"/>
      <c r="Q196" s="610"/>
      <c r="R196" s="598"/>
      <c r="S196" s="611"/>
    </row>
    <row r="197" spans="1:19" ht="14.4" customHeight="1" x14ac:dyDescent="0.3">
      <c r="A197" s="592" t="s">
        <v>996</v>
      </c>
      <c r="B197" s="593" t="s">
        <v>997</v>
      </c>
      <c r="C197" s="593" t="s">
        <v>438</v>
      </c>
      <c r="D197" s="593" t="s">
        <v>541</v>
      </c>
      <c r="E197" s="593" t="s">
        <v>947</v>
      </c>
      <c r="F197" s="593" t="s">
        <v>998</v>
      </c>
      <c r="G197" s="593" t="s">
        <v>999</v>
      </c>
      <c r="H197" s="610">
        <v>18</v>
      </c>
      <c r="I197" s="610">
        <v>2142</v>
      </c>
      <c r="J197" s="593">
        <v>5.9008264462809921</v>
      </c>
      <c r="K197" s="593">
        <v>119</v>
      </c>
      <c r="L197" s="610">
        <v>3</v>
      </c>
      <c r="M197" s="610">
        <v>363</v>
      </c>
      <c r="N197" s="593">
        <v>1</v>
      </c>
      <c r="O197" s="593">
        <v>121</v>
      </c>
      <c r="P197" s="610"/>
      <c r="Q197" s="610"/>
      <c r="R197" s="598"/>
      <c r="S197" s="611"/>
    </row>
    <row r="198" spans="1:19" ht="14.4" customHeight="1" x14ac:dyDescent="0.3">
      <c r="A198" s="592" t="s">
        <v>996</v>
      </c>
      <c r="B198" s="593" t="s">
        <v>997</v>
      </c>
      <c r="C198" s="593" t="s">
        <v>438</v>
      </c>
      <c r="D198" s="593" t="s">
        <v>542</v>
      </c>
      <c r="E198" s="593" t="s">
        <v>947</v>
      </c>
      <c r="F198" s="593" t="s">
        <v>998</v>
      </c>
      <c r="G198" s="593" t="s">
        <v>999</v>
      </c>
      <c r="H198" s="610">
        <v>94</v>
      </c>
      <c r="I198" s="610">
        <v>11186</v>
      </c>
      <c r="J198" s="593">
        <v>1.4444731404958677</v>
      </c>
      <c r="K198" s="593">
        <v>119</v>
      </c>
      <c r="L198" s="610">
        <v>64</v>
      </c>
      <c r="M198" s="610">
        <v>7744</v>
      </c>
      <c r="N198" s="593">
        <v>1</v>
      </c>
      <c r="O198" s="593">
        <v>121</v>
      </c>
      <c r="P198" s="610">
        <v>51</v>
      </c>
      <c r="Q198" s="610">
        <v>6171</v>
      </c>
      <c r="R198" s="598">
        <v>0.796875</v>
      </c>
      <c r="S198" s="611">
        <v>121</v>
      </c>
    </row>
    <row r="199" spans="1:19" ht="14.4" customHeight="1" thickBot="1" x14ac:dyDescent="0.35">
      <c r="A199" s="600" t="s">
        <v>996</v>
      </c>
      <c r="B199" s="601" t="s">
        <v>997</v>
      </c>
      <c r="C199" s="601" t="s">
        <v>438</v>
      </c>
      <c r="D199" s="601" t="s">
        <v>542</v>
      </c>
      <c r="E199" s="601" t="s">
        <v>947</v>
      </c>
      <c r="F199" s="601" t="s">
        <v>977</v>
      </c>
      <c r="G199" s="601" t="s">
        <v>978</v>
      </c>
      <c r="H199" s="612"/>
      <c r="I199" s="612"/>
      <c r="J199" s="601"/>
      <c r="K199" s="601"/>
      <c r="L199" s="612"/>
      <c r="M199" s="612"/>
      <c r="N199" s="601"/>
      <c r="O199" s="601"/>
      <c r="P199" s="612">
        <v>0</v>
      </c>
      <c r="Q199" s="612">
        <v>0</v>
      </c>
      <c r="R199" s="606"/>
      <c r="S199" s="61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271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3158</v>
      </c>
      <c r="C3" s="222">
        <f t="shared" ref="C3:R3" si="0">SUBTOTAL(9,C6:C1048576)</f>
        <v>1.6014730959003587</v>
      </c>
      <c r="D3" s="222">
        <f t="shared" si="0"/>
        <v>1579.33</v>
      </c>
      <c r="E3" s="222">
        <f t="shared" si="0"/>
        <v>2</v>
      </c>
      <c r="F3" s="222">
        <f t="shared" si="0"/>
        <v>3097</v>
      </c>
      <c r="G3" s="225">
        <f>IF(D3&lt;&gt;0,F3/D3,"")</f>
        <v>1.9609581278136932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6"/>
      <c r="B5" s="627">
        <v>2015</v>
      </c>
      <c r="C5" s="628"/>
      <c r="D5" s="628">
        <v>2016</v>
      </c>
      <c r="E5" s="628"/>
      <c r="F5" s="628">
        <v>2017</v>
      </c>
      <c r="G5" s="662" t="s">
        <v>2</v>
      </c>
      <c r="H5" s="627">
        <v>2015</v>
      </c>
      <c r="I5" s="628"/>
      <c r="J5" s="628">
        <v>2016</v>
      </c>
      <c r="K5" s="628"/>
      <c r="L5" s="628">
        <v>2017</v>
      </c>
      <c r="M5" s="662" t="s">
        <v>2</v>
      </c>
      <c r="N5" s="627">
        <v>2015</v>
      </c>
      <c r="O5" s="628"/>
      <c r="P5" s="628">
        <v>2016</v>
      </c>
      <c r="Q5" s="628"/>
      <c r="R5" s="628">
        <v>2017</v>
      </c>
      <c r="S5" s="662" t="s">
        <v>2</v>
      </c>
    </row>
    <row r="6" spans="1:19" ht="14.4" customHeight="1" x14ac:dyDescent="0.3">
      <c r="A6" s="617" t="s">
        <v>1002</v>
      </c>
      <c r="B6" s="644">
        <v>2470</v>
      </c>
      <c r="C6" s="586">
        <v>1.6014730959003587</v>
      </c>
      <c r="D6" s="644">
        <v>1542.33</v>
      </c>
      <c r="E6" s="586">
        <v>1</v>
      </c>
      <c r="F6" s="644">
        <v>462</v>
      </c>
      <c r="G6" s="591">
        <v>0.29954678959755698</v>
      </c>
      <c r="H6" s="644"/>
      <c r="I6" s="586"/>
      <c r="J6" s="644"/>
      <c r="K6" s="586"/>
      <c r="L6" s="644"/>
      <c r="M6" s="591"/>
      <c r="N6" s="644"/>
      <c r="O6" s="586"/>
      <c r="P6" s="644"/>
      <c r="Q6" s="586"/>
      <c r="R6" s="644"/>
      <c r="S6" s="122"/>
    </row>
    <row r="7" spans="1:19" ht="14.4" customHeight="1" x14ac:dyDescent="0.3">
      <c r="A7" s="618" t="s">
        <v>1003</v>
      </c>
      <c r="B7" s="646">
        <v>35</v>
      </c>
      <c r="C7" s="593"/>
      <c r="D7" s="646"/>
      <c r="E7" s="593"/>
      <c r="F7" s="646"/>
      <c r="G7" s="598"/>
      <c r="H7" s="646"/>
      <c r="I7" s="593"/>
      <c r="J7" s="646"/>
      <c r="K7" s="593"/>
      <c r="L7" s="646"/>
      <c r="M7" s="598"/>
      <c r="N7" s="646"/>
      <c r="O7" s="593"/>
      <c r="P7" s="646"/>
      <c r="Q7" s="593"/>
      <c r="R7" s="646"/>
      <c r="S7" s="599"/>
    </row>
    <row r="8" spans="1:19" ht="14.4" customHeight="1" x14ac:dyDescent="0.3">
      <c r="A8" s="618" t="s">
        <v>1004</v>
      </c>
      <c r="B8" s="646"/>
      <c r="C8" s="593"/>
      <c r="D8" s="646">
        <v>37</v>
      </c>
      <c r="E8" s="593">
        <v>1</v>
      </c>
      <c r="F8" s="646"/>
      <c r="G8" s="598"/>
      <c r="H8" s="646"/>
      <c r="I8" s="593"/>
      <c r="J8" s="646"/>
      <c r="K8" s="593"/>
      <c r="L8" s="646"/>
      <c r="M8" s="598"/>
      <c r="N8" s="646"/>
      <c r="O8" s="593"/>
      <c r="P8" s="646"/>
      <c r="Q8" s="593"/>
      <c r="R8" s="646"/>
      <c r="S8" s="599"/>
    </row>
    <row r="9" spans="1:19" ht="14.4" customHeight="1" x14ac:dyDescent="0.3">
      <c r="A9" s="618" t="s">
        <v>1005</v>
      </c>
      <c r="B9" s="646"/>
      <c r="C9" s="593"/>
      <c r="D9" s="646"/>
      <c r="E9" s="593"/>
      <c r="F9" s="646">
        <v>701</v>
      </c>
      <c r="G9" s="598"/>
      <c r="H9" s="646"/>
      <c r="I9" s="593"/>
      <c r="J9" s="646"/>
      <c r="K9" s="593"/>
      <c r="L9" s="646"/>
      <c r="M9" s="598"/>
      <c r="N9" s="646"/>
      <c r="O9" s="593"/>
      <c r="P9" s="646"/>
      <c r="Q9" s="593"/>
      <c r="R9" s="646"/>
      <c r="S9" s="599"/>
    </row>
    <row r="10" spans="1:19" ht="14.4" customHeight="1" thickBot="1" x14ac:dyDescent="0.35">
      <c r="A10" s="650" t="s">
        <v>1006</v>
      </c>
      <c r="B10" s="648">
        <v>653</v>
      </c>
      <c r="C10" s="601"/>
      <c r="D10" s="648"/>
      <c r="E10" s="601"/>
      <c r="F10" s="648">
        <v>1934</v>
      </c>
      <c r="G10" s="606"/>
      <c r="H10" s="648"/>
      <c r="I10" s="601"/>
      <c r="J10" s="648"/>
      <c r="K10" s="601"/>
      <c r="L10" s="648"/>
      <c r="M10" s="606"/>
      <c r="N10" s="648"/>
      <c r="O10" s="601"/>
      <c r="P10" s="648"/>
      <c r="Q10" s="601"/>
      <c r="R10" s="648"/>
      <c r="S10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1011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271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15</v>
      </c>
      <c r="G3" s="103">
        <f t="shared" si="0"/>
        <v>3158</v>
      </c>
      <c r="H3" s="103"/>
      <c r="I3" s="103"/>
      <c r="J3" s="103">
        <f t="shared" si="0"/>
        <v>8</v>
      </c>
      <c r="K3" s="103">
        <f t="shared" si="0"/>
        <v>1579.33</v>
      </c>
      <c r="L3" s="103"/>
      <c r="M3" s="103"/>
      <c r="N3" s="103">
        <f t="shared" si="0"/>
        <v>7</v>
      </c>
      <c r="O3" s="103">
        <f t="shared" si="0"/>
        <v>3097</v>
      </c>
      <c r="P3" s="75">
        <f>IF(K3=0,0,O3/K3)</f>
        <v>1.9609581278136932</v>
      </c>
      <c r="Q3" s="104">
        <f>IF(N3=0,0,O3/N3)</f>
        <v>442.42857142857144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2016</v>
      </c>
      <c r="K4" s="456"/>
      <c r="L4" s="105"/>
      <c r="M4" s="105"/>
      <c r="N4" s="455">
        <v>2017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3"/>
      <c r="B5" s="651"/>
      <c r="C5" s="653"/>
      <c r="D5" s="663"/>
      <c r="E5" s="655"/>
      <c r="F5" s="664" t="s">
        <v>71</v>
      </c>
      <c r="G5" s="665" t="s">
        <v>14</v>
      </c>
      <c r="H5" s="666"/>
      <c r="I5" s="666"/>
      <c r="J5" s="664" t="s">
        <v>71</v>
      </c>
      <c r="K5" s="665" t="s">
        <v>14</v>
      </c>
      <c r="L5" s="666"/>
      <c r="M5" s="666"/>
      <c r="N5" s="664" t="s">
        <v>71</v>
      </c>
      <c r="O5" s="665" t="s">
        <v>14</v>
      </c>
      <c r="P5" s="667"/>
      <c r="Q5" s="660"/>
    </row>
    <row r="6" spans="1:17" ht="14.4" customHeight="1" x14ac:dyDescent="0.3">
      <c r="A6" s="585" t="s">
        <v>1007</v>
      </c>
      <c r="B6" s="586" t="s">
        <v>929</v>
      </c>
      <c r="C6" s="586" t="s">
        <v>947</v>
      </c>
      <c r="D6" s="586" t="s">
        <v>952</v>
      </c>
      <c r="E6" s="586" t="s">
        <v>953</v>
      </c>
      <c r="F6" s="116">
        <v>3</v>
      </c>
      <c r="G6" s="116">
        <v>105</v>
      </c>
      <c r="H6" s="116"/>
      <c r="I6" s="116">
        <v>35</v>
      </c>
      <c r="J6" s="116"/>
      <c r="K6" s="116"/>
      <c r="L6" s="116"/>
      <c r="M6" s="116"/>
      <c r="N6" s="116"/>
      <c r="O6" s="116"/>
      <c r="P6" s="591"/>
      <c r="Q6" s="609"/>
    </row>
    <row r="7" spans="1:17" ht="14.4" customHeight="1" x14ac:dyDescent="0.3">
      <c r="A7" s="592" t="s">
        <v>1007</v>
      </c>
      <c r="B7" s="593" t="s">
        <v>929</v>
      </c>
      <c r="C7" s="593" t="s">
        <v>947</v>
      </c>
      <c r="D7" s="593" t="s">
        <v>962</v>
      </c>
      <c r="E7" s="593" t="s">
        <v>963</v>
      </c>
      <c r="F7" s="610">
        <v>1</v>
      </c>
      <c r="G7" s="610">
        <v>35</v>
      </c>
      <c r="H7" s="610"/>
      <c r="I7" s="610">
        <v>35</v>
      </c>
      <c r="J7" s="610"/>
      <c r="K7" s="610"/>
      <c r="L7" s="610"/>
      <c r="M7" s="610"/>
      <c r="N7" s="610"/>
      <c r="O7" s="610"/>
      <c r="P7" s="598"/>
      <c r="Q7" s="611"/>
    </row>
    <row r="8" spans="1:17" ht="14.4" customHeight="1" x14ac:dyDescent="0.3">
      <c r="A8" s="592" t="s">
        <v>1007</v>
      </c>
      <c r="B8" s="593" t="s">
        <v>929</v>
      </c>
      <c r="C8" s="593" t="s">
        <v>947</v>
      </c>
      <c r="D8" s="593" t="s">
        <v>969</v>
      </c>
      <c r="E8" s="593" t="s">
        <v>970</v>
      </c>
      <c r="F8" s="610">
        <v>1</v>
      </c>
      <c r="G8" s="610">
        <v>0</v>
      </c>
      <c r="H8" s="610">
        <v>0</v>
      </c>
      <c r="I8" s="610">
        <v>0</v>
      </c>
      <c r="J8" s="610">
        <v>1</v>
      </c>
      <c r="K8" s="610">
        <v>33.33</v>
      </c>
      <c r="L8" s="610">
        <v>1</v>
      </c>
      <c r="M8" s="610">
        <v>33.33</v>
      </c>
      <c r="N8" s="610"/>
      <c r="O8" s="610"/>
      <c r="P8" s="598"/>
      <c r="Q8" s="611"/>
    </row>
    <row r="9" spans="1:17" ht="14.4" customHeight="1" x14ac:dyDescent="0.3">
      <c r="A9" s="592" t="s">
        <v>1007</v>
      </c>
      <c r="B9" s="593" t="s">
        <v>929</v>
      </c>
      <c r="C9" s="593" t="s">
        <v>947</v>
      </c>
      <c r="D9" s="593" t="s">
        <v>979</v>
      </c>
      <c r="E9" s="593" t="s">
        <v>980</v>
      </c>
      <c r="F9" s="610">
        <v>1</v>
      </c>
      <c r="G9" s="610">
        <v>331</v>
      </c>
      <c r="H9" s="610">
        <v>0.93502824858757061</v>
      </c>
      <c r="I9" s="610">
        <v>331</v>
      </c>
      <c r="J9" s="610">
        <v>1</v>
      </c>
      <c r="K9" s="610">
        <v>354</v>
      </c>
      <c r="L9" s="610">
        <v>1</v>
      </c>
      <c r="M9" s="610">
        <v>354</v>
      </c>
      <c r="N9" s="610"/>
      <c r="O9" s="610"/>
      <c r="P9" s="598"/>
      <c r="Q9" s="611"/>
    </row>
    <row r="10" spans="1:17" ht="14.4" customHeight="1" x14ac:dyDescent="0.3">
      <c r="A10" s="592" t="s">
        <v>1007</v>
      </c>
      <c r="B10" s="593" t="s">
        <v>929</v>
      </c>
      <c r="C10" s="593" t="s">
        <v>947</v>
      </c>
      <c r="D10" s="593" t="s">
        <v>989</v>
      </c>
      <c r="E10" s="593"/>
      <c r="F10" s="610">
        <v>2</v>
      </c>
      <c r="G10" s="610">
        <v>486</v>
      </c>
      <c r="H10" s="610"/>
      <c r="I10" s="610">
        <v>243</v>
      </c>
      <c r="J10" s="610"/>
      <c r="K10" s="610"/>
      <c r="L10" s="610"/>
      <c r="M10" s="610"/>
      <c r="N10" s="610"/>
      <c r="O10" s="610"/>
      <c r="P10" s="598"/>
      <c r="Q10" s="611"/>
    </row>
    <row r="11" spans="1:17" ht="14.4" customHeight="1" x14ac:dyDescent="0.3">
      <c r="A11" s="592" t="s">
        <v>1007</v>
      </c>
      <c r="B11" s="593" t="s">
        <v>929</v>
      </c>
      <c r="C11" s="593" t="s">
        <v>947</v>
      </c>
      <c r="D11" s="593" t="s">
        <v>990</v>
      </c>
      <c r="E11" s="593" t="s">
        <v>991</v>
      </c>
      <c r="F11" s="610">
        <v>1</v>
      </c>
      <c r="G11" s="610">
        <v>653</v>
      </c>
      <c r="H11" s="610"/>
      <c r="I11" s="610">
        <v>653</v>
      </c>
      <c r="J11" s="610"/>
      <c r="K11" s="610"/>
      <c r="L11" s="610"/>
      <c r="M11" s="610"/>
      <c r="N11" s="610"/>
      <c r="O11" s="610"/>
      <c r="P11" s="598"/>
      <c r="Q11" s="611"/>
    </row>
    <row r="12" spans="1:17" ht="14.4" customHeight="1" x14ac:dyDescent="0.3">
      <c r="A12" s="592" t="s">
        <v>1007</v>
      </c>
      <c r="B12" s="593" t="s">
        <v>929</v>
      </c>
      <c r="C12" s="593" t="s">
        <v>947</v>
      </c>
      <c r="D12" s="593" t="s">
        <v>992</v>
      </c>
      <c r="E12" s="593" t="s">
        <v>993</v>
      </c>
      <c r="F12" s="610">
        <v>4</v>
      </c>
      <c r="G12" s="610">
        <v>860</v>
      </c>
      <c r="H12" s="610">
        <v>0.74458874458874458</v>
      </c>
      <c r="I12" s="610">
        <v>215</v>
      </c>
      <c r="J12" s="610">
        <v>5</v>
      </c>
      <c r="K12" s="610">
        <v>1155</v>
      </c>
      <c r="L12" s="610">
        <v>1</v>
      </c>
      <c r="M12" s="610">
        <v>231</v>
      </c>
      <c r="N12" s="610">
        <v>2</v>
      </c>
      <c r="O12" s="610">
        <v>462</v>
      </c>
      <c r="P12" s="598">
        <v>0.4</v>
      </c>
      <c r="Q12" s="611">
        <v>231</v>
      </c>
    </row>
    <row r="13" spans="1:17" ht="14.4" customHeight="1" x14ac:dyDescent="0.3">
      <c r="A13" s="592" t="s">
        <v>1008</v>
      </c>
      <c r="B13" s="593" t="s">
        <v>929</v>
      </c>
      <c r="C13" s="593" t="s">
        <v>947</v>
      </c>
      <c r="D13" s="593" t="s">
        <v>952</v>
      </c>
      <c r="E13" s="593" t="s">
        <v>953</v>
      </c>
      <c r="F13" s="610">
        <v>1</v>
      </c>
      <c r="G13" s="610">
        <v>35</v>
      </c>
      <c r="H13" s="610"/>
      <c r="I13" s="610">
        <v>35</v>
      </c>
      <c r="J13" s="610"/>
      <c r="K13" s="610"/>
      <c r="L13" s="610"/>
      <c r="M13" s="610"/>
      <c r="N13" s="610"/>
      <c r="O13" s="610"/>
      <c r="P13" s="598"/>
      <c r="Q13" s="611"/>
    </row>
    <row r="14" spans="1:17" ht="14.4" customHeight="1" x14ac:dyDescent="0.3">
      <c r="A14" s="592" t="s">
        <v>928</v>
      </c>
      <c r="B14" s="593" t="s">
        <v>929</v>
      </c>
      <c r="C14" s="593" t="s">
        <v>947</v>
      </c>
      <c r="D14" s="593" t="s">
        <v>952</v>
      </c>
      <c r="E14" s="593" t="s">
        <v>953</v>
      </c>
      <c r="F14" s="610"/>
      <c r="G14" s="610"/>
      <c r="H14" s="610"/>
      <c r="I14" s="610"/>
      <c r="J14" s="610">
        <v>1</v>
      </c>
      <c r="K14" s="610">
        <v>37</v>
      </c>
      <c r="L14" s="610">
        <v>1</v>
      </c>
      <c r="M14" s="610">
        <v>37</v>
      </c>
      <c r="N14" s="610"/>
      <c r="O14" s="610"/>
      <c r="P14" s="598"/>
      <c r="Q14" s="611"/>
    </row>
    <row r="15" spans="1:17" ht="14.4" customHeight="1" x14ac:dyDescent="0.3">
      <c r="A15" s="592" t="s">
        <v>1009</v>
      </c>
      <c r="B15" s="593" t="s">
        <v>929</v>
      </c>
      <c r="C15" s="593" t="s">
        <v>947</v>
      </c>
      <c r="D15" s="593" t="s">
        <v>990</v>
      </c>
      <c r="E15" s="593" t="s">
        <v>991</v>
      </c>
      <c r="F15" s="610"/>
      <c r="G15" s="610"/>
      <c r="H15" s="610"/>
      <c r="I15" s="610"/>
      <c r="J15" s="610"/>
      <c r="K15" s="610"/>
      <c r="L15" s="610"/>
      <c r="M15" s="610"/>
      <c r="N15" s="610">
        <v>1</v>
      </c>
      <c r="O15" s="610">
        <v>701</v>
      </c>
      <c r="P15" s="598"/>
      <c r="Q15" s="611">
        <v>701</v>
      </c>
    </row>
    <row r="16" spans="1:17" ht="14.4" customHeight="1" x14ac:dyDescent="0.3">
      <c r="A16" s="592" t="s">
        <v>1010</v>
      </c>
      <c r="B16" s="593" t="s">
        <v>929</v>
      </c>
      <c r="C16" s="593" t="s">
        <v>947</v>
      </c>
      <c r="D16" s="593" t="s">
        <v>965</v>
      </c>
      <c r="E16" s="593" t="s">
        <v>966</v>
      </c>
      <c r="F16" s="610"/>
      <c r="G16" s="610"/>
      <c r="H16" s="610"/>
      <c r="I16" s="610"/>
      <c r="J16" s="610"/>
      <c r="K16" s="610"/>
      <c r="L16" s="610"/>
      <c r="M16" s="610"/>
      <c r="N16" s="610">
        <v>1</v>
      </c>
      <c r="O16" s="610">
        <v>177</v>
      </c>
      <c r="P16" s="598"/>
      <c r="Q16" s="611">
        <v>177</v>
      </c>
    </row>
    <row r="17" spans="1:17" ht="14.4" customHeight="1" x14ac:dyDescent="0.3">
      <c r="A17" s="592" t="s">
        <v>1010</v>
      </c>
      <c r="B17" s="593" t="s">
        <v>929</v>
      </c>
      <c r="C17" s="593" t="s">
        <v>947</v>
      </c>
      <c r="D17" s="593" t="s">
        <v>979</v>
      </c>
      <c r="E17" s="593" t="s">
        <v>980</v>
      </c>
      <c r="F17" s="610"/>
      <c r="G17" s="610"/>
      <c r="H17" s="610"/>
      <c r="I17" s="610"/>
      <c r="J17" s="610"/>
      <c r="K17" s="610"/>
      <c r="L17" s="610"/>
      <c r="M17" s="610"/>
      <c r="N17" s="610">
        <v>1</v>
      </c>
      <c r="O17" s="610">
        <v>355</v>
      </c>
      <c r="P17" s="598"/>
      <c r="Q17" s="611">
        <v>355</v>
      </c>
    </row>
    <row r="18" spans="1:17" ht="14.4" customHeight="1" thickBot="1" x14ac:dyDescent="0.35">
      <c r="A18" s="600" t="s">
        <v>1010</v>
      </c>
      <c r="B18" s="601" t="s">
        <v>929</v>
      </c>
      <c r="C18" s="601" t="s">
        <v>947</v>
      </c>
      <c r="D18" s="601" t="s">
        <v>990</v>
      </c>
      <c r="E18" s="601" t="s">
        <v>991</v>
      </c>
      <c r="F18" s="612">
        <v>1</v>
      </c>
      <c r="G18" s="612">
        <v>653</v>
      </c>
      <c r="H18" s="612"/>
      <c r="I18" s="612">
        <v>653</v>
      </c>
      <c r="J18" s="612"/>
      <c r="K18" s="612"/>
      <c r="L18" s="612"/>
      <c r="M18" s="612"/>
      <c r="N18" s="612">
        <v>2</v>
      </c>
      <c r="O18" s="612">
        <v>1402</v>
      </c>
      <c r="P18" s="606"/>
      <c r="Q18" s="613">
        <v>701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271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2016</v>
      </c>
      <c r="D3" s="7"/>
      <c r="E3" s="335">
        <v>2017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236</v>
      </c>
      <c r="J4" s="269" t="s">
        <v>237</v>
      </c>
    </row>
    <row r="5" spans="1:10" ht="14.4" customHeight="1" x14ac:dyDescent="0.3">
      <c r="A5" s="112" t="str">
        <f>HYPERLINK("#'Léky Žádanky'!A1","Léky (Kč)")</f>
        <v>Léky (Kč)</v>
      </c>
      <c r="B5" s="27">
        <v>393.66744000000006</v>
      </c>
      <c r="C5" s="29">
        <v>394.50600000000009</v>
      </c>
      <c r="D5" s="8"/>
      <c r="E5" s="117">
        <v>442.11296999999996</v>
      </c>
      <c r="F5" s="28">
        <v>397.49999218749997</v>
      </c>
      <c r="G5" s="116">
        <f>E5-F5</f>
        <v>44.612977812499992</v>
      </c>
      <c r="H5" s="122">
        <f>IF(F5&lt;0.00000001,"",E5/F5)</f>
        <v>1.112233908652396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50.938650000000003</v>
      </c>
      <c r="C6" s="31">
        <v>43.512270000000001</v>
      </c>
      <c r="D6" s="8"/>
      <c r="E6" s="118">
        <v>58.037270000000007</v>
      </c>
      <c r="F6" s="30">
        <v>62.558697937011715</v>
      </c>
      <c r="G6" s="119">
        <f>E6-F6</f>
        <v>-4.5214279370117083</v>
      </c>
      <c r="H6" s="123">
        <f>IF(F6&lt;0.00000001,"",E6/F6)</f>
        <v>0.92772503127280259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5690.2450799999997</v>
      </c>
      <c r="C7" s="31">
        <v>5806.1743800000004</v>
      </c>
      <c r="D7" s="8"/>
      <c r="E7" s="118">
        <v>6247.6464099999994</v>
      </c>
      <c r="F7" s="30">
        <v>5886.75</v>
      </c>
      <c r="G7" s="119">
        <f>E7-F7</f>
        <v>360.89640999999938</v>
      </c>
      <c r="H7" s="123">
        <f>IF(F7&lt;0.00000001,"",E7/F7)</f>
        <v>1.0613065630441245</v>
      </c>
    </row>
    <row r="8" spans="1:10" ht="14.4" customHeight="1" thickBot="1" x14ac:dyDescent="0.35">
      <c r="A8" s="1" t="s">
        <v>75</v>
      </c>
      <c r="B8" s="11">
        <v>1381.7929999999978</v>
      </c>
      <c r="C8" s="33">
        <v>1327.5415900000003</v>
      </c>
      <c r="D8" s="8"/>
      <c r="E8" s="120">
        <v>1355.2243800000006</v>
      </c>
      <c r="F8" s="32">
        <v>1378.4261055660252</v>
      </c>
      <c r="G8" s="121">
        <f>E8-F8</f>
        <v>-23.201725566024606</v>
      </c>
      <c r="H8" s="124">
        <f>IF(F8&lt;0.00000001,"",E8/F8)</f>
        <v>0.98316795838940008</v>
      </c>
    </row>
    <row r="9" spans="1:10" ht="14.4" customHeight="1" thickBot="1" x14ac:dyDescent="0.35">
      <c r="A9" s="2" t="s">
        <v>76</v>
      </c>
      <c r="B9" s="3">
        <v>7516.6441699999978</v>
      </c>
      <c r="C9" s="35">
        <v>7571.7342400000016</v>
      </c>
      <c r="D9" s="8"/>
      <c r="E9" s="3">
        <v>8103.0210299999999</v>
      </c>
      <c r="F9" s="34">
        <v>7725.2347956905369</v>
      </c>
      <c r="G9" s="34">
        <f>E9-F9</f>
        <v>377.786234309463</v>
      </c>
      <c r="H9" s="125">
        <f>IF(F9&lt;0.00000001,"",E9/F9)</f>
        <v>1.048902880533833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1767.0479699999999</v>
      </c>
      <c r="C11" s="29">
        <f>IF(ISERROR(VLOOKUP("Celkem:",'ZV Vykáz.-A'!A:H,5,0)),0,VLOOKUP("Celkem:",'ZV Vykáz.-A'!A:H,5,0)/1000)</f>
        <v>1703.1593199999998</v>
      </c>
      <c r="D11" s="8"/>
      <c r="E11" s="117">
        <f>IF(ISERROR(VLOOKUP("Celkem:",'ZV Vykáz.-A'!A:H,8,0)),0,VLOOKUP("Celkem:",'ZV Vykáz.-A'!A:H,8,0)/1000)</f>
        <v>1996.1429900000001</v>
      </c>
      <c r="F11" s="28">
        <f>C11</f>
        <v>1703.1593199999998</v>
      </c>
      <c r="G11" s="116">
        <f>E11-F11</f>
        <v>292.9836700000003</v>
      </c>
      <c r="H11" s="122">
        <f>IF(F11&lt;0.00000001,"",E11/F11)</f>
        <v>1.1720236425092636</v>
      </c>
      <c r="I11" s="116">
        <f>E11-B11</f>
        <v>229.0950200000002</v>
      </c>
      <c r="J11" s="122">
        <f>IF(B11&lt;0.00000001,"",E11/B11)</f>
        <v>1.1296484441223178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1767.0479699999999</v>
      </c>
      <c r="C13" s="37">
        <f>SUM(C11:C12)</f>
        <v>1703.1593199999998</v>
      </c>
      <c r="D13" s="8"/>
      <c r="E13" s="5">
        <f>SUM(E11:E12)</f>
        <v>1996.1429900000001</v>
      </c>
      <c r="F13" s="36">
        <f>SUM(F11:F12)</f>
        <v>1703.1593199999998</v>
      </c>
      <c r="G13" s="36">
        <f>E13-F13</f>
        <v>292.9836700000003</v>
      </c>
      <c r="H13" s="126">
        <f>IF(F13&lt;0.00000001,"",E13/F13)</f>
        <v>1.1720236425092636</v>
      </c>
      <c r="I13" s="36">
        <f>SUM(I11:I12)</f>
        <v>229.0950200000002</v>
      </c>
      <c r="J13" s="126">
        <f>IF(B13&lt;0.00000001,"",E13/B13)</f>
        <v>1.1296484441223178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0.23508469072575514</v>
      </c>
      <c r="C15" s="39">
        <f>IF(C9=0,"",C13/C9)</f>
        <v>0.22493648958286727</v>
      </c>
      <c r="D15" s="8"/>
      <c r="E15" s="6">
        <f>IF(E9=0,"",E13/E9)</f>
        <v>0.24634552750259864</v>
      </c>
      <c r="F15" s="38">
        <f>IF(F9=0,"",F13/F9)</f>
        <v>0.22046699744972076</v>
      </c>
      <c r="G15" s="38">
        <f>IF(ISERROR(F15-E15),"",E15-F15)</f>
        <v>2.5878530052877879E-2</v>
      </c>
      <c r="H15" s="127">
        <f>IF(ISERROR(F15-E15),"",IF(F15&lt;0.00000001,"",E15/F15))</f>
        <v>1.1173805165953679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235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0.24415960278009127</v>
      </c>
      <c r="C4" s="201">
        <f t="shared" ref="C4:M4" si="0">(C10+C8)/C6</f>
        <v>0.24367469756957569</v>
      </c>
      <c r="D4" s="201">
        <f t="shared" si="0"/>
        <v>0.25401271990748109</v>
      </c>
      <c r="E4" s="201">
        <f t="shared" si="0"/>
        <v>0.25837229806041823</v>
      </c>
      <c r="F4" s="201">
        <f t="shared" si="0"/>
        <v>0.26893111369075529</v>
      </c>
      <c r="G4" s="201">
        <f t="shared" si="0"/>
        <v>0.27014161177745893</v>
      </c>
      <c r="H4" s="201">
        <f t="shared" si="0"/>
        <v>0.24723290841260584</v>
      </c>
      <c r="I4" s="201">
        <f t="shared" si="0"/>
        <v>0.24574159485093325</v>
      </c>
      <c r="J4" s="201">
        <f t="shared" si="0"/>
        <v>0.24634552133206047</v>
      </c>
      <c r="K4" s="201">
        <f t="shared" si="0"/>
        <v>0.24634552133206047</v>
      </c>
      <c r="L4" s="201">
        <f t="shared" si="0"/>
        <v>0.24634552133206047</v>
      </c>
      <c r="M4" s="201">
        <f t="shared" si="0"/>
        <v>0.24634552133206047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946.25670000000002</v>
      </c>
      <c r="C5" s="201">
        <f>IF(ISERROR(VLOOKUP($A5,'Man Tab'!$A:$Q,COLUMN()+2,0)),0,VLOOKUP($A5,'Man Tab'!$A:$Q,COLUMN()+2,0))</f>
        <v>909.23204999999996</v>
      </c>
      <c r="D5" s="201">
        <f>IF(ISERROR(VLOOKUP($A5,'Man Tab'!$A:$Q,COLUMN()+2,0)),0,VLOOKUP($A5,'Man Tab'!$A:$Q,COLUMN()+2,0))</f>
        <v>1033.44264</v>
      </c>
      <c r="E5" s="201">
        <f>IF(ISERROR(VLOOKUP($A5,'Man Tab'!$A:$Q,COLUMN()+2,0)),0,VLOOKUP($A5,'Man Tab'!$A:$Q,COLUMN()+2,0))</f>
        <v>837.26777000000004</v>
      </c>
      <c r="F5" s="201">
        <f>IF(ISERROR(VLOOKUP($A5,'Man Tab'!$A:$Q,COLUMN()+2,0)),0,VLOOKUP($A5,'Man Tab'!$A:$Q,COLUMN()+2,0))</f>
        <v>859.99748</v>
      </c>
      <c r="G5" s="201">
        <f>IF(ISERROR(VLOOKUP($A5,'Man Tab'!$A:$Q,COLUMN()+2,0)),0,VLOOKUP($A5,'Man Tab'!$A:$Q,COLUMN()+2,0))</f>
        <v>835.22884999999997</v>
      </c>
      <c r="H5" s="201">
        <f>IF(ISERROR(VLOOKUP($A5,'Man Tab'!$A:$Q,COLUMN()+2,0)),0,VLOOKUP($A5,'Man Tab'!$A:$Q,COLUMN()+2,0))</f>
        <v>1031.79152</v>
      </c>
      <c r="I5" s="201">
        <f>IF(ISERROR(VLOOKUP($A5,'Man Tab'!$A:$Q,COLUMN()+2,0)),0,VLOOKUP($A5,'Man Tab'!$A:$Q,COLUMN()+2,0))</f>
        <v>802.63616000000195</v>
      </c>
      <c r="J5" s="201">
        <f>IF(ISERROR(VLOOKUP($A5,'Man Tab'!$A:$Q,COLUMN()+2,0)),0,VLOOKUP($A5,'Man Tab'!$A:$Q,COLUMN()+2,0))</f>
        <v>847.16786000000002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946.25670000000002</v>
      </c>
      <c r="C6" s="203">
        <f t="shared" ref="C6:M6" si="1">C5+B6</f>
        <v>1855.48875</v>
      </c>
      <c r="D6" s="203">
        <f t="shared" si="1"/>
        <v>2888.9313899999997</v>
      </c>
      <c r="E6" s="203">
        <f t="shared" si="1"/>
        <v>3726.1991599999997</v>
      </c>
      <c r="F6" s="203">
        <f t="shared" si="1"/>
        <v>4586.1966400000001</v>
      </c>
      <c r="G6" s="203">
        <f t="shared" si="1"/>
        <v>5421.4254899999996</v>
      </c>
      <c r="H6" s="203">
        <f t="shared" si="1"/>
        <v>6453.2170099999994</v>
      </c>
      <c r="I6" s="203">
        <f t="shared" si="1"/>
        <v>7255.8531700000012</v>
      </c>
      <c r="J6" s="203">
        <f t="shared" si="1"/>
        <v>8103.0210300000017</v>
      </c>
      <c r="K6" s="203">
        <f t="shared" si="1"/>
        <v>8103.0210300000017</v>
      </c>
      <c r="L6" s="203">
        <f t="shared" si="1"/>
        <v>8103.0210300000017</v>
      </c>
      <c r="M6" s="203">
        <f t="shared" si="1"/>
        <v>8103.0210300000017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231037.65999999997</v>
      </c>
      <c r="C9" s="202">
        <v>221098</v>
      </c>
      <c r="D9" s="202">
        <v>281689.65999999997</v>
      </c>
      <c r="E9" s="202">
        <v>228921.31999999998</v>
      </c>
      <c r="F9" s="202">
        <v>270624.33</v>
      </c>
      <c r="G9" s="202">
        <v>231181.64999999997</v>
      </c>
      <c r="H9" s="202">
        <v>130894.99</v>
      </c>
      <c r="I9" s="202">
        <v>187617.32</v>
      </c>
      <c r="J9" s="202">
        <v>213078.00999999998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231.03765999999999</v>
      </c>
      <c r="C10" s="203">
        <f t="shared" ref="C10:M10" si="3">C9/1000+B10</f>
        <v>452.13566000000003</v>
      </c>
      <c r="D10" s="203">
        <f t="shared" si="3"/>
        <v>733.82531999999992</v>
      </c>
      <c r="E10" s="203">
        <f t="shared" si="3"/>
        <v>962.74663999999984</v>
      </c>
      <c r="F10" s="203">
        <f t="shared" si="3"/>
        <v>1233.3709699999999</v>
      </c>
      <c r="G10" s="203">
        <f t="shared" si="3"/>
        <v>1464.5526199999999</v>
      </c>
      <c r="H10" s="203">
        <f t="shared" si="3"/>
        <v>1595.4476099999999</v>
      </c>
      <c r="I10" s="203">
        <f t="shared" si="3"/>
        <v>1783.06493</v>
      </c>
      <c r="J10" s="203">
        <f t="shared" si="3"/>
        <v>1996.14294</v>
      </c>
      <c r="K10" s="203">
        <f t="shared" si="3"/>
        <v>1996.14294</v>
      </c>
      <c r="L10" s="203">
        <f t="shared" si="3"/>
        <v>1996.14294</v>
      </c>
      <c r="M10" s="203">
        <f t="shared" si="3"/>
        <v>1996.14294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0.22046699744972076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0.22046699744972076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273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262" t="s">
        <v>211</v>
      </c>
      <c r="E4" s="262" t="s">
        <v>212</v>
      </c>
      <c r="F4" s="262" t="s">
        <v>213</v>
      </c>
      <c r="G4" s="262" t="s">
        <v>214</v>
      </c>
      <c r="H4" s="262" t="s">
        <v>215</v>
      </c>
      <c r="I4" s="262" t="s">
        <v>216</v>
      </c>
      <c r="J4" s="262" t="s">
        <v>217</v>
      </c>
      <c r="K4" s="262" t="s">
        <v>218</v>
      </c>
      <c r="L4" s="262" t="s">
        <v>219</v>
      </c>
      <c r="M4" s="262" t="s">
        <v>220</v>
      </c>
      <c r="N4" s="262" t="s">
        <v>221</v>
      </c>
      <c r="O4" s="262" t="s">
        <v>222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272</v>
      </c>
    </row>
    <row r="7" spans="1:17" ht="14.4" customHeight="1" x14ac:dyDescent="0.3">
      <c r="A7" s="15" t="s">
        <v>35</v>
      </c>
      <c r="B7" s="51">
        <v>530</v>
      </c>
      <c r="C7" s="52">
        <v>44.166666666666003</v>
      </c>
      <c r="D7" s="52">
        <v>80.691540000000003</v>
      </c>
      <c r="E7" s="52">
        <v>49.073</v>
      </c>
      <c r="F7" s="52">
        <v>61.62238</v>
      </c>
      <c r="G7" s="52">
        <v>31.131620000000002</v>
      </c>
      <c r="H7" s="52">
        <v>57.097810000000003</v>
      </c>
      <c r="I7" s="52">
        <v>40.693719999999999</v>
      </c>
      <c r="J7" s="52">
        <v>22.759920000000001</v>
      </c>
      <c r="K7" s="52">
        <v>29.798909999999999</v>
      </c>
      <c r="L7" s="52">
        <v>69.244069999999994</v>
      </c>
      <c r="M7" s="52">
        <v>0</v>
      </c>
      <c r="N7" s="52">
        <v>0</v>
      </c>
      <c r="O7" s="52">
        <v>0</v>
      </c>
      <c r="P7" s="53">
        <v>442.11297000000002</v>
      </c>
      <c r="Q7" s="95">
        <v>1.1122338867920001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272</v>
      </c>
    </row>
    <row r="9" spans="1:17" ht="14.4" customHeight="1" x14ac:dyDescent="0.3">
      <c r="A9" s="15" t="s">
        <v>37</v>
      </c>
      <c r="B9" s="51">
        <v>83.411597789278005</v>
      </c>
      <c r="C9" s="52">
        <v>6.9509664824390001</v>
      </c>
      <c r="D9" s="52">
        <v>8.5028100000000002</v>
      </c>
      <c r="E9" s="52">
        <v>5.6676200000000003</v>
      </c>
      <c r="F9" s="52">
        <v>6.3798899999999996</v>
      </c>
      <c r="G9" s="52">
        <v>4.0339200000000002</v>
      </c>
      <c r="H9" s="52">
        <v>5.6530699999999996</v>
      </c>
      <c r="I9" s="52">
        <v>7.5505199999999997</v>
      </c>
      <c r="J9" s="52">
        <v>6.8492800000000003</v>
      </c>
      <c r="K9" s="52">
        <v>7.5465600000000004</v>
      </c>
      <c r="L9" s="52">
        <v>5.8536000000000001</v>
      </c>
      <c r="M9" s="52">
        <v>0</v>
      </c>
      <c r="N9" s="52">
        <v>0</v>
      </c>
      <c r="O9" s="52">
        <v>0</v>
      </c>
      <c r="P9" s="53">
        <v>58.037269999999999</v>
      </c>
      <c r="Q9" s="95">
        <v>0.92772502526699996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272</v>
      </c>
    </row>
    <row r="11" spans="1:17" ht="14.4" customHeight="1" x14ac:dyDescent="0.3">
      <c r="A11" s="15" t="s">
        <v>39</v>
      </c>
      <c r="B11" s="51">
        <v>70.901636314384007</v>
      </c>
      <c r="C11" s="52">
        <v>5.9084696928650002</v>
      </c>
      <c r="D11" s="52">
        <v>8.4918600000000009</v>
      </c>
      <c r="E11" s="52">
        <v>6.05077</v>
      </c>
      <c r="F11" s="52">
        <v>7.8962500000000002</v>
      </c>
      <c r="G11" s="52">
        <v>5.3057800000000004</v>
      </c>
      <c r="H11" s="52">
        <v>3.6979799999999998</v>
      </c>
      <c r="I11" s="52">
        <v>7.28423</v>
      </c>
      <c r="J11" s="52">
        <v>5.7117800000000001</v>
      </c>
      <c r="K11" s="52">
        <v>4.3078200000000004</v>
      </c>
      <c r="L11" s="52">
        <v>5.8559400000000004</v>
      </c>
      <c r="M11" s="52">
        <v>0</v>
      </c>
      <c r="N11" s="52">
        <v>0</v>
      </c>
      <c r="O11" s="52">
        <v>0</v>
      </c>
      <c r="P11" s="53">
        <v>54.602409999999999</v>
      </c>
      <c r="Q11" s="95">
        <v>1.0268199313549999</v>
      </c>
    </row>
    <row r="12" spans="1:17" ht="14.4" customHeight="1" x14ac:dyDescent="0.3">
      <c r="A12" s="15" t="s">
        <v>40</v>
      </c>
      <c r="B12" s="51">
        <v>3.033396977782</v>
      </c>
      <c r="C12" s="52">
        <v>0.25278308148099998</v>
      </c>
      <c r="D12" s="52">
        <v>0.15911</v>
      </c>
      <c r="E12" s="52">
        <v>0.25562000000000001</v>
      </c>
      <c r="F12" s="52">
        <v>0.27589999999999998</v>
      </c>
      <c r="G12" s="52">
        <v>0</v>
      </c>
      <c r="H12" s="52">
        <v>4.2799999999999998E-2</v>
      </c>
      <c r="I12" s="52">
        <v>3.2919999999999998E-2</v>
      </c>
      <c r="J12" s="52">
        <v>9.1399999999999995E-2</v>
      </c>
      <c r="K12" s="52">
        <v>0</v>
      </c>
      <c r="L12" s="52">
        <v>5.9499999999999997E-2</v>
      </c>
      <c r="M12" s="52">
        <v>0</v>
      </c>
      <c r="N12" s="52">
        <v>0</v>
      </c>
      <c r="O12" s="52">
        <v>0</v>
      </c>
      <c r="P12" s="53">
        <v>0.91725000000000001</v>
      </c>
      <c r="Q12" s="95">
        <v>0.40317835382400002</v>
      </c>
    </row>
    <row r="13" spans="1:17" ht="14.4" customHeight="1" x14ac:dyDescent="0.3">
      <c r="A13" s="15" t="s">
        <v>41</v>
      </c>
      <c r="B13" s="51">
        <v>7</v>
      </c>
      <c r="C13" s="52">
        <v>0.58333333333299997</v>
      </c>
      <c r="D13" s="52">
        <v>0.38780999999999999</v>
      </c>
      <c r="E13" s="52">
        <v>1.2033499999999999</v>
      </c>
      <c r="F13" s="52">
        <v>0.61770999999999998</v>
      </c>
      <c r="G13" s="52">
        <v>0.23898</v>
      </c>
      <c r="H13" s="52">
        <v>0.23898</v>
      </c>
      <c r="I13" s="52">
        <v>0.28677999999999998</v>
      </c>
      <c r="J13" s="52">
        <v>0.23898</v>
      </c>
      <c r="K13" s="52">
        <v>0.23896999999999999</v>
      </c>
      <c r="L13" s="52">
        <v>0.23896999999999999</v>
      </c>
      <c r="M13" s="52">
        <v>0</v>
      </c>
      <c r="N13" s="52">
        <v>0</v>
      </c>
      <c r="O13" s="52">
        <v>0</v>
      </c>
      <c r="P13" s="53">
        <v>3.6905299999999999</v>
      </c>
      <c r="Q13" s="95">
        <v>0.70295809523800001</v>
      </c>
    </row>
    <row r="14" spans="1:17" ht="14.4" customHeight="1" x14ac:dyDescent="0.3">
      <c r="A14" s="15" t="s">
        <v>42</v>
      </c>
      <c r="B14" s="51">
        <v>1161.87050667174</v>
      </c>
      <c r="C14" s="52">
        <v>96.822542222644998</v>
      </c>
      <c r="D14" s="52">
        <v>155.19999999999999</v>
      </c>
      <c r="E14" s="52">
        <v>122.249</v>
      </c>
      <c r="F14" s="52">
        <v>108.667</v>
      </c>
      <c r="G14" s="52">
        <v>92.516999999999996</v>
      </c>
      <c r="H14" s="52">
        <v>76.664000000000001</v>
      </c>
      <c r="I14" s="52">
        <v>61.5</v>
      </c>
      <c r="J14" s="52">
        <v>57.253</v>
      </c>
      <c r="K14" s="52">
        <v>63.628999999999998</v>
      </c>
      <c r="L14" s="52">
        <v>70.516000000000005</v>
      </c>
      <c r="M14" s="52">
        <v>0</v>
      </c>
      <c r="N14" s="52">
        <v>0</v>
      </c>
      <c r="O14" s="52">
        <v>0</v>
      </c>
      <c r="P14" s="53">
        <v>808.19500000000005</v>
      </c>
      <c r="Q14" s="95">
        <v>0.92746422871099998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272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272</v>
      </c>
    </row>
    <row r="17" spans="1:17" ht="14.4" customHeight="1" x14ac:dyDescent="0.3">
      <c r="A17" s="15" t="s">
        <v>45</v>
      </c>
      <c r="B17" s="51">
        <v>49.470107407542997</v>
      </c>
      <c r="C17" s="52">
        <v>4.1225089506280002</v>
      </c>
      <c r="D17" s="52">
        <v>0.83570999999999995</v>
      </c>
      <c r="E17" s="52">
        <v>24.460080000000001</v>
      </c>
      <c r="F17" s="52">
        <v>3.2682099999999998</v>
      </c>
      <c r="G17" s="52">
        <v>7.4499700000000004</v>
      </c>
      <c r="H17" s="52">
        <v>6.7451100000000004</v>
      </c>
      <c r="I17" s="52">
        <v>5.8855199999999996</v>
      </c>
      <c r="J17" s="52">
        <v>2.77007</v>
      </c>
      <c r="K17" s="52">
        <v>0</v>
      </c>
      <c r="L17" s="52">
        <v>3.3734899999999999</v>
      </c>
      <c r="M17" s="52">
        <v>0</v>
      </c>
      <c r="N17" s="52">
        <v>0</v>
      </c>
      <c r="O17" s="52">
        <v>0</v>
      </c>
      <c r="P17" s="53">
        <v>54.788159999999998</v>
      </c>
      <c r="Q17" s="95">
        <v>1.4766670991469999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0.20200000000000001</v>
      </c>
      <c r="H18" s="52">
        <v>0.629</v>
      </c>
      <c r="I18" s="52">
        <v>0</v>
      </c>
      <c r="J18" s="52">
        <v>0.51100000000000001</v>
      </c>
      <c r="K18" s="52">
        <v>0</v>
      </c>
      <c r="L18" s="52">
        <v>2.1480000000000001</v>
      </c>
      <c r="M18" s="52">
        <v>0</v>
      </c>
      <c r="N18" s="52">
        <v>0</v>
      </c>
      <c r="O18" s="52">
        <v>0</v>
      </c>
      <c r="P18" s="53">
        <v>3.49</v>
      </c>
      <c r="Q18" s="95" t="s">
        <v>272</v>
      </c>
    </row>
    <row r="19" spans="1:17" ht="14.4" customHeight="1" x14ac:dyDescent="0.3">
      <c r="A19" s="15" t="s">
        <v>47</v>
      </c>
      <c r="B19" s="51">
        <v>236.625834455003</v>
      </c>
      <c r="C19" s="52">
        <v>19.718819537917</v>
      </c>
      <c r="D19" s="52">
        <v>19.668050000000001</v>
      </c>
      <c r="E19" s="52">
        <v>24.129480000000001</v>
      </c>
      <c r="F19" s="52">
        <v>16.26933</v>
      </c>
      <c r="G19" s="52">
        <v>16.968019999999999</v>
      </c>
      <c r="H19" s="52">
        <v>17.35904</v>
      </c>
      <c r="I19" s="52">
        <v>17.695620000000002</v>
      </c>
      <c r="J19" s="52">
        <v>15.408469999999999</v>
      </c>
      <c r="K19" s="52">
        <v>17.840160000000001</v>
      </c>
      <c r="L19" s="52">
        <v>14.76399</v>
      </c>
      <c r="M19" s="52">
        <v>0</v>
      </c>
      <c r="N19" s="52">
        <v>0</v>
      </c>
      <c r="O19" s="52">
        <v>0</v>
      </c>
      <c r="P19" s="53">
        <v>160.10216</v>
      </c>
      <c r="Q19" s="95">
        <v>0.90213964657800005</v>
      </c>
    </row>
    <row r="20" spans="1:17" ht="14.4" customHeight="1" x14ac:dyDescent="0.3">
      <c r="A20" s="15" t="s">
        <v>48</v>
      </c>
      <c r="B20" s="51">
        <v>7849</v>
      </c>
      <c r="C20" s="52">
        <v>654.08333333333303</v>
      </c>
      <c r="D20" s="52">
        <v>646.79579000000001</v>
      </c>
      <c r="E20" s="52">
        <v>649.44015999999999</v>
      </c>
      <c r="F20" s="52">
        <v>786.98001000000102</v>
      </c>
      <c r="G20" s="52">
        <v>653.98748000000001</v>
      </c>
      <c r="H20" s="52">
        <v>666.18137999999999</v>
      </c>
      <c r="I20" s="52">
        <v>667.46851000000004</v>
      </c>
      <c r="J20" s="52">
        <v>878.22904000000005</v>
      </c>
      <c r="K20" s="52">
        <v>651.77574000000197</v>
      </c>
      <c r="L20" s="52">
        <v>646.78830000000005</v>
      </c>
      <c r="M20" s="52">
        <v>0</v>
      </c>
      <c r="N20" s="52">
        <v>0</v>
      </c>
      <c r="O20" s="52">
        <v>0</v>
      </c>
      <c r="P20" s="53">
        <v>6247.6464100000003</v>
      </c>
      <c r="Q20" s="95">
        <v>1.061306563044</v>
      </c>
    </row>
    <row r="21" spans="1:17" ht="14.4" customHeight="1" x14ac:dyDescent="0.3">
      <c r="A21" s="16" t="s">
        <v>49</v>
      </c>
      <c r="B21" s="51">
        <v>306.00000000000102</v>
      </c>
      <c r="C21" s="52">
        <v>25.5</v>
      </c>
      <c r="D21" s="52">
        <v>25.434000000000001</v>
      </c>
      <c r="E21" s="52">
        <v>25.433</v>
      </c>
      <c r="F21" s="52">
        <v>25.433</v>
      </c>
      <c r="G21" s="52">
        <v>25.433</v>
      </c>
      <c r="H21" s="52">
        <v>25.433</v>
      </c>
      <c r="I21" s="52">
        <v>25.433</v>
      </c>
      <c r="J21" s="52">
        <v>27.498999999999999</v>
      </c>
      <c r="K21" s="52">
        <v>27.498999999999999</v>
      </c>
      <c r="L21" s="52">
        <v>27.565999999999999</v>
      </c>
      <c r="M21" s="52">
        <v>0</v>
      </c>
      <c r="N21" s="52">
        <v>0</v>
      </c>
      <c r="O21" s="52">
        <v>0</v>
      </c>
      <c r="P21" s="53">
        <v>235.16300000000001</v>
      </c>
      <c r="Q21" s="95">
        <v>1.0246753812630001</v>
      </c>
    </row>
    <row r="22" spans="1:17" ht="14.4" customHeight="1" x14ac:dyDescent="0.3">
      <c r="A22" s="15" t="s">
        <v>50</v>
      </c>
      <c r="B22" s="51">
        <v>3</v>
      </c>
      <c r="C22" s="52">
        <v>0.25</v>
      </c>
      <c r="D22" s="52">
        <v>0</v>
      </c>
      <c r="E22" s="52">
        <v>0</v>
      </c>
      <c r="F22" s="52">
        <v>16.033000000000001</v>
      </c>
      <c r="G22" s="52">
        <v>0</v>
      </c>
      <c r="H22" s="52">
        <v>0</v>
      </c>
      <c r="I22" s="52">
        <v>0</v>
      </c>
      <c r="J22" s="52">
        <v>14.46918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30.502179999999999</v>
      </c>
      <c r="Q22" s="95">
        <v>13.556524444443999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272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9.0019999998999997E-2</v>
      </c>
      <c r="E24" s="52">
        <v>1.26997</v>
      </c>
      <c r="F24" s="52">
        <v>-3.9999999899009702E-5</v>
      </c>
      <c r="G24" s="52">
        <v>1.13686837721616E-13</v>
      </c>
      <c r="H24" s="52">
        <v>0.25530999999999998</v>
      </c>
      <c r="I24" s="52">
        <v>1.398029999999</v>
      </c>
      <c r="J24" s="52">
        <v>4.0000000000000002E-4</v>
      </c>
      <c r="K24" s="52">
        <v>2.2737367544323201E-13</v>
      </c>
      <c r="L24" s="52">
        <v>0.75999999999900003</v>
      </c>
      <c r="M24" s="52">
        <v>0</v>
      </c>
      <c r="N24" s="52">
        <v>0</v>
      </c>
      <c r="O24" s="52">
        <v>0</v>
      </c>
      <c r="P24" s="53">
        <v>3.7736900000000002</v>
      </c>
      <c r="Q24" s="95"/>
    </row>
    <row r="25" spans="1:17" ht="14.4" customHeight="1" x14ac:dyDescent="0.3">
      <c r="A25" s="17" t="s">
        <v>53</v>
      </c>
      <c r="B25" s="54">
        <v>10300.3130796157</v>
      </c>
      <c r="C25" s="55">
        <v>858.35942330131104</v>
      </c>
      <c r="D25" s="55">
        <v>946.25670000000002</v>
      </c>
      <c r="E25" s="55">
        <v>909.23204999999996</v>
      </c>
      <c r="F25" s="55">
        <v>1033.44264</v>
      </c>
      <c r="G25" s="55">
        <v>837.26777000000004</v>
      </c>
      <c r="H25" s="55">
        <v>859.99748</v>
      </c>
      <c r="I25" s="55">
        <v>835.22884999999997</v>
      </c>
      <c r="J25" s="55">
        <v>1031.79152</v>
      </c>
      <c r="K25" s="55">
        <v>802.63616000000195</v>
      </c>
      <c r="L25" s="55">
        <v>847.16786000000002</v>
      </c>
      <c r="M25" s="55">
        <v>0</v>
      </c>
      <c r="N25" s="55">
        <v>0</v>
      </c>
      <c r="O25" s="55">
        <v>0</v>
      </c>
      <c r="P25" s="56">
        <v>8103.0210299999999</v>
      </c>
      <c r="Q25" s="96">
        <v>1.0489028786300001</v>
      </c>
    </row>
    <row r="26" spans="1:17" ht="14.4" customHeight="1" x14ac:dyDescent="0.3">
      <c r="A26" s="15" t="s">
        <v>54</v>
      </c>
      <c r="B26" s="51">
        <v>1361.30236122152</v>
      </c>
      <c r="C26" s="52">
        <v>113.441863435127</v>
      </c>
      <c r="D26" s="52">
        <v>96.526600000000002</v>
      </c>
      <c r="E26" s="52">
        <v>95.765799999999999</v>
      </c>
      <c r="F26" s="52">
        <v>126.56292000000001</v>
      </c>
      <c r="G26" s="52">
        <v>115.86709999999999</v>
      </c>
      <c r="H26" s="52">
        <v>114.81944</v>
      </c>
      <c r="I26" s="52">
        <v>126.09401</v>
      </c>
      <c r="J26" s="52">
        <v>128.23851999999999</v>
      </c>
      <c r="K26" s="52">
        <v>189.29537999999999</v>
      </c>
      <c r="L26" s="52">
        <v>107.21378</v>
      </c>
      <c r="M26" s="52">
        <v>0</v>
      </c>
      <c r="N26" s="52">
        <v>0</v>
      </c>
      <c r="O26" s="52">
        <v>0</v>
      </c>
      <c r="P26" s="53">
        <v>1100.38355</v>
      </c>
      <c r="Q26" s="95">
        <v>1.0777753043410001</v>
      </c>
    </row>
    <row r="27" spans="1:17" ht="14.4" customHeight="1" x14ac:dyDescent="0.3">
      <c r="A27" s="18" t="s">
        <v>55</v>
      </c>
      <c r="B27" s="54">
        <v>11661.6154408373</v>
      </c>
      <c r="C27" s="55">
        <v>971.80128673643799</v>
      </c>
      <c r="D27" s="55">
        <v>1042.7833000000001</v>
      </c>
      <c r="E27" s="55">
        <v>1004.99785</v>
      </c>
      <c r="F27" s="55">
        <v>1160.0055600000001</v>
      </c>
      <c r="G27" s="55">
        <v>953.13486999999998</v>
      </c>
      <c r="H27" s="55">
        <v>974.81691999999998</v>
      </c>
      <c r="I27" s="55">
        <v>961.32285999999999</v>
      </c>
      <c r="J27" s="55">
        <v>1160.0300400000001</v>
      </c>
      <c r="K27" s="55">
        <v>991.93154000000197</v>
      </c>
      <c r="L27" s="55">
        <v>954.38163999999995</v>
      </c>
      <c r="M27" s="55">
        <v>0</v>
      </c>
      <c r="N27" s="55">
        <v>0</v>
      </c>
      <c r="O27" s="55">
        <v>0</v>
      </c>
      <c r="P27" s="56">
        <v>9203.4045800000004</v>
      </c>
      <c r="Q27" s="96">
        <v>1.0522732608459999</v>
      </c>
    </row>
    <row r="28" spans="1:17" ht="14.4" customHeight="1" x14ac:dyDescent="0.3">
      <c r="A28" s="16" t="s">
        <v>56</v>
      </c>
      <c r="B28" s="51">
        <v>4567.5</v>
      </c>
      <c r="C28" s="52">
        <v>380.625</v>
      </c>
      <c r="D28" s="52">
        <v>422.74619999999999</v>
      </c>
      <c r="E28" s="52">
        <v>419.98372000000001</v>
      </c>
      <c r="F28" s="52">
        <v>449.40413000000001</v>
      </c>
      <c r="G28" s="52">
        <v>418.35683999999998</v>
      </c>
      <c r="H28" s="52">
        <v>456.25265000000002</v>
      </c>
      <c r="I28" s="52">
        <v>605.04723999999999</v>
      </c>
      <c r="J28" s="52">
        <v>296.51855999999998</v>
      </c>
      <c r="K28" s="52">
        <v>412.37472000000002</v>
      </c>
      <c r="L28" s="52">
        <v>485.02668</v>
      </c>
      <c r="M28" s="52">
        <v>0</v>
      </c>
      <c r="N28" s="52">
        <v>0</v>
      </c>
      <c r="O28" s="52">
        <v>0</v>
      </c>
      <c r="P28" s="53">
        <v>3965.71074</v>
      </c>
      <c r="Q28" s="95">
        <v>1.1576604969890001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272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272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223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224</v>
      </c>
      <c r="G4" s="353" t="s">
        <v>64</v>
      </c>
      <c r="H4" s="140" t="s">
        <v>141</v>
      </c>
      <c r="I4" s="351" t="s">
        <v>65</v>
      </c>
      <c r="J4" s="353" t="s">
        <v>231</v>
      </c>
      <c r="K4" s="354" t="s">
        <v>225</v>
      </c>
    </row>
    <row r="5" spans="1:11" ht="42" thickBot="1" x14ac:dyDescent="0.35">
      <c r="A5" s="78"/>
      <c r="B5" s="24" t="s">
        <v>227</v>
      </c>
      <c r="C5" s="25" t="s">
        <v>228</v>
      </c>
      <c r="D5" s="26" t="s">
        <v>229</v>
      </c>
      <c r="E5" s="26" t="s">
        <v>230</v>
      </c>
      <c r="F5" s="352"/>
      <c r="G5" s="352"/>
      <c r="H5" s="25" t="s">
        <v>226</v>
      </c>
      <c r="I5" s="352"/>
      <c r="J5" s="352"/>
      <c r="K5" s="355"/>
    </row>
    <row r="6" spans="1:11" ht="14.4" customHeight="1" thickBot="1" x14ac:dyDescent="0.35">
      <c r="A6" s="477" t="s">
        <v>274</v>
      </c>
      <c r="B6" s="459">
        <v>10064.5202236608</v>
      </c>
      <c r="C6" s="459">
        <v>10283.963400000001</v>
      </c>
      <c r="D6" s="460">
        <v>219.443176339166</v>
      </c>
      <c r="E6" s="461">
        <v>1.0218036400599999</v>
      </c>
      <c r="F6" s="459">
        <v>10300.3130796157</v>
      </c>
      <c r="G6" s="460">
        <v>7725.2348097118002</v>
      </c>
      <c r="H6" s="462">
        <v>847.16786000000002</v>
      </c>
      <c r="I6" s="459">
        <v>8103.0210299999999</v>
      </c>
      <c r="J6" s="460">
        <v>377.78622028820001</v>
      </c>
      <c r="K6" s="463">
        <v>0.78667715897199997</v>
      </c>
    </row>
    <row r="7" spans="1:11" ht="14.4" customHeight="1" thickBot="1" x14ac:dyDescent="0.35">
      <c r="A7" s="478" t="s">
        <v>275</v>
      </c>
      <c r="B7" s="459">
        <v>2026.8167606618099</v>
      </c>
      <c r="C7" s="459">
        <v>1801.2349400000001</v>
      </c>
      <c r="D7" s="460">
        <v>-225.58182066180899</v>
      </c>
      <c r="E7" s="461">
        <v>0.88870142331500002</v>
      </c>
      <c r="F7" s="459">
        <v>1856.2171377531899</v>
      </c>
      <c r="G7" s="460">
        <v>1392.1628533148901</v>
      </c>
      <c r="H7" s="462">
        <v>151.76808</v>
      </c>
      <c r="I7" s="459">
        <v>1367.55675</v>
      </c>
      <c r="J7" s="460">
        <v>-24.606103314891001</v>
      </c>
      <c r="K7" s="463">
        <v>0.73674395208700005</v>
      </c>
    </row>
    <row r="8" spans="1:11" ht="14.4" customHeight="1" thickBot="1" x14ac:dyDescent="0.35">
      <c r="A8" s="479" t="s">
        <v>276</v>
      </c>
      <c r="B8" s="459">
        <v>863.34346805397502</v>
      </c>
      <c r="C8" s="459">
        <v>649.59993999999995</v>
      </c>
      <c r="D8" s="460">
        <v>-213.74352805397501</v>
      </c>
      <c r="E8" s="461">
        <v>0.75242353018999997</v>
      </c>
      <c r="F8" s="459">
        <v>694.34663108144605</v>
      </c>
      <c r="G8" s="460">
        <v>520.75997331108499</v>
      </c>
      <c r="H8" s="462">
        <v>81.252080000000007</v>
      </c>
      <c r="I8" s="459">
        <v>559.36175000000003</v>
      </c>
      <c r="J8" s="460">
        <v>38.601776688915002</v>
      </c>
      <c r="K8" s="463">
        <v>0.80559438897000002</v>
      </c>
    </row>
    <row r="9" spans="1:11" ht="14.4" customHeight="1" thickBot="1" x14ac:dyDescent="0.35">
      <c r="A9" s="480" t="s">
        <v>277</v>
      </c>
      <c r="B9" s="464">
        <v>0</v>
      </c>
      <c r="C9" s="464">
        <v>-4.0000000000000003E-5</v>
      </c>
      <c r="D9" s="465">
        <v>-4.0000000000000003E-5</v>
      </c>
      <c r="E9" s="466" t="s">
        <v>272</v>
      </c>
      <c r="F9" s="464">
        <v>0</v>
      </c>
      <c r="G9" s="465">
        <v>0</v>
      </c>
      <c r="H9" s="467">
        <v>0</v>
      </c>
      <c r="I9" s="464">
        <v>1.32E-3</v>
      </c>
      <c r="J9" s="465">
        <v>1.32E-3</v>
      </c>
      <c r="K9" s="468" t="s">
        <v>272</v>
      </c>
    </row>
    <row r="10" spans="1:11" ht="14.4" customHeight="1" thickBot="1" x14ac:dyDescent="0.35">
      <c r="A10" s="481" t="s">
        <v>278</v>
      </c>
      <c r="B10" s="459">
        <v>0</v>
      </c>
      <c r="C10" s="459">
        <v>-4.0000000000000003E-5</v>
      </c>
      <c r="D10" s="460">
        <v>-4.0000000000000003E-5</v>
      </c>
      <c r="E10" s="469" t="s">
        <v>272</v>
      </c>
      <c r="F10" s="459">
        <v>0</v>
      </c>
      <c r="G10" s="460">
        <v>0</v>
      </c>
      <c r="H10" s="462">
        <v>0</v>
      </c>
      <c r="I10" s="459">
        <v>1.32E-3</v>
      </c>
      <c r="J10" s="460">
        <v>1.32E-3</v>
      </c>
      <c r="K10" s="470" t="s">
        <v>272</v>
      </c>
    </row>
    <row r="11" spans="1:11" ht="14.4" customHeight="1" thickBot="1" x14ac:dyDescent="0.35">
      <c r="A11" s="480" t="s">
        <v>279</v>
      </c>
      <c r="B11" s="464">
        <v>692.03907428192201</v>
      </c>
      <c r="C11" s="464">
        <v>513.75162999999998</v>
      </c>
      <c r="D11" s="465">
        <v>-178.28744428192201</v>
      </c>
      <c r="E11" s="471">
        <v>0.74237373161700004</v>
      </c>
      <c r="F11" s="464">
        <v>530</v>
      </c>
      <c r="G11" s="465">
        <v>397.5</v>
      </c>
      <c r="H11" s="467">
        <v>69.244069999999994</v>
      </c>
      <c r="I11" s="464">
        <v>442.11297000000002</v>
      </c>
      <c r="J11" s="465">
        <v>44.612969999999997</v>
      </c>
      <c r="K11" s="472">
        <v>0.83417541509399995</v>
      </c>
    </row>
    <row r="12" spans="1:11" ht="14.4" customHeight="1" thickBot="1" x14ac:dyDescent="0.35">
      <c r="A12" s="481" t="s">
        <v>280</v>
      </c>
      <c r="B12" s="459">
        <v>692.03907428192201</v>
      </c>
      <c r="C12" s="459">
        <v>513.75162999999998</v>
      </c>
      <c r="D12" s="460">
        <v>-178.28744428192201</v>
      </c>
      <c r="E12" s="461">
        <v>0.74237373161700004</v>
      </c>
      <c r="F12" s="459">
        <v>530</v>
      </c>
      <c r="G12" s="460">
        <v>397.5</v>
      </c>
      <c r="H12" s="462">
        <v>69.244069999999994</v>
      </c>
      <c r="I12" s="459">
        <v>442.11297000000002</v>
      </c>
      <c r="J12" s="460">
        <v>44.612969999999997</v>
      </c>
      <c r="K12" s="463">
        <v>0.83417541509399995</v>
      </c>
    </row>
    <row r="13" spans="1:11" ht="14.4" customHeight="1" thickBot="1" x14ac:dyDescent="0.35">
      <c r="A13" s="480" t="s">
        <v>281</v>
      </c>
      <c r="B13" s="464">
        <v>82.542857451925002</v>
      </c>
      <c r="C13" s="464">
        <v>65.470349999999996</v>
      </c>
      <c r="D13" s="465">
        <v>-17.072507451924999</v>
      </c>
      <c r="E13" s="471">
        <v>0.79316796172299997</v>
      </c>
      <c r="F13" s="464">
        <v>83.411597789278005</v>
      </c>
      <c r="G13" s="465">
        <v>62.558698341957999</v>
      </c>
      <c r="H13" s="467">
        <v>5.8536000000000001</v>
      </c>
      <c r="I13" s="464">
        <v>58.037269999999999</v>
      </c>
      <c r="J13" s="465">
        <v>-4.5214283419579999</v>
      </c>
      <c r="K13" s="472">
        <v>0.69579376895</v>
      </c>
    </row>
    <row r="14" spans="1:11" ht="14.4" customHeight="1" thickBot="1" x14ac:dyDescent="0.35">
      <c r="A14" s="481" t="s">
        <v>282</v>
      </c>
      <c r="B14" s="459">
        <v>17.542851583758999</v>
      </c>
      <c r="C14" s="459">
        <v>16.88176</v>
      </c>
      <c r="D14" s="460">
        <v>-0.66109158375900001</v>
      </c>
      <c r="E14" s="461">
        <v>0.962315614391</v>
      </c>
      <c r="F14" s="459">
        <v>18</v>
      </c>
      <c r="G14" s="460">
        <v>13.5</v>
      </c>
      <c r="H14" s="462">
        <v>0.59894999999999998</v>
      </c>
      <c r="I14" s="459">
        <v>11.68497</v>
      </c>
      <c r="J14" s="460">
        <v>-1.8150299999990001</v>
      </c>
      <c r="K14" s="463">
        <v>0.64916499999999999</v>
      </c>
    </row>
    <row r="15" spans="1:11" ht="14.4" customHeight="1" thickBot="1" x14ac:dyDescent="0.35">
      <c r="A15" s="481" t="s">
        <v>283</v>
      </c>
      <c r="B15" s="459">
        <v>2.0000001805580001</v>
      </c>
      <c r="C15" s="459">
        <v>2.2842699999999998</v>
      </c>
      <c r="D15" s="460">
        <v>0.28426981944099999</v>
      </c>
      <c r="E15" s="461">
        <v>1.1421348968880001</v>
      </c>
      <c r="F15" s="459">
        <v>2</v>
      </c>
      <c r="G15" s="460">
        <v>1.5</v>
      </c>
      <c r="H15" s="462">
        <v>0.24549000000000001</v>
      </c>
      <c r="I15" s="459">
        <v>1.7688200000000001</v>
      </c>
      <c r="J15" s="460">
        <v>0.26882</v>
      </c>
      <c r="K15" s="463">
        <v>0.88441000000000003</v>
      </c>
    </row>
    <row r="16" spans="1:11" ht="14.4" customHeight="1" thickBot="1" x14ac:dyDescent="0.35">
      <c r="A16" s="481" t="s">
        <v>284</v>
      </c>
      <c r="B16" s="459">
        <v>25.000002256986999</v>
      </c>
      <c r="C16" s="459">
        <v>23.676290000000002</v>
      </c>
      <c r="D16" s="460">
        <v>-1.3237122569869999</v>
      </c>
      <c r="E16" s="461">
        <v>0.94705151450000002</v>
      </c>
      <c r="F16" s="459">
        <v>25</v>
      </c>
      <c r="G16" s="460">
        <v>18.75</v>
      </c>
      <c r="H16" s="462">
        <v>2.5371600000000001</v>
      </c>
      <c r="I16" s="459">
        <v>19.449079999999999</v>
      </c>
      <c r="J16" s="460">
        <v>0.69908000000000003</v>
      </c>
      <c r="K16" s="463">
        <v>0.77796319999999997</v>
      </c>
    </row>
    <row r="17" spans="1:11" ht="14.4" customHeight="1" thickBot="1" x14ac:dyDescent="0.35">
      <c r="A17" s="481" t="s">
        <v>285</v>
      </c>
      <c r="B17" s="459">
        <v>30.000002708383999</v>
      </c>
      <c r="C17" s="459">
        <v>13.887029999999999</v>
      </c>
      <c r="D17" s="460">
        <v>-16.112972708384</v>
      </c>
      <c r="E17" s="461">
        <v>0.46290095820900001</v>
      </c>
      <c r="F17" s="459">
        <v>25.411597789278002</v>
      </c>
      <c r="G17" s="460">
        <v>19.058698341957999</v>
      </c>
      <c r="H17" s="462">
        <v>2.1779999999999999</v>
      </c>
      <c r="I17" s="459">
        <v>19.657399999999999</v>
      </c>
      <c r="J17" s="460">
        <v>0.59870165804099995</v>
      </c>
      <c r="K17" s="463">
        <v>0.77356017370499996</v>
      </c>
    </row>
    <row r="18" spans="1:11" ht="14.4" customHeight="1" thickBot="1" x14ac:dyDescent="0.35">
      <c r="A18" s="481" t="s">
        <v>286</v>
      </c>
      <c r="B18" s="459">
        <v>5.0000004513969998</v>
      </c>
      <c r="C18" s="459">
        <v>5.9169999999999998</v>
      </c>
      <c r="D18" s="460">
        <v>0.91699954860199995</v>
      </c>
      <c r="E18" s="461">
        <v>1.1833998931630001</v>
      </c>
      <c r="F18" s="459">
        <v>10</v>
      </c>
      <c r="G18" s="460">
        <v>7.5</v>
      </c>
      <c r="H18" s="462">
        <v>0.29399999999999998</v>
      </c>
      <c r="I18" s="459">
        <v>4.3769999999999998</v>
      </c>
      <c r="J18" s="460">
        <v>-3.1230000000000002</v>
      </c>
      <c r="K18" s="463">
        <v>0.43769999999999998</v>
      </c>
    </row>
    <row r="19" spans="1:11" ht="14.4" customHeight="1" thickBot="1" x14ac:dyDescent="0.35">
      <c r="A19" s="481" t="s">
        <v>287</v>
      </c>
      <c r="B19" s="459">
        <v>3.000000270838</v>
      </c>
      <c r="C19" s="459">
        <v>2.8239999999999998</v>
      </c>
      <c r="D19" s="460">
        <v>-0.17600027083799999</v>
      </c>
      <c r="E19" s="461">
        <v>0.94133324834999998</v>
      </c>
      <c r="F19" s="459">
        <v>3</v>
      </c>
      <c r="G19" s="460">
        <v>2.25</v>
      </c>
      <c r="H19" s="462">
        <v>0</v>
      </c>
      <c r="I19" s="459">
        <v>1.1000000000000001</v>
      </c>
      <c r="J19" s="460">
        <v>-1.1499999999999999</v>
      </c>
      <c r="K19" s="463">
        <v>0.36666666666600001</v>
      </c>
    </row>
    <row r="20" spans="1:11" ht="14.4" customHeight="1" thickBot="1" x14ac:dyDescent="0.35">
      <c r="A20" s="480" t="s">
        <v>288</v>
      </c>
      <c r="B20" s="464">
        <v>83.707587076886</v>
      </c>
      <c r="C20" s="464">
        <v>62.749369999999999</v>
      </c>
      <c r="D20" s="465">
        <v>-20.958217076886001</v>
      </c>
      <c r="E20" s="471">
        <v>0.749625836692</v>
      </c>
      <c r="F20" s="464">
        <v>70.901636314384007</v>
      </c>
      <c r="G20" s="465">
        <v>53.176227235787998</v>
      </c>
      <c r="H20" s="467">
        <v>5.8559400000000004</v>
      </c>
      <c r="I20" s="464">
        <v>54.602409999999999</v>
      </c>
      <c r="J20" s="465">
        <v>1.4261827642110001</v>
      </c>
      <c r="K20" s="472">
        <v>0.77011494851600004</v>
      </c>
    </row>
    <row r="21" spans="1:11" ht="14.4" customHeight="1" thickBot="1" x14ac:dyDescent="0.35">
      <c r="A21" s="481" t="s">
        <v>289</v>
      </c>
      <c r="B21" s="459">
        <v>9.3666148303450001</v>
      </c>
      <c r="C21" s="459">
        <v>0</v>
      </c>
      <c r="D21" s="460">
        <v>-9.3666148303450001</v>
      </c>
      <c r="E21" s="461">
        <v>0</v>
      </c>
      <c r="F21" s="459">
        <v>0</v>
      </c>
      <c r="G21" s="460">
        <v>0</v>
      </c>
      <c r="H21" s="462">
        <v>0</v>
      </c>
      <c r="I21" s="459">
        <v>3.5306000000000002</v>
      </c>
      <c r="J21" s="460">
        <v>3.5306000000000002</v>
      </c>
      <c r="K21" s="470" t="s">
        <v>272</v>
      </c>
    </row>
    <row r="22" spans="1:11" ht="14.4" customHeight="1" thickBot="1" x14ac:dyDescent="0.35">
      <c r="A22" s="481" t="s">
        <v>290</v>
      </c>
      <c r="B22" s="459">
        <v>0.81644452732999995</v>
      </c>
      <c r="C22" s="459">
        <v>0.27798</v>
      </c>
      <c r="D22" s="460">
        <v>-0.53846452733000005</v>
      </c>
      <c r="E22" s="461">
        <v>0.34047628552100001</v>
      </c>
      <c r="F22" s="459">
        <v>1</v>
      </c>
      <c r="G22" s="460">
        <v>0.75</v>
      </c>
      <c r="H22" s="462">
        <v>0</v>
      </c>
      <c r="I22" s="459">
        <v>0.18021999999999999</v>
      </c>
      <c r="J22" s="460">
        <v>-0.56977999999999995</v>
      </c>
      <c r="K22" s="463">
        <v>0.18021999999999999</v>
      </c>
    </row>
    <row r="23" spans="1:11" ht="14.4" customHeight="1" thickBot="1" x14ac:dyDescent="0.35">
      <c r="A23" s="481" t="s">
        <v>291</v>
      </c>
      <c r="B23" s="459">
        <v>11.539128390142</v>
      </c>
      <c r="C23" s="459">
        <v>12.123530000000001</v>
      </c>
      <c r="D23" s="460">
        <v>0.58440160985699996</v>
      </c>
      <c r="E23" s="461">
        <v>1.050645212541</v>
      </c>
      <c r="F23" s="459">
        <v>11.597093897509</v>
      </c>
      <c r="G23" s="460">
        <v>8.6978204231320007</v>
      </c>
      <c r="H23" s="462">
        <v>0.21779999999999999</v>
      </c>
      <c r="I23" s="459">
        <v>7.6879999999999997</v>
      </c>
      <c r="J23" s="460">
        <v>-1.009820423132</v>
      </c>
      <c r="K23" s="463">
        <v>0.662924700614</v>
      </c>
    </row>
    <row r="24" spans="1:11" ht="14.4" customHeight="1" thickBot="1" x14ac:dyDescent="0.35">
      <c r="A24" s="481" t="s">
        <v>292</v>
      </c>
      <c r="B24" s="459">
        <v>30.880345233008001</v>
      </c>
      <c r="C24" s="459">
        <v>23.839030000000001</v>
      </c>
      <c r="D24" s="460">
        <v>-7.0413152330080004</v>
      </c>
      <c r="E24" s="461">
        <v>0.77198068286199995</v>
      </c>
      <c r="F24" s="459">
        <v>25</v>
      </c>
      <c r="G24" s="460">
        <v>18.75</v>
      </c>
      <c r="H24" s="462">
        <v>1.88218</v>
      </c>
      <c r="I24" s="459">
        <v>16.62227</v>
      </c>
      <c r="J24" s="460">
        <v>-2.127729999999</v>
      </c>
      <c r="K24" s="463">
        <v>0.6648908</v>
      </c>
    </row>
    <row r="25" spans="1:11" ht="14.4" customHeight="1" thickBot="1" x14ac:dyDescent="0.35">
      <c r="A25" s="481" t="s">
        <v>293</v>
      </c>
      <c r="B25" s="459">
        <v>1.619593333696</v>
      </c>
      <c r="C25" s="459">
        <v>1.3509</v>
      </c>
      <c r="D25" s="460">
        <v>-0.26869333369600001</v>
      </c>
      <c r="E25" s="461">
        <v>0.83409827139500003</v>
      </c>
      <c r="F25" s="459">
        <v>1.4598156484839999</v>
      </c>
      <c r="G25" s="460">
        <v>1.094861736363</v>
      </c>
      <c r="H25" s="462">
        <v>0</v>
      </c>
      <c r="I25" s="459">
        <v>1.3061</v>
      </c>
      <c r="J25" s="460">
        <v>0.21123826363600001</v>
      </c>
      <c r="K25" s="463">
        <v>0.89470201347300005</v>
      </c>
    </row>
    <row r="26" spans="1:11" ht="14.4" customHeight="1" thickBot="1" x14ac:dyDescent="0.35">
      <c r="A26" s="481" t="s">
        <v>294</v>
      </c>
      <c r="B26" s="459">
        <v>0</v>
      </c>
      <c r="C26" s="459">
        <v>4.598E-2</v>
      </c>
      <c r="D26" s="460">
        <v>4.598E-2</v>
      </c>
      <c r="E26" s="469" t="s">
        <v>295</v>
      </c>
      <c r="F26" s="459">
        <v>0</v>
      </c>
      <c r="G26" s="460">
        <v>0</v>
      </c>
      <c r="H26" s="462">
        <v>0</v>
      </c>
      <c r="I26" s="459">
        <v>2.27407</v>
      </c>
      <c r="J26" s="460">
        <v>2.27407</v>
      </c>
      <c r="K26" s="470" t="s">
        <v>295</v>
      </c>
    </row>
    <row r="27" spans="1:11" ht="14.4" customHeight="1" thickBot="1" x14ac:dyDescent="0.35">
      <c r="A27" s="481" t="s">
        <v>296</v>
      </c>
      <c r="B27" s="459">
        <v>5.0093428382000003E-2</v>
      </c>
      <c r="C27" s="459">
        <v>3.159E-2</v>
      </c>
      <c r="D27" s="460">
        <v>-1.8503428382E-2</v>
      </c>
      <c r="E27" s="461">
        <v>0.63062164080299998</v>
      </c>
      <c r="F27" s="459">
        <v>0</v>
      </c>
      <c r="G27" s="460">
        <v>0</v>
      </c>
      <c r="H27" s="462">
        <v>0</v>
      </c>
      <c r="I27" s="459">
        <v>0</v>
      </c>
      <c r="J27" s="460">
        <v>0</v>
      </c>
      <c r="K27" s="470" t="s">
        <v>272</v>
      </c>
    </row>
    <row r="28" spans="1:11" ht="14.4" customHeight="1" thickBot="1" x14ac:dyDescent="0.35">
      <c r="A28" s="481" t="s">
        <v>297</v>
      </c>
      <c r="B28" s="459">
        <v>24.916949492238</v>
      </c>
      <c r="C28" s="459">
        <v>20.193280000000001</v>
      </c>
      <c r="D28" s="460">
        <v>-4.7236694922379998</v>
      </c>
      <c r="E28" s="461">
        <v>0.81042344313799997</v>
      </c>
      <c r="F28" s="459">
        <v>26.84472676839</v>
      </c>
      <c r="G28" s="460">
        <v>20.133545076293</v>
      </c>
      <c r="H28" s="462">
        <v>3.3896500000000001</v>
      </c>
      <c r="I28" s="459">
        <v>17.029250000000001</v>
      </c>
      <c r="J28" s="460">
        <v>-3.1042950762929999</v>
      </c>
      <c r="K28" s="463">
        <v>0.63436108502499999</v>
      </c>
    </row>
    <row r="29" spans="1:11" ht="14.4" customHeight="1" thickBot="1" x14ac:dyDescent="0.35">
      <c r="A29" s="481" t="s">
        <v>298</v>
      </c>
      <c r="B29" s="459">
        <v>0</v>
      </c>
      <c r="C29" s="459">
        <v>0</v>
      </c>
      <c r="D29" s="460">
        <v>0</v>
      </c>
      <c r="E29" s="461">
        <v>1</v>
      </c>
      <c r="F29" s="459">
        <v>0</v>
      </c>
      <c r="G29" s="460">
        <v>0</v>
      </c>
      <c r="H29" s="462">
        <v>0</v>
      </c>
      <c r="I29" s="459">
        <v>0.21199999999999999</v>
      </c>
      <c r="J29" s="460">
        <v>0.21199999999999999</v>
      </c>
      <c r="K29" s="470" t="s">
        <v>295</v>
      </c>
    </row>
    <row r="30" spans="1:11" ht="14.4" customHeight="1" thickBot="1" x14ac:dyDescent="0.35">
      <c r="A30" s="481" t="s">
        <v>299</v>
      </c>
      <c r="B30" s="459">
        <v>4.5184178417409999</v>
      </c>
      <c r="C30" s="459">
        <v>4.8870800000000001</v>
      </c>
      <c r="D30" s="460">
        <v>0.36866215825799997</v>
      </c>
      <c r="E30" s="461">
        <v>1.0815909840939999</v>
      </c>
      <c r="F30" s="459">
        <v>5</v>
      </c>
      <c r="G30" s="460">
        <v>3.75</v>
      </c>
      <c r="H30" s="462">
        <v>0.36631000000000002</v>
      </c>
      <c r="I30" s="459">
        <v>5.7599</v>
      </c>
      <c r="J30" s="460">
        <v>2.0099</v>
      </c>
      <c r="K30" s="463">
        <v>1.15198</v>
      </c>
    </row>
    <row r="31" spans="1:11" ht="14.4" customHeight="1" thickBot="1" x14ac:dyDescent="0.35">
      <c r="A31" s="480" t="s">
        <v>300</v>
      </c>
      <c r="B31" s="464">
        <v>1.1985341599420001</v>
      </c>
      <c r="C31" s="464">
        <v>0.41389999999999999</v>
      </c>
      <c r="D31" s="465">
        <v>-0.78463415994200003</v>
      </c>
      <c r="E31" s="471">
        <v>0.34533850918300002</v>
      </c>
      <c r="F31" s="464">
        <v>3.033396977782</v>
      </c>
      <c r="G31" s="465">
        <v>2.2750477333369998</v>
      </c>
      <c r="H31" s="467">
        <v>5.9499999999999997E-2</v>
      </c>
      <c r="I31" s="464">
        <v>0.91725000000000001</v>
      </c>
      <c r="J31" s="465">
        <v>-1.3577977333369999</v>
      </c>
      <c r="K31" s="472">
        <v>0.30238376536799999</v>
      </c>
    </row>
    <row r="32" spans="1:11" ht="14.4" customHeight="1" thickBot="1" x14ac:dyDescent="0.35">
      <c r="A32" s="481" t="s">
        <v>301</v>
      </c>
      <c r="B32" s="459">
        <v>0.85346690561500005</v>
      </c>
      <c r="C32" s="459">
        <v>0</v>
      </c>
      <c r="D32" s="460">
        <v>-0.85346690561500005</v>
      </c>
      <c r="E32" s="461">
        <v>0</v>
      </c>
      <c r="F32" s="459">
        <v>0</v>
      </c>
      <c r="G32" s="460">
        <v>0</v>
      </c>
      <c r="H32" s="462">
        <v>0</v>
      </c>
      <c r="I32" s="459">
        <v>0</v>
      </c>
      <c r="J32" s="460">
        <v>0</v>
      </c>
      <c r="K32" s="463">
        <v>0</v>
      </c>
    </row>
    <row r="33" spans="1:11" ht="14.4" customHeight="1" thickBot="1" x14ac:dyDescent="0.35">
      <c r="A33" s="481" t="s">
        <v>302</v>
      </c>
      <c r="B33" s="459">
        <v>0.34506725432699997</v>
      </c>
      <c r="C33" s="459">
        <v>0.41389999999999999</v>
      </c>
      <c r="D33" s="460">
        <v>6.8832745671999998E-2</v>
      </c>
      <c r="E33" s="461">
        <v>1.199476318918</v>
      </c>
      <c r="F33" s="459">
        <v>3.033396977782</v>
      </c>
      <c r="G33" s="460">
        <v>2.2750477333369998</v>
      </c>
      <c r="H33" s="462">
        <v>5.9499999999999997E-2</v>
      </c>
      <c r="I33" s="459">
        <v>0.91725000000000001</v>
      </c>
      <c r="J33" s="460">
        <v>-1.3577977333369999</v>
      </c>
      <c r="K33" s="463">
        <v>0.30238376536799999</v>
      </c>
    </row>
    <row r="34" spans="1:11" ht="14.4" customHeight="1" thickBot="1" x14ac:dyDescent="0.35">
      <c r="A34" s="480" t="s">
        <v>303</v>
      </c>
      <c r="B34" s="464">
        <v>3.8554150832979999</v>
      </c>
      <c r="C34" s="464">
        <v>7.2147300000000003</v>
      </c>
      <c r="D34" s="465">
        <v>3.3593149167009999</v>
      </c>
      <c r="E34" s="471">
        <v>1.8713237988960001</v>
      </c>
      <c r="F34" s="464">
        <v>7</v>
      </c>
      <c r="G34" s="465">
        <v>5.25</v>
      </c>
      <c r="H34" s="467">
        <v>0.23896999999999999</v>
      </c>
      <c r="I34" s="464">
        <v>3.6905299999999999</v>
      </c>
      <c r="J34" s="465">
        <v>-1.5594699999999999</v>
      </c>
      <c r="K34" s="472">
        <v>0.52721857142799999</v>
      </c>
    </row>
    <row r="35" spans="1:11" ht="14.4" customHeight="1" thickBot="1" x14ac:dyDescent="0.35">
      <c r="A35" s="481" t="s">
        <v>304</v>
      </c>
      <c r="B35" s="459">
        <v>0</v>
      </c>
      <c r="C35" s="459">
        <v>3.4582199999999998</v>
      </c>
      <c r="D35" s="460">
        <v>3.4582199999999998</v>
      </c>
      <c r="E35" s="469" t="s">
        <v>272</v>
      </c>
      <c r="F35" s="459">
        <v>3</v>
      </c>
      <c r="G35" s="460">
        <v>2.25</v>
      </c>
      <c r="H35" s="462">
        <v>0</v>
      </c>
      <c r="I35" s="459">
        <v>1.49193</v>
      </c>
      <c r="J35" s="460">
        <v>-0.75807000000000002</v>
      </c>
      <c r="K35" s="463">
        <v>0.497309999999</v>
      </c>
    </row>
    <row r="36" spans="1:11" ht="14.4" customHeight="1" thickBot="1" x14ac:dyDescent="0.35">
      <c r="A36" s="481" t="s">
        <v>305</v>
      </c>
      <c r="B36" s="459">
        <v>3.8554150832979999</v>
      </c>
      <c r="C36" s="459">
        <v>3.75651</v>
      </c>
      <c r="D36" s="460">
        <v>-9.8905083298000004E-2</v>
      </c>
      <c r="E36" s="461">
        <v>0.97434645007999998</v>
      </c>
      <c r="F36" s="459">
        <v>4</v>
      </c>
      <c r="G36" s="460">
        <v>3</v>
      </c>
      <c r="H36" s="462">
        <v>0.23896999999999999</v>
      </c>
      <c r="I36" s="459">
        <v>2.1985999999999999</v>
      </c>
      <c r="J36" s="460">
        <v>-0.80139999999900002</v>
      </c>
      <c r="K36" s="463">
        <v>0.54964999999999997</v>
      </c>
    </row>
    <row r="37" spans="1:11" ht="14.4" customHeight="1" thickBot="1" x14ac:dyDescent="0.35">
      <c r="A37" s="479" t="s">
        <v>42</v>
      </c>
      <c r="B37" s="459">
        <v>1163.47329260783</v>
      </c>
      <c r="C37" s="459">
        <v>1151.635</v>
      </c>
      <c r="D37" s="460">
        <v>-11.838292607833001</v>
      </c>
      <c r="E37" s="461">
        <v>0.98982504137899996</v>
      </c>
      <c r="F37" s="459">
        <v>1161.87050667174</v>
      </c>
      <c r="G37" s="460">
        <v>871.40288000380701</v>
      </c>
      <c r="H37" s="462">
        <v>70.516000000000005</v>
      </c>
      <c r="I37" s="459">
        <v>808.19500000000005</v>
      </c>
      <c r="J37" s="460">
        <v>-63.207880003805997</v>
      </c>
      <c r="K37" s="463">
        <v>0.69559817153299996</v>
      </c>
    </row>
    <row r="38" spans="1:11" ht="14.4" customHeight="1" thickBot="1" x14ac:dyDescent="0.35">
      <c r="A38" s="480" t="s">
        <v>306</v>
      </c>
      <c r="B38" s="464">
        <v>1163.47329260783</v>
      </c>
      <c r="C38" s="464">
        <v>1151.635</v>
      </c>
      <c r="D38" s="465">
        <v>-11.838292607833001</v>
      </c>
      <c r="E38" s="471">
        <v>0.98982504137899996</v>
      </c>
      <c r="F38" s="464">
        <v>1161.87050667174</v>
      </c>
      <c r="G38" s="465">
        <v>871.40288000380701</v>
      </c>
      <c r="H38" s="467">
        <v>70.516000000000005</v>
      </c>
      <c r="I38" s="464">
        <v>808.19500000000005</v>
      </c>
      <c r="J38" s="465">
        <v>-63.207880003805997</v>
      </c>
      <c r="K38" s="472">
        <v>0.69559817153299996</v>
      </c>
    </row>
    <row r="39" spans="1:11" ht="14.4" customHeight="1" thickBot="1" x14ac:dyDescent="0.35">
      <c r="A39" s="481" t="s">
        <v>307</v>
      </c>
      <c r="B39" s="459">
        <v>358.42371147042002</v>
      </c>
      <c r="C39" s="459">
        <v>324.05500000000001</v>
      </c>
      <c r="D39" s="460">
        <v>-34.368711470419001</v>
      </c>
      <c r="E39" s="461">
        <v>0.90411150163700005</v>
      </c>
      <c r="F39" s="459">
        <v>334.46799999999899</v>
      </c>
      <c r="G39" s="460">
        <v>250.850999999999</v>
      </c>
      <c r="H39" s="462">
        <v>27.145</v>
      </c>
      <c r="I39" s="459">
        <v>254.036</v>
      </c>
      <c r="J39" s="460">
        <v>3.1850000000010001</v>
      </c>
      <c r="K39" s="463">
        <v>0.75952258512000004</v>
      </c>
    </row>
    <row r="40" spans="1:11" ht="14.4" customHeight="1" thickBot="1" x14ac:dyDescent="0.35">
      <c r="A40" s="481" t="s">
        <v>308</v>
      </c>
      <c r="B40" s="459">
        <v>92.787621195617007</v>
      </c>
      <c r="C40" s="459">
        <v>96.668999999999997</v>
      </c>
      <c r="D40" s="460">
        <v>3.8813788043819999</v>
      </c>
      <c r="E40" s="461">
        <v>1.0418307825369999</v>
      </c>
      <c r="F40" s="459">
        <v>104.40250667174701</v>
      </c>
      <c r="G40" s="460">
        <v>78.301880003809998</v>
      </c>
      <c r="H40" s="462">
        <v>7.3449999999999998</v>
      </c>
      <c r="I40" s="459">
        <v>72.338999999999999</v>
      </c>
      <c r="J40" s="460">
        <v>-5.9628800038099996</v>
      </c>
      <c r="K40" s="463">
        <v>0.69288566248100003</v>
      </c>
    </row>
    <row r="41" spans="1:11" ht="14.4" customHeight="1" thickBot="1" x14ac:dyDescent="0.35">
      <c r="A41" s="481" t="s">
        <v>309</v>
      </c>
      <c r="B41" s="459">
        <v>712.26195994179704</v>
      </c>
      <c r="C41" s="459">
        <v>730.91100000000097</v>
      </c>
      <c r="D41" s="460">
        <v>18.649040058202999</v>
      </c>
      <c r="E41" s="461">
        <v>1.0261828387680001</v>
      </c>
      <c r="F41" s="459">
        <v>722.99999999999704</v>
      </c>
      <c r="G41" s="460">
        <v>542.24999999999795</v>
      </c>
      <c r="H41" s="462">
        <v>36.026000000000003</v>
      </c>
      <c r="I41" s="459">
        <v>481.82</v>
      </c>
      <c r="J41" s="460">
        <v>-60.429999999997001</v>
      </c>
      <c r="K41" s="463">
        <v>0.66641770401099998</v>
      </c>
    </row>
    <row r="42" spans="1:11" ht="14.4" customHeight="1" thickBot="1" x14ac:dyDescent="0.35">
      <c r="A42" s="482" t="s">
        <v>310</v>
      </c>
      <c r="B42" s="464">
        <v>263.70208215831298</v>
      </c>
      <c r="C42" s="464">
        <v>293.28984000000003</v>
      </c>
      <c r="D42" s="465">
        <v>29.587757841685999</v>
      </c>
      <c r="E42" s="471">
        <v>1.1122014570359999</v>
      </c>
      <c r="F42" s="464">
        <v>286.09594186254702</v>
      </c>
      <c r="G42" s="465">
        <v>214.57195639691</v>
      </c>
      <c r="H42" s="467">
        <v>20.28548</v>
      </c>
      <c r="I42" s="464">
        <v>218.38032000000001</v>
      </c>
      <c r="J42" s="465">
        <v>3.808363603089</v>
      </c>
      <c r="K42" s="472">
        <v>0.76331149116700003</v>
      </c>
    </row>
    <row r="43" spans="1:11" ht="14.4" customHeight="1" thickBot="1" x14ac:dyDescent="0.35">
      <c r="A43" s="479" t="s">
        <v>45</v>
      </c>
      <c r="B43" s="459">
        <v>52.728335883112997</v>
      </c>
      <c r="C43" s="459">
        <v>38.484459999999999</v>
      </c>
      <c r="D43" s="460">
        <v>-14.243875883113001</v>
      </c>
      <c r="E43" s="461">
        <v>0.72986297320799998</v>
      </c>
      <c r="F43" s="459">
        <v>49.470107407542997</v>
      </c>
      <c r="G43" s="460">
        <v>37.102580555656999</v>
      </c>
      <c r="H43" s="462">
        <v>3.3734899999999999</v>
      </c>
      <c r="I43" s="459">
        <v>54.788159999999998</v>
      </c>
      <c r="J43" s="460">
        <v>17.685579444342</v>
      </c>
      <c r="K43" s="463">
        <v>1.1075003243599999</v>
      </c>
    </row>
    <row r="44" spans="1:11" ht="14.4" customHeight="1" thickBot="1" x14ac:dyDescent="0.35">
      <c r="A44" s="483" t="s">
        <v>311</v>
      </c>
      <c r="B44" s="459">
        <v>52.728335883112997</v>
      </c>
      <c r="C44" s="459">
        <v>38.484459999999999</v>
      </c>
      <c r="D44" s="460">
        <v>-14.243875883113001</v>
      </c>
      <c r="E44" s="461">
        <v>0.72986297320799998</v>
      </c>
      <c r="F44" s="459">
        <v>49.470107407542997</v>
      </c>
      <c r="G44" s="460">
        <v>37.102580555656999</v>
      </c>
      <c r="H44" s="462">
        <v>3.3734899999999999</v>
      </c>
      <c r="I44" s="459">
        <v>54.788159999999998</v>
      </c>
      <c r="J44" s="460">
        <v>17.685579444342</v>
      </c>
      <c r="K44" s="463">
        <v>1.1075003243599999</v>
      </c>
    </row>
    <row r="45" spans="1:11" ht="14.4" customHeight="1" thickBot="1" x14ac:dyDescent="0.35">
      <c r="A45" s="481" t="s">
        <v>312</v>
      </c>
      <c r="B45" s="459">
        <v>0</v>
      </c>
      <c r="C45" s="459">
        <v>10.156700000000001</v>
      </c>
      <c r="D45" s="460">
        <v>10.156700000000001</v>
      </c>
      <c r="E45" s="469" t="s">
        <v>295</v>
      </c>
      <c r="F45" s="459">
        <v>10.221947843051</v>
      </c>
      <c r="G45" s="460">
        <v>7.6664608822879998</v>
      </c>
      <c r="H45" s="462">
        <v>0</v>
      </c>
      <c r="I45" s="459">
        <v>0</v>
      </c>
      <c r="J45" s="460">
        <v>-7.6664608822879998</v>
      </c>
      <c r="K45" s="463">
        <v>0</v>
      </c>
    </row>
    <row r="46" spans="1:11" ht="14.4" customHeight="1" thickBot="1" x14ac:dyDescent="0.35">
      <c r="A46" s="481" t="s">
        <v>313</v>
      </c>
      <c r="B46" s="459">
        <v>0.433084392584</v>
      </c>
      <c r="C46" s="459">
        <v>0.27356999999999998</v>
      </c>
      <c r="D46" s="460">
        <v>-0.15951439258399999</v>
      </c>
      <c r="E46" s="461">
        <v>0.63167827029599999</v>
      </c>
      <c r="F46" s="459">
        <v>0.248159564492</v>
      </c>
      <c r="G46" s="460">
        <v>0.18611967336900001</v>
      </c>
      <c r="H46" s="462">
        <v>0</v>
      </c>
      <c r="I46" s="459">
        <v>23.377199999999998</v>
      </c>
      <c r="J46" s="460">
        <v>23.191080326630001</v>
      </c>
      <c r="K46" s="463">
        <v>0</v>
      </c>
    </row>
    <row r="47" spans="1:11" ht="14.4" customHeight="1" thickBot="1" x14ac:dyDescent="0.35">
      <c r="A47" s="481" t="s">
        <v>314</v>
      </c>
      <c r="B47" s="459">
        <v>12.536645708249001</v>
      </c>
      <c r="C47" s="459">
        <v>11.55405</v>
      </c>
      <c r="D47" s="460">
        <v>-0.982595708249</v>
      </c>
      <c r="E47" s="461">
        <v>0.92162212037199998</v>
      </c>
      <c r="F47" s="459">
        <v>20</v>
      </c>
      <c r="G47" s="460">
        <v>15</v>
      </c>
      <c r="H47" s="462">
        <v>1.21</v>
      </c>
      <c r="I47" s="459">
        <v>12.029820000000001</v>
      </c>
      <c r="J47" s="460">
        <v>-2.970179999999</v>
      </c>
      <c r="K47" s="463">
        <v>0.601491</v>
      </c>
    </row>
    <row r="48" spans="1:11" ht="14.4" customHeight="1" thickBot="1" x14ac:dyDescent="0.35">
      <c r="A48" s="481" t="s">
        <v>315</v>
      </c>
      <c r="B48" s="459">
        <v>39.758605782278998</v>
      </c>
      <c r="C48" s="459">
        <v>16.500139999999998</v>
      </c>
      <c r="D48" s="460">
        <v>-23.258465782279</v>
      </c>
      <c r="E48" s="461">
        <v>0.41500801336799997</v>
      </c>
      <c r="F48" s="459">
        <v>18.999999999999002</v>
      </c>
      <c r="G48" s="460">
        <v>14.249999999999</v>
      </c>
      <c r="H48" s="462">
        <v>2.1634899999999999</v>
      </c>
      <c r="I48" s="459">
        <v>19.381139999999998</v>
      </c>
      <c r="J48" s="460">
        <v>5.1311400000000003</v>
      </c>
      <c r="K48" s="463">
        <v>1.02006</v>
      </c>
    </row>
    <row r="49" spans="1:11" ht="14.4" customHeight="1" thickBot="1" x14ac:dyDescent="0.35">
      <c r="A49" s="484" t="s">
        <v>46</v>
      </c>
      <c r="B49" s="464">
        <v>0</v>
      </c>
      <c r="C49" s="464">
        <v>3.7690000000000001</v>
      </c>
      <c r="D49" s="465">
        <v>3.7690000000000001</v>
      </c>
      <c r="E49" s="466" t="s">
        <v>272</v>
      </c>
      <c r="F49" s="464">
        <v>0</v>
      </c>
      <c r="G49" s="465">
        <v>0</v>
      </c>
      <c r="H49" s="467">
        <v>2.1480000000000001</v>
      </c>
      <c r="I49" s="464">
        <v>3.49</v>
      </c>
      <c r="J49" s="465">
        <v>3.49</v>
      </c>
      <c r="K49" s="468" t="s">
        <v>272</v>
      </c>
    </row>
    <row r="50" spans="1:11" ht="14.4" customHeight="1" thickBot="1" x14ac:dyDescent="0.35">
      <c r="A50" s="480" t="s">
        <v>316</v>
      </c>
      <c r="B50" s="464">
        <v>0</v>
      </c>
      <c r="C50" s="464">
        <v>3.7690000000000001</v>
      </c>
      <c r="D50" s="465">
        <v>3.7690000000000001</v>
      </c>
      <c r="E50" s="466" t="s">
        <v>272</v>
      </c>
      <c r="F50" s="464">
        <v>0</v>
      </c>
      <c r="G50" s="465">
        <v>0</v>
      </c>
      <c r="H50" s="467">
        <v>2.1480000000000001</v>
      </c>
      <c r="I50" s="464">
        <v>3.49</v>
      </c>
      <c r="J50" s="465">
        <v>3.49</v>
      </c>
      <c r="K50" s="468" t="s">
        <v>272</v>
      </c>
    </row>
    <row r="51" spans="1:11" ht="14.4" customHeight="1" thickBot="1" x14ac:dyDescent="0.35">
      <c r="A51" s="481" t="s">
        <v>317</v>
      </c>
      <c r="B51" s="459">
        <v>0</v>
      </c>
      <c r="C51" s="459">
        <v>3.7690000000000001</v>
      </c>
      <c r="D51" s="460">
        <v>3.7690000000000001</v>
      </c>
      <c r="E51" s="469" t="s">
        <v>272</v>
      </c>
      <c r="F51" s="459">
        <v>0</v>
      </c>
      <c r="G51" s="460">
        <v>0</v>
      </c>
      <c r="H51" s="462">
        <v>2.1080000000000001</v>
      </c>
      <c r="I51" s="459">
        <v>3.45</v>
      </c>
      <c r="J51" s="460">
        <v>3.45</v>
      </c>
      <c r="K51" s="470" t="s">
        <v>272</v>
      </c>
    </row>
    <row r="52" spans="1:11" ht="14.4" customHeight="1" thickBot="1" x14ac:dyDescent="0.35">
      <c r="A52" s="481" t="s">
        <v>318</v>
      </c>
      <c r="B52" s="459">
        <v>0</v>
      </c>
      <c r="C52" s="459">
        <v>0</v>
      </c>
      <c r="D52" s="460">
        <v>0</v>
      </c>
      <c r="E52" s="461">
        <v>1</v>
      </c>
      <c r="F52" s="459">
        <v>0</v>
      </c>
      <c r="G52" s="460">
        <v>0</v>
      </c>
      <c r="H52" s="462">
        <v>0.04</v>
      </c>
      <c r="I52" s="459">
        <v>0.04</v>
      </c>
      <c r="J52" s="460">
        <v>0.04</v>
      </c>
      <c r="K52" s="470" t="s">
        <v>295</v>
      </c>
    </row>
    <row r="53" spans="1:11" ht="14.4" customHeight="1" thickBot="1" x14ac:dyDescent="0.35">
      <c r="A53" s="479" t="s">
        <v>47</v>
      </c>
      <c r="B53" s="459">
        <v>210.9737462752</v>
      </c>
      <c r="C53" s="459">
        <v>251.03638000000001</v>
      </c>
      <c r="D53" s="460">
        <v>40.062633724800001</v>
      </c>
      <c r="E53" s="461">
        <v>1.18989392961</v>
      </c>
      <c r="F53" s="459">
        <v>236.625834455003</v>
      </c>
      <c r="G53" s="460">
        <v>177.469375841253</v>
      </c>
      <c r="H53" s="462">
        <v>14.76399</v>
      </c>
      <c r="I53" s="459">
        <v>160.10216</v>
      </c>
      <c r="J53" s="460">
        <v>-17.367215841252001</v>
      </c>
      <c r="K53" s="463">
        <v>0.67660473493399997</v>
      </c>
    </row>
    <row r="54" spans="1:11" ht="14.4" customHeight="1" thickBot="1" x14ac:dyDescent="0.35">
      <c r="A54" s="480" t="s">
        <v>319</v>
      </c>
      <c r="B54" s="464">
        <v>50.264280854421003</v>
      </c>
      <c r="C54" s="464">
        <v>62.918129999999998</v>
      </c>
      <c r="D54" s="465">
        <v>12.653849145578</v>
      </c>
      <c r="E54" s="471">
        <v>1.2517463481119999</v>
      </c>
      <c r="F54" s="464">
        <v>59.092260682244003</v>
      </c>
      <c r="G54" s="465">
        <v>44.319195511682999</v>
      </c>
      <c r="H54" s="467">
        <v>5.1506600000000002</v>
      </c>
      <c r="I54" s="464">
        <v>57.551560000000002</v>
      </c>
      <c r="J54" s="465">
        <v>13.232364488316</v>
      </c>
      <c r="K54" s="472">
        <v>0.97392720020400003</v>
      </c>
    </row>
    <row r="55" spans="1:11" ht="14.4" customHeight="1" thickBot="1" x14ac:dyDescent="0.35">
      <c r="A55" s="481" t="s">
        <v>320</v>
      </c>
      <c r="B55" s="459">
        <v>38.690966233109997</v>
      </c>
      <c r="C55" s="459">
        <v>55.319000000000003</v>
      </c>
      <c r="D55" s="460">
        <v>16.628033766889999</v>
      </c>
      <c r="E55" s="461">
        <v>1.4297652756120001</v>
      </c>
      <c r="F55" s="459">
        <v>50.426290650116002</v>
      </c>
      <c r="G55" s="460">
        <v>37.819717987586998</v>
      </c>
      <c r="H55" s="462">
        <v>4.4435000000000002</v>
      </c>
      <c r="I55" s="459">
        <v>51.5015</v>
      </c>
      <c r="J55" s="460">
        <v>13.681782012412</v>
      </c>
      <c r="K55" s="463">
        <v>1.0213223962339999</v>
      </c>
    </row>
    <row r="56" spans="1:11" ht="14.4" customHeight="1" thickBot="1" x14ac:dyDescent="0.35">
      <c r="A56" s="481" t="s">
        <v>321</v>
      </c>
      <c r="B56" s="459">
        <v>11.573314621311001</v>
      </c>
      <c r="C56" s="459">
        <v>7.5991299999999997</v>
      </c>
      <c r="D56" s="460">
        <v>-3.9741846213110001</v>
      </c>
      <c r="E56" s="461">
        <v>0.65660791645600003</v>
      </c>
      <c r="F56" s="459">
        <v>8.6659700321279995</v>
      </c>
      <c r="G56" s="460">
        <v>6.4994775240960001</v>
      </c>
      <c r="H56" s="462">
        <v>0.70716000000000001</v>
      </c>
      <c r="I56" s="459">
        <v>6.0500600000000002</v>
      </c>
      <c r="J56" s="460">
        <v>-0.449417524096</v>
      </c>
      <c r="K56" s="463">
        <v>0.69813996327799999</v>
      </c>
    </row>
    <row r="57" spans="1:11" ht="14.4" customHeight="1" thickBot="1" x14ac:dyDescent="0.35">
      <c r="A57" s="480" t="s">
        <v>322</v>
      </c>
      <c r="B57" s="464">
        <v>6.3311590614400002</v>
      </c>
      <c r="C57" s="464">
        <v>5.2016</v>
      </c>
      <c r="D57" s="465">
        <v>-1.12955906144</v>
      </c>
      <c r="E57" s="471">
        <v>0.82158731908600002</v>
      </c>
      <c r="F57" s="464">
        <v>6</v>
      </c>
      <c r="G57" s="465">
        <v>4.5</v>
      </c>
      <c r="H57" s="467">
        <v>0</v>
      </c>
      <c r="I57" s="464">
        <v>4.1996700000000002</v>
      </c>
      <c r="J57" s="465">
        <v>-0.30032999999999999</v>
      </c>
      <c r="K57" s="472">
        <v>0.69994499999899995</v>
      </c>
    </row>
    <row r="58" spans="1:11" ht="14.4" customHeight="1" thickBot="1" x14ac:dyDescent="0.35">
      <c r="A58" s="481" t="s">
        <v>323</v>
      </c>
      <c r="B58" s="459">
        <v>1.999996816928</v>
      </c>
      <c r="C58" s="459">
        <v>1.62</v>
      </c>
      <c r="D58" s="460">
        <v>-0.37999681692800003</v>
      </c>
      <c r="E58" s="461">
        <v>0.81000128914500003</v>
      </c>
      <c r="F58" s="459">
        <v>2</v>
      </c>
      <c r="G58" s="460">
        <v>1.5</v>
      </c>
      <c r="H58" s="462">
        <v>0</v>
      </c>
      <c r="I58" s="459">
        <v>1.2150000000000001</v>
      </c>
      <c r="J58" s="460">
        <v>-0.28499999999999998</v>
      </c>
      <c r="K58" s="463">
        <v>0.60749999999899995</v>
      </c>
    </row>
    <row r="59" spans="1:11" ht="14.4" customHeight="1" thickBot="1" x14ac:dyDescent="0.35">
      <c r="A59" s="481" t="s">
        <v>324</v>
      </c>
      <c r="B59" s="459">
        <v>4.3311622445109998</v>
      </c>
      <c r="C59" s="459">
        <v>3.5815999999999999</v>
      </c>
      <c r="D59" s="460">
        <v>-0.74956224451099995</v>
      </c>
      <c r="E59" s="461">
        <v>0.82693738950499995</v>
      </c>
      <c r="F59" s="459">
        <v>4</v>
      </c>
      <c r="G59" s="460">
        <v>3</v>
      </c>
      <c r="H59" s="462">
        <v>0</v>
      </c>
      <c r="I59" s="459">
        <v>2.9846699999999999</v>
      </c>
      <c r="J59" s="460">
        <v>-1.533E-2</v>
      </c>
      <c r="K59" s="463">
        <v>0.74616749999900001</v>
      </c>
    </row>
    <row r="60" spans="1:11" ht="14.4" customHeight="1" thickBot="1" x14ac:dyDescent="0.35">
      <c r="A60" s="480" t="s">
        <v>325</v>
      </c>
      <c r="B60" s="464">
        <v>0</v>
      </c>
      <c r="C60" s="464">
        <v>19.8</v>
      </c>
      <c r="D60" s="465">
        <v>19.8</v>
      </c>
      <c r="E60" s="466" t="s">
        <v>295</v>
      </c>
      <c r="F60" s="464">
        <v>0</v>
      </c>
      <c r="G60" s="465">
        <v>0</v>
      </c>
      <c r="H60" s="467">
        <v>0</v>
      </c>
      <c r="I60" s="464">
        <v>0</v>
      </c>
      <c r="J60" s="465">
        <v>0</v>
      </c>
      <c r="K60" s="468" t="s">
        <v>272</v>
      </c>
    </row>
    <row r="61" spans="1:11" ht="14.4" customHeight="1" thickBot="1" x14ac:dyDescent="0.35">
      <c r="A61" s="481" t="s">
        <v>326</v>
      </c>
      <c r="B61" s="459">
        <v>0</v>
      </c>
      <c r="C61" s="459">
        <v>19.8</v>
      </c>
      <c r="D61" s="460">
        <v>19.8</v>
      </c>
      <c r="E61" s="469" t="s">
        <v>295</v>
      </c>
      <c r="F61" s="459">
        <v>0</v>
      </c>
      <c r="G61" s="460">
        <v>0</v>
      </c>
      <c r="H61" s="462">
        <v>0</v>
      </c>
      <c r="I61" s="459">
        <v>0</v>
      </c>
      <c r="J61" s="460">
        <v>0</v>
      </c>
      <c r="K61" s="470" t="s">
        <v>272</v>
      </c>
    </row>
    <row r="62" spans="1:11" ht="14.4" customHeight="1" thickBot="1" x14ac:dyDescent="0.35">
      <c r="A62" s="480" t="s">
        <v>327</v>
      </c>
      <c r="B62" s="464">
        <v>120.81427495470101</v>
      </c>
      <c r="C62" s="464">
        <v>122.35334</v>
      </c>
      <c r="D62" s="465">
        <v>1.539065045299</v>
      </c>
      <c r="E62" s="471">
        <v>1.0127390992980001</v>
      </c>
      <c r="F62" s="464">
        <v>124.28963776601</v>
      </c>
      <c r="G62" s="465">
        <v>93.217228324507005</v>
      </c>
      <c r="H62" s="467">
        <v>9.6133299999999995</v>
      </c>
      <c r="I62" s="464">
        <v>88.003169999999997</v>
      </c>
      <c r="J62" s="465">
        <v>-5.2140583245069996</v>
      </c>
      <c r="K62" s="472">
        <v>0.70804913089900001</v>
      </c>
    </row>
    <row r="63" spans="1:11" ht="14.4" customHeight="1" thickBot="1" x14ac:dyDescent="0.35">
      <c r="A63" s="481" t="s">
        <v>328</v>
      </c>
      <c r="B63" s="459">
        <v>104.814304829752</v>
      </c>
      <c r="C63" s="459">
        <v>105.20587999999999</v>
      </c>
      <c r="D63" s="460">
        <v>0.39157517024799998</v>
      </c>
      <c r="E63" s="461">
        <v>1.003735894359</v>
      </c>
      <c r="F63" s="459">
        <v>109</v>
      </c>
      <c r="G63" s="460">
        <v>81.75</v>
      </c>
      <c r="H63" s="462">
        <v>8.1711500000000008</v>
      </c>
      <c r="I63" s="459">
        <v>77.54862</v>
      </c>
      <c r="J63" s="460">
        <v>-4.2013800000000003</v>
      </c>
      <c r="K63" s="463">
        <v>0.71145522935700001</v>
      </c>
    </row>
    <row r="64" spans="1:11" ht="14.4" customHeight="1" thickBot="1" x14ac:dyDescent="0.35">
      <c r="A64" s="481" t="s">
        <v>329</v>
      </c>
      <c r="B64" s="459">
        <v>0</v>
      </c>
      <c r="C64" s="459">
        <v>4.8097500000000002</v>
      </c>
      <c r="D64" s="460">
        <v>4.8097500000000002</v>
      </c>
      <c r="E64" s="469" t="s">
        <v>295</v>
      </c>
      <c r="F64" s="459">
        <v>0</v>
      </c>
      <c r="G64" s="460">
        <v>0</v>
      </c>
      <c r="H64" s="462">
        <v>0</v>
      </c>
      <c r="I64" s="459">
        <v>0</v>
      </c>
      <c r="J64" s="460">
        <v>0</v>
      </c>
      <c r="K64" s="470" t="s">
        <v>272</v>
      </c>
    </row>
    <row r="65" spans="1:11" ht="14.4" customHeight="1" thickBot="1" x14ac:dyDescent="0.35">
      <c r="A65" s="481" t="s">
        <v>330</v>
      </c>
      <c r="B65" s="459">
        <v>15.999970124949</v>
      </c>
      <c r="C65" s="459">
        <v>12.33771</v>
      </c>
      <c r="D65" s="460">
        <v>-3.6622601249489999</v>
      </c>
      <c r="E65" s="461">
        <v>0.77110831480599995</v>
      </c>
      <c r="F65" s="459">
        <v>15.289637766009999</v>
      </c>
      <c r="G65" s="460">
        <v>11.467228324506999</v>
      </c>
      <c r="H65" s="462">
        <v>1.44218</v>
      </c>
      <c r="I65" s="459">
        <v>10.454549999999999</v>
      </c>
      <c r="J65" s="460">
        <v>-1.0126783245069999</v>
      </c>
      <c r="K65" s="463">
        <v>0.68376701658899997</v>
      </c>
    </row>
    <row r="66" spans="1:11" ht="14.4" customHeight="1" thickBot="1" x14ac:dyDescent="0.35">
      <c r="A66" s="480" t="s">
        <v>331</v>
      </c>
      <c r="B66" s="464">
        <v>33.134909430687998</v>
      </c>
      <c r="C66" s="464">
        <v>27.362110000000001</v>
      </c>
      <c r="D66" s="465">
        <v>-5.7727994306879999</v>
      </c>
      <c r="E66" s="471">
        <v>0.82577892832999999</v>
      </c>
      <c r="F66" s="464">
        <v>42.911342494727002</v>
      </c>
      <c r="G66" s="465">
        <v>32.183506871044997</v>
      </c>
      <c r="H66" s="467">
        <v>0</v>
      </c>
      <c r="I66" s="464">
        <v>9.3477599999999992</v>
      </c>
      <c r="J66" s="465">
        <v>-22.835746871045</v>
      </c>
      <c r="K66" s="472">
        <v>0.217838908236</v>
      </c>
    </row>
    <row r="67" spans="1:11" ht="14.4" customHeight="1" thickBot="1" x14ac:dyDescent="0.35">
      <c r="A67" s="481" t="s">
        <v>332</v>
      </c>
      <c r="B67" s="459">
        <v>16.500031932877</v>
      </c>
      <c r="C67" s="459">
        <v>20.537040000000001</v>
      </c>
      <c r="D67" s="460">
        <v>4.0370080671219997</v>
      </c>
      <c r="E67" s="461">
        <v>1.2446666820729999</v>
      </c>
      <c r="F67" s="459">
        <v>33.929699147653999</v>
      </c>
      <c r="G67" s="460">
        <v>25.44727436074</v>
      </c>
      <c r="H67" s="462">
        <v>0</v>
      </c>
      <c r="I67" s="459">
        <v>7.8977599999999999</v>
      </c>
      <c r="J67" s="460">
        <v>-17.549514360740002</v>
      </c>
      <c r="K67" s="463">
        <v>0.23276834744700001</v>
      </c>
    </row>
    <row r="68" spans="1:11" ht="14.4" customHeight="1" thickBot="1" x14ac:dyDescent="0.35">
      <c r="A68" s="481" t="s">
        <v>333</v>
      </c>
      <c r="B68" s="459">
        <v>0.99999840846400001</v>
      </c>
      <c r="C68" s="459">
        <v>1.2989999999999999</v>
      </c>
      <c r="D68" s="460">
        <v>0.299001591535</v>
      </c>
      <c r="E68" s="461">
        <v>1.299002067407</v>
      </c>
      <c r="F68" s="459">
        <v>1</v>
      </c>
      <c r="G68" s="460">
        <v>0.75</v>
      </c>
      <c r="H68" s="462">
        <v>0</v>
      </c>
      <c r="I68" s="459">
        <v>1.45</v>
      </c>
      <c r="J68" s="460">
        <v>0.7</v>
      </c>
      <c r="K68" s="463">
        <v>1.45</v>
      </c>
    </row>
    <row r="69" spans="1:11" ht="14.4" customHeight="1" thickBot="1" x14ac:dyDescent="0.35">
      <c r="A69" s="481" t="s">
        <v>334</v>
      </c>
      <c r="B69" s="459">
        <v>5.1387978832770003</v>
      </c>
      <c r="C69" s="459">
        <v>1.3552</v>
      </c>
      <c r="D69" s="460">
        <v>-3.7835978832769999</v>
      </c>
      <c r="E69" s="461">
        <v>0.263719264851</v>
      </c>
      <c r="F69" s="459">
        <v>1.628466275364</v>
      </c>
      <c r="G69" s="460">
        <v>1.2213497065229999</v>
      </c>
      <c r="H69" s="462">
        <v>0</v>
      </c>
      <c r="I69" s="459">
        <v>0</v>
      </c>
      <c r="J69" s="460">
        <v>-1.2213497065229999</v>
      </c>
      <c r="K69" s="463">
        <v>0</v>
      </c>
    </row>
    <row r="70" spans="1:11" ht="14.4" customHeight="1" thickBot="1" x14ac:dyDescent="0.35">
      <c r="A70" s="481" t="s">
        <v>335</v>
      </c>
      <c r="B70" s="459">
        <v>10.496081206069</v>
      </c>
      <c r="C70" s="459">
        <v>4.1708699999999999</v>
      </c>
      <c r="D70" s="460">
        <v>-6.3252112060689996</v>
      </c>
      <c r="E70" s="461">
        <v>0.39737402160899998</v>
      </c>
      <c r="F70" s="459">
        <v>6.3531770717080001</v>
      </c>
      <c r="G70" s="460">
        <v>4.764882803781</v>
      </c>
      <c r="H70" s="462">
        <v>0</v>
      </c>
      <c r="I70" s="459">
        <v>0</v>
      </c>
      <c r="J70" s="460">
        <v>-4.764882803781</v>
      </c>
      <c r="K70" s="463">
        <v>0</v>
      </c>
    </row>
    <row r="71" spans="1:11" ht="14.4" customHeight="1" thickBot="1" x14ac:dyDescent="0.35">
      <c r="A71" s="480" t="s">
        <v>336</v>
      </c>
      <c r="B71" s="464">
        <v>0</v>
      </c>
      <c r="C71" s="464">
        <v>0.24399999999999999</v>
      </c>
      <c r="D71" s="465">
        <v>0.24399999999999999</v>
      </c>
      <c r="E71" s="466" t="s">
        <v>295</v>
      </c>
      <c r="F71" s="464">
        <v>0</v>
      </c>
      <c r="G71" s="465">
        <v>0</v>
      </c>
      <c r="H71" s="467">
        <v>0</v>
      </c>
      <c r="I71" s="464">
        <v>0</v>
      </c>
      <c r="J71" s="465">
        <v>0</v>
      </c>
      <c r="K71" s="468" t="s">
        <v>272</v>
      </c>
    </row>
    <row r="72" spans="1:11" ht="14.4" customHeight="1" thickBot="1" x14ac:dyDescent="0.35">
      <c r="A72" s="481" t="s">
        <v>337</v>
      </c>
      <c r="B72" s="459">
        <v>0</v>
      </c>
      <c r="C72" s="459">
        <v>0.24399999999999999</v>
      </c>
      <c r="D72" s="460">
        <v>0.24399999999999999</v>
      </c>
      <c r="E72" s="469" t="s">
        <v>295</v>
      </c>
      <c r="F72" s="459">
        <v>0</v>
      </c>
      <c r="G72" s="460">
        <v>0</v>
      </c>
      <c r="H72" s="462">
        <v>0</v>
      </c>
      <c r="I72" s="459">
        <v>0</v>
      </c>
      <c r="J72" s="460">
        <v>0</v>
      </c>
      <c r="K72" s="470" t="s">
        <v>272</v>
      </c>
    </row>
    <row r="73" spans="1:11" ht="14.4" customHeight="1" thickBot="1" x14ac:dyDescent="0.35">
      <c r="A73" s="480" t="s">
        <v>338</v>
      </c>
      <c r="B73" s="464">
        <v>0.429121973948</v>
      </c>
      <c r="C73" s="464">
        <v>13.1572</v>
      </c>
      <c r="D73" s="465">
        <v>12.728078026051</v>
      </c>
      <c r="E73" s="471">
        <v>30.660746358297999</v>
      </c>
      <c r="F73" s="464">
        <v>4.3325935120199999</v>
      </c>
      <c r="G73" s="465">
        <v>3.2494451340150001</v>
      </c>
      <c r="H73" s="467">
        <v>0</v>
      </c>
      <c r="I73" s="464">
        <v>1</v>
      </c>
      <c r="J73" s="465">
        <v>-2.2494451340150001</v>
      </c>
      <c r="K73" s="472">
        <v>0.230808636264</v>
      </c>
    </row>
    <row r="74" spans="1:11" ht="14.4" customHeight="1" thickBot="1" x14ac:dyDescent="0.35">
      <c r="A74" s="481" t="s">
        <v>339</v>
      </c>
      <c r="B74" s="459">
        <v>0</v>
      </c>
      <c r="C74" s="459">
        <v>9.7390000000000008</v>
      </c>
      <c r="D74" s="460">
        <v>9.7390000000000008</v>
      </c>
      <c r="E74" s="469" t="s">
        <v>295</v>
      </c>
      <c r="F74" s="459">
        <v>0</v>
      </c>
      <c r="G74" s="460">
        <v>0</v>
      </c>
      <c r="H74" s="462">
        <v>0</v>
      </c>
      <c r="I74" s="459">
        <v>0</v>
      </c>
      <c r="J74" s="460">
        <v>0</v>
      </c>
      <c r="K74" s="470" t="s">
        <v>272</v>
      </c>
    </row>
    <row r="75" spans="1:11" ht="14.4" customHeight="1" thickBot="1" x14ac:dyDescent="0.35">
      <c r="A75" s="481" t="s">
        <v>340</v>
      </c>
      <c r="B75" s="459">
        <v>0.429121973948</v>
      </c>
      <c r="C75" s="459">
        <v>2.9611999999999998</v>
      </c>
      <c r="D75" s="460">
        <v>2.5320780260509999</v>
      </c>
      <c r="E75" s="461">
        <v>6.9006021126219999</v>
      </c>
      <c r="F75" s="459">
        <v>4.3325935120199999</v>
      </c>
      <c r="G75" s="460">
        <v>3.2494451340150001</v>
      </c>
      <c r="H75" s="462">
        <v>0</v>
      </c>
      <c r="I75" s="459">
        <v>1</v>
      </c>
      <c r="J75" s="460">
        <v>-2.2494451340150001</v>
      </c>
      <c r="K75" s="463">
        <v>0.230808636264</v>
      </c>
    </row>
    <row r="76" spans="1:11" ht="14.4" customHeight="1" thickBot="1" x14ac:dyDescent="0.35">
      <c r="A76" s="481" t="s">
        <v>341</v>
      </c>
      <c r="B76" s="459">
        <v>0</v>
      </c>
      <c r="C76" s="459">
        <v>0.45700000000000002</v>
      </c>
      <c r="D76" s="460">
        <v>0.45700000000000002</v>
      </c>
      <c r="E76" s="469" t="s">
        <v>295</v>
      </c>
      <c r="F76" s="459">
        <v>0</v>
      </c>
      <c r="G76" s="460">
        <v>0</v>
      </c>
      <c r="H76" s="462">
        <v>0</v>
      </c>
      <c r="I76" s="459">
        <v>0</v>
      </c>
      <c r="J76" s="460">
        <v>0</v>
      </c>
      <c r="K76" s="470" t="s">
        <v>272</v>
      </c>
    </row>
    <row r="77" spans="1:11" ht="14.4" customHeight="1" thickBot="1" x14ac:dyDescent="0.35">
      <c r="A77" s="478" t="s">
        <v>48</v>
      </c>
      <c r="B77" s="459">
        <v>7468.0006742072601</v>
      </c>
      <c r="C77" s="459">
        <v>7859.2764699999998</v>
      </c>
      <c r="D77" s="460">
        <v>391.27579579274402</v>
      </c>
      <c r="E77" s="461">
        <v>1.052393647625</v>
      </c>
      <c r="F77" s="459">
        <v>7849</v>
      </c>
      <c r="G77" s="460">
        <v>5886.75</v>
      </c>
      <c r="H77" s="462">
        <v>646.78830000000005</v>
      </c>
      <c r="I77" s="459">
        <v>6247.6464100000003</v>
      </c>
      <c r="J77" s="460">
        <v>360.89641000000103</v>
      </c>
      <c r="K77" s="463">
        <v>0.79597992228299996</v>
      </c>
    </row>
    <row r="78" spans="1:11" ht="14.4" customHeight="1" thickBot="1" x14ac:dyDescent="0.35">
      <c r="A78" s="484" t="s">
        <v>342</v>
      </c>
      <c r="B78" s="464">
        <v>5515.0004978914103</v>
      </c>
      <c r="C78" s="464">
        <v>5801.1819999999998</v>
      </c>
      <c r="D78" s="465">
        <v>286.18150210859699</v>
      </c>
      <c r="E78" s="471">
        <v>1.051891473485</v>
      </c>
      <c r="F78" s="464">
        <v>5776</v>
      </c>
      <c r="G78" s="465">
        <v>4332</v>
      </c>
      <c r="H78" s="467">
        <v>476.84899999999999</v>
      </c>
      <c r="I78" s="464">
        <v>4599.6139999999996</v>
      </c>
      <c r="J78" s="465">
        <v>267.61399999999998</v>
      </c>
      <c r="K78" s="472">
        <v>0.79633206371099996</v>
      </c>
    </row>
    <row r="79" spans="1:11" ht="14.4" customHeight="1" thickBot="1" x14ac:dyDescent="0.35">
      <c r="A79" s="480" t="s">
        <v>343</v>
      </c>
      <c r="B79" s="464">
        <v>5500.00049653721</v>
      </c>
      <c r="C79" s="464">
        <v>5797.2780000000002</v>
      </c>
      <c r="D79" s="465">
        <v>297.27750346278799</v>
      </c>
      <c r="E79" s="471">
        <v>1.0540504502950001</v>
      </c>
      <c r="F79" s="464">
        <v>5760</v>
      </c>
      <c r="G79" s="465">
        <v>4320</v>
      </c>
      <c r="H79" s="467">
        <v>472.04899999999998</v>
      </c>
      <c r="I79" s="464">
        <v>4577.7079999999996</v>
      </c>
      <c r="J79" s="465">
        <v>257.70800000000003</v>
      </c>
      <c r="K79" s="472">
        <v>0.79474097222200002</v>
      </c>
    </row>
    <row r="80" spans="1:11" ht="14.4" customHeight="1" thickBot="1" x14ac:dyDescent="0.35">
      <c r="A80" s="481" t="s">
        <v>344</v>
      </c>
      <c r="B80" s="459">
        <v>5500.00049653721</v>
      </c>
      <c r="C80" s="459">
        <v>5797.2780000000002</v>
      </c>
      <c r="D80" s="460">
        <v>297.27750346278799</v>
      </c>
      <c r="E80" s="461">
        <v>1.0540504502950001</v>
      </c>
      <c r="F80" s="459">
        <v>5760</v>
      </c>
      <c r="G80" s="460">
        <v>4320</v>
      </c>
      <c r="H80" s="462">
        <v>472.04899999999998</v>
      </c>
      <c r="I80" s="459">
        <v>4577.7079999999996</v>
      </c>
      <c r="J80" s="460">
        <v>257.70800000000003</v>
      </c>
      <c r="K80" s="463">
        <v>0.79474097222200002</v>
      </c>
    </row>
    <row r="81" spans="1:11" ht="14.4" customHeight="1" thickBot="1" x14ac:dyDescent="0.35">
      <c r="A81" s="480" t="s">
        <v>345</v>
      </c>
      <c r="B81" s="464">
        <v>0</v>
      </c>
      <c r="C81" s="464">
        <v>0</v>
      </c>
      <c r="D81" s="465">
        <v>0</v>
      </c>
      <c r="E81" s="471">
        <v>1</v>
      </c>
      <c r="F81" s="464">
        <v>0</v>
      </c>
      <c r="G81" s="465">
        <v>0</v>
      </c>
      <c r="H81" s="467">
        <v>4.8</v>
      </c>
      <c r="I81" s="464">
        <v>19.2</v>
      </c>
      <c r="J81" s="465">
        <v>19.2</v>
      </c>
      <c r="K81" s="468" t="s">
        <v>295</v>
      </c>
    </row>
    <row r="82" spans="1:11" ht="14.4" customHeight="1" thickBot="1" x14ac:dyDescent="0.35">
      <c r="A82" s="481" t="s">
        <v>346</v>
      </c>
      <c r="B82" s="459">
        <v>0</v>
      </c>
      <c r="C82" s="459">
        <v>0</v>
      </c>
      <c r="D82" s="460">
        <v>0</v>
      </c>
      <c r="E82" s="461">
        <v>1</v>
      </c>
      <c r="F82" s="459">
        <v>0</v>
      </c>
      <c r="G82" s="460">
        <v>0</v>
      </c>
      <c r="H82" s="462">
        <v>4.8</v>
      </c>
      <c r="I82" s="459">
        <v>19.2</v>
      </c>
      <c r="J82" s="460">
        <v>19.2</v>
      </c>
      <c r="K82" s="470" t="s">
        <v>295</v>
      </c>
    </row>
    <row r="83" spans="1:11" ht="14.4" customHeight="1" thickBot="1" x14ac:dyDescent="0.35">
      <c r="A83" s="480" t="s">
        <v>347</v>
      </c>
      <c r="B83" s="464">
        <v>15.000001354191999</v>
      </c>
      <c r="C83" s="464">
        <v>3.9039999999999999</v>
      </c>
      <c r="D83" s="465">
        <v>-11.096001354192</v>
      </c>
      <c r="E83" s="471">
        <v>0.260266643169</v>
      </c>
      <c r="F83" s="464">
        <v>16</v>
      </c>
      <c r="G83" s="465">
        <v>12</v>
      </c>
      <c r="H83" s="467">
        <v>0</v>
      </c>
      <c r="I83" s="464">
        <v>2.706</v>
      </c>
      <c r="J83" s="465">
        <v>-9.2940000000000005</v>
      </c>
      <c r="K83" s="472">
        <v>0.169125</v>
      </c>
    </row>
    <row r="84" spans="1:11" ht="14.4" customHeight="1" thickBot="1" x14ac:dyDescent="0.35">
      <c r="A84" s="481" t="s">
        <v>348</v>
      </c>
      <c r="B84" s="459">
        <v>15.000001354191999</v>
      </c>
      <c r="C84" s="459">
        <v>3.9039999999999999</v>
      </c>
      <c r="D84" s="460">
        <v>-11.096001354192</v>
      </c>
      <c r="E84" s="461">
        <v>0.260266643169</v>
      </c>
      <c r="F84" s="459">
        <v>16</v>
      </c>
      <c r="G84" s="460">
        <v>12</v>
      </c>
      <c r="H84" s="462">
        <v>0</v>
      </c>
      <c r="I84" s="459">
        <v>2.706</v>
      </c>
      <c r="J84" s="460">
        <v>-9.2940000000000005</v>
      </c>
      <c r="K84" s="463">
        <v>0.169125</v>
      </c>
    </row>
    <row r="85" spans="1:11" ht="14.4" customHeight="1" thickBot="1" x14ac:dyDescent="0.35">
      <c r="A85" s="479" t="s">
        <v>349</v>
      </c>
      <c r="B85" s="459">
        <v>1870.00016882265</v>
      </c>
      <c r="C85" s="459">
        <v>1971.07779</v>
      </c>
      <c r="D85" s="460">
        <v>101.07762117734799</v>
      </c>
      <c r="E85" s="461">
        <v>1.0540521989580001</v>
      </c>
      <c r="F85" s="459">
        <v>1958</v>
      </c>
      <c r="G85" s="460">
        <v>1468.5</v>
      </c>
      <c r="H85" s="462">
        <v>160.49625</v>
      </c>
      <c r="I85" s="459">
        <v>1556.42264</v>
      </c>
      <c r="J85" s="460">
        <v>87.922640000002005</v>
      </c>
      <c r="K85" s="463">
        <v>0.79490431051999999</v>
      </c>
    </row>
    <row r="86" spans="1:11" ht="14.4" customHeight="1" thickBot="1" x14ac:dyDescent="0.35">
      <c r="A86" s="480" t="s">
        <v>350</v>
      </c>
      <c r="B86" s="464">
        <v>495.00004468834902</v>
      </c>
      <c r="C86" s="464">
        <v>521.75828999999999</v>
      </c>
      <c r="D86" s="465">
        <v>26.758245311650001</v>
      </c>
      <c r="E86" s="471">
        <v>1.054057056355</v>
      </c>
      <c r="F86" s="464">
        <v>517.99999999999795</v>
      </c>
      <c r="G86" s="465">
        <v>388.49999999999801</v>
      </c>
      <c r="H86" s="467">
        <v>42.484000000000002</v>
      </c>
      <c r="I86" s="464">
        <v>411.99563999999998</v>
      </c>
      <c r="J86" s="465">
        <v>23.495640000001</v>
      </c>
      <c r="K86" s="472">
        <v>0.79535837837800005</v>
      </c>
    </row>
    <row r="87" spans="1:11" ht="14.4" customHeight="1" thickBot="1" x14ac:dyDescent="0.35">
      <c r="A87" s="481" t="s">
        <v>351</v>
      </c>
      <c r="B87" s="459">
        <v>495.00004468834902</v>
      </c>
      <c r="C87" s="459">
        <v>521.75828999999999</v>
      </c>
      <c r="D87" s="460">
        <v>26.758245311650001</v>
      </c>
      <c r="E87" s="461">
        <v>1.054057056355</v>
      </c>
      <c r="F87" s="459">
        <v>517.99999999999795</v>
      </c>
      <c r="G87" s="460">
        <v>388.49999999999801</v>
      </c>
      <c r="H87" s="462">
        <v>42.484000000000002</v>
      </c>
      <c r="I87" s="459">
        <v>411.99563999999998</v>
      </c>
      <c r="J87" s="460">
        <v>23.495640000001</v>
      </c>
      <c r="K87" s="463">
        <v>0.79535837837800005</v>
      </c>
    </row>
    <row r="88" spans="1:11" ht="14.4" customHeight="1" thickBot="1" x14ac:dyDescent="0.35">
      <c r="A88" s="480" t="s">
        <v>352</v>
      </c>
      <c r="B88" s="464">
        <v>1375.0001241343</v>
      </c>
      <c r="C88" s="464">
        <v>1449.3195000000001</v>
      </c>
      <c r="D88" s="465">
        <v>74.319375865696003</v>
      </c>
      <c r="E88" s="471">
        <v>1.0540504502950001</v>
      </c>
      <c r="F88" s="464">
        <v>1440</v>
      </c>
      <c r="G88" s="465">
        <v>1080</v>
      </c>
      <c r="H88" s="467">
        <v>118.01224999999999</v>
      </c>
      <c r="I88" s="464">
        <v>1144.4269999999999</v>
      </c>
      <c r="J88" s="465">
        <v>64.427000000001001</v>
      </c>
      <c r="K88" s="472">
        <v>0.79474097222200002</v>
      </c>
    </row>
    <row r="89" spans="1:11" ht="14.4" customHeight="1" thickBot="1" x14ac:dyDescent="0.35">
      <c r="A89" s="481" t="s">
        <v>353</v>
      </c>
      <c r="B89" s="459">
        <v>1375.0001241343</v>
      </c>
      <c r="C89" s="459">
        <v>1449.3195000000001</v>
      </c>
      <c r="D89" s="460">
        <v>74.319375865696003</v>
      </c>
      <c r="E89" s="461">
        <v>1.0540504502950001</v>
      </c>
      <c r="F89" s="459">
        <v>1440</v>
      </c>
      <c r="G89" s="460">
        <v>1080</v>
      </c>
      <c r="H89" s="462">
        <v>118.01224999999999</v>
      </c>
      <c r="I89" s="459">
        <v>1144.4269999999999</v>
      </c>
      <c r="J89" s="460">
        <v>64.427000000001001</v>
      </c>
      <c r="K89" s="463">
        <v>0.79474097222200002</v>
      </c>
    </row>
    <row r="90" spans="1:11" ht="14.4" customHeight="1" thickBot="1" x14ac:dyDescent="0.35">
      <c r="A90" s="479" t="s">
        <v>354</v>
      </c>
      <c r="B90" s="459">
        <v>83.000007493197998</v>
      </c>
      <c r="C90" s="459">
        <v>87.016679999999994</v>
      </c>
      <c r="D90" s="460">
        <v>4.0166725068020002</v>
      </c>
      <c r="E90" s="461">
        <v>1.0483936402909999</v>
      </c>
      <c r="F90" s="459">
        <v>115</v>
      </c>
      <c r="G90" s="460">
        <v>86.25</v>
      </c>
      <c r="H90" s="462">
        <v>9.4430499999999995</v>
      </c>
      <c r="I90" s="459">
        <v>91.609769999999997</v>
      </c>
      <c r="J90" s="460">
        <v>5.3597699999990001</v>
      </c>
      <c r="K90" s="463">
        <v>0.79660669565200004</v>
      </c>
    </row>
    <row r="91" spans="1:11" ht="14.4" customHeight="1" thickBot="1" x14ac:dyDescent="0.35">
      <c r="A91" s="480" t="s">
        <v>355</v>
      </c>
      <c r="B91" s="464">
        <v>83.000007493197998</v>
      </c>
      <c r="C91" s="464">
        <v>87.016679999999994</v>
      </c>
      <c r="D91" s="465">
        <v>4.0166725068020002</v>
      </c>
      <c r="E91" s="471">
        <v>1.0483936402909999</v>
      </c>
      <c r="F91" s="464">
        <v>115</v>
      </c>
      <c r="G91" s="465">
        <v>86.25</v>
      </c>
      <c r="H91" s="467">
        <v>9.4430499999999995</v>
      </c>
      <c r="I91" s="464">
        <v>91.609769999999997</v>
      </c>
      <c r="J91" s="465">
        <v>5.3597699999990001</v>
      </c>
      <c r="K91" s="472">
        <v>0.79660669565200004</v>
      </c>
    </row>
    <row r="92" spans="1:11" ht="14.4" customHeight="1" thickBot="1" x14ac:dyDescent="0.35">
      <c r="A92" s="481" t="s">
        <v>356</v>
      </c>
      <c r="B92" s="459">
        <v>83.000007493197998</v>
      </c>
      <c r="C92" s="459">
        <v>87.016679999999994</v>
      </c>
      <c r="D92" s="460">
        <v>4.0166725068020002</v>
      </c>
      <c r="E92" s="461">
        <v>1.0483936402909999</v>
      </c>
      <c r="F92" s="459">
        <v>115</v>
      </c>
      <c r="G92" s="460">
        <v>86.25</v>
      </c>
      <c r="H92" s="462">
        <v>9.4430499999999995</v>
      </c>
      <c r="I92" s="459">
        <v>91.609769999999997</v>
      </c>
      <c r="J92" s="460">
        <v>5.3597699999990001</v>
      </c>
      <c r="K92" s="463">
        <v>0.79660669565200004</v>
      </c>
    </row>
    <row r="93" spans="1:11" ht="14.4" customHeight="1" thickBot="1" x14ac:dyDescent="0.35">
      <c r="A93" s="478" t="s">
        <v>357</v>
      </c>
      <c r="B93" s="459">
        <v>0</v>
      </c>
      <c r="C93" s="459">
        <v>0.17496999999999999</v>
      </c>
      <c r="D93" s="460">
        <v>0.17496999999999999</v>
      </c>
      <c r="E93" s="469" t="s">
        <v>272</v>
      </c>
      <c r="F93" s="459">
        <v>0</v>
      </c>
      <c r="G93" s="460">
        <v>0</v>
      </c>
      <c r="H93" s="462">
        <v>0.76</v>
      </c>
      <c r="I93" s="459">
        <v>3.77237</v>
      </c>
      <c r="J93" s="460">
        <v>3.77237</v>
      </c>
      <c r="K93" s="470" t="s">
        <v>272</v>
      </c>
    </row>
    <row r="94" spans="1:11" ht="14.4" customHeight="1" thickBot="1" x14ac:dyDescent="0.35">
      <c r="A94" s="479" t="s">
        <v>358</v>
      </c>
      <c r="B94" s="459">
        <v>0</v>
      </c>
      <c r="C94" s="459">
        <v>0.17496999999999999</v>
      </c>
      <c r="D94" s="460">
        <v>0.17496999999999999</v>
      </c>
      <c r="E94" s="469" t="s">
        <v>272</v>
      </c>
      <c r="F94" s="459">
        <v>0</v>
      </c>
      <c r="G94" s="460">
        <v>0</v>
      </c>
      <c r="H94" s="462">
        <v>0.76</v>
      </c>
      <c r="I94" s="459">
        <v>3.77237</v>
      </c>
      <c r="J94" s="460">
        <v>3.77237</v>
      </c>
      <c r="K94" s="470" t="s">
        <v>272</v>
      </c>
    </row>
    <row r="95" spans="1:11" ht="14.4" customHeight="1" thickBot="1" x14ac:dyDescent="0.35">
      <c r="A95" s="480" t="s">
        <v>359</v>
      </c>
      <c r="B95" s="464">
        <v>0</v>
      </c>
      <c r="C95" s="464">
        <v>0.17496999999999999</v>
      </c>
      <c r="D95" s="465">
        <v>0.17496999999999999</v>
      </c>
      <c r="E95" s="466" t="s">
        <v>272</v>
      </c>
      <c r="F95" s="464">
        <v>0</v>
      </c>
      <c r="G95" s="465">
        <v>0</v>
      </c>
      <c r="H95" s="467">
        <v>0.76</v>
      </c>
      <c r="I95" s="464">
        <v>3.77237</v>
      </c>
      <c r="J95" s="465">
        <v>3.77237</v>
      </c>
      <c r="K95" s="468" t="s">
        <v>272</v>
      </c>
    </row>
    <row r="96" spans="1:11" ht="14.4" customHeight="1" thickBot="1" x14ac:dyDescent="0.35">
      <c r="A96" s="481" t="s">
        <v>360</v>
      </c>
      <c r="B96" s="459">
        <v>0</v>
      </c>
      <c r="C96" s="459">
        <v>1.0359700000000001</v>
      </c>
      <c r="D96" s="460">
        <v>1.0359700000000001</v>
      </c>
      <c r="E96" s="469" t="s">
        <v>272</v>
      </c>
      <c r="F96" s="459">
        <v>0</v>
      </c>
      <c r="G96" s="460">
        <v>0</v>
      </c>
      <c r="H96" s="462">
        <v>0</v>
      </c>
      <c r="I96" s="459">
        <v>3.0123700000000002</v>
      </c>
      <c r="J96" s="460">
        <v>3.0123700000000002</v>
      </c>
      <c r="K96" s="470" t="s">
        <v>272</v>
      </c>
    </row>
    <row r="97" spans="1:11" ht="14.4" customHeight="1" thickBot="1" x14ac:dyDescent="0.35">
      <c r="A97" s="481" t="s">
        <v>361</v>
      </c>
      <c r="B97" s="459">
        <v>0</v>
      </c>
      <c r="C97" s="459">
        <v>-0.86099999999999999</v>
      </c>
      <c r="D97" s="460">
        <v>-0.86099999999999999</v>
      </c>
      <c r="E97" s="469" t="s">
        <v>272</v>
      </c>
      <c r="F97" s="459">
        <v>0</v>
      </c>
      <c r="G97" s="460">
        <v>0</v>
      </c>
      <c r="H97" s="462">
        <v>0</v>
      </c>
      <c r="I97" s="459">
        <v>0</v>
      </c>
      <c r="J97" s="460">
        <v>0</v>
      </c>
      <c r="K97" s="470" t="s">
        <v>272</v>
      </c>
    </row>
    <row r="98" spans="1:11" ht="14.4" customHeight="1" thickBot="1" x14ac:dyDescent="0.35">
      <c r="A98" s="481" t="s">
        <v>362</v>
      </c>
      <c r="B98" s="459">
        <v>0</v>
      </c>
      <c r="C98" s="459">
        <v>0</v>
      </c>
      <c r="D98" s="460">
        <v>0</v>
      </c>
      <c r="E98" s="461">
        <v>1</v>
      </c>
      <c r="F98" s="459">
        <v>0</v>
      </c>
      <c r="G98" s="460">
        <v>0</v>
      </c>
      <c r="H98" s="462">
        <v>0.76</v>
      </c>
      <c r="I98" s="459">
        <v>0.76</v>
      </c>
      <c r="J98" s="460">
        <v>0.76</v>
      </c>
      <c r="K98" s="470" t="s">
        <v>295</v>
      </c>
    </row>
    <row r="99" spans="1:11" ht="14.4" customHeight="1" thickBot="1" x14ac:dyDescent="0.35">
      <c r="A99" s="478" t="s">
        <v>363</v>
      </c>
      <c r="B99" s="459">
        <v>306.000706633454</v>
      </c>
      <c r="C99" s="459">
        <v>329.98718000000002</v>
      </c>
      <c r="D99" s="460">
        <v>23.986473366546001</v>
      </c>
      <c r="E99" s="461">
        <v>1.0783869868480001</v>
      </c>
      <c r="F99" s="459">
        <v>309.00000000000102</v>
      </c>
      <c r="G99" s="460">
        <v>231.75</v>
      </c>
      <c r="H99" s="462">
        <v>27.565999999999999</v>
      </c>
      <c r="I99" s="459">
        <v>265.66518000000002</v>
      </c>
      <c r="J99" s="460">
        <v>33.915179999998998</v>
      </c>
      <c r="K99" s="463">
        <v>0.85975786407699994</v>
      </c>
    </row>
    <row r="100" spans="1:11" ht="14.4" customHeight="1" thickBot="1" x14ac:dyDescent="0.35">
      <c r="A100" s="479" t="s">
        <v>364</v>
      </c>
      <c r="B100" s="459">
        <v>306.000706633454</v>
      </c>
      <c r="C100" s="459">
        <v>305.20800000000003</v>
      </c>
      <c r="D100" s="460">
        <v>-0.79270663345299996</v>
      </c>
      <c r="E100" s="461">
        <v>0.99740946142800002</v>
      </c>
      <c r="F100" s="459">
        <v>306.00000000000102</v>
      </c>
      <c r="G100" s="460">
        <v>229.5</v>
      </c>
      <c r="H100" s="462">
        <v>27.565999999999999</v>
      </c>
      <c r="I100" s="459">
        <v>235.16300000000001</v>
      </c>
      <c r="J100" s="460">
        <v>5.6629999999990002</v>
      </c>
      <c r="K100" s="463">
        <v>0.76850653594700002</v>
      </c>
    </row>
    <row r="101" spans="1:11" ht="14.4" customHeight="1" thickBot="1" x14ac:dyDescent="0.35">
      <c r="A101" s="480" t="s">
        <v>365</v>
      </c>
      <c r="B101" s="464">
        <v>306.000706633454</v>
      </c>
      <c r="C101" s="464">
        <v>305.20800000000003</v>
      </c>
      <c r="D101" s="465">
        <v>-0.79270663345299996</v>
      </c>
      <c r="E101" s="471">
        <v>0.99740946142800002</v>
      </c>
      <c r="F101" s="464">
        <v>306.00000000000102</v>
      </c>
      <c r="G101" s="465">
        <v>229.5</v>
      </c>
      <c r="H101" s="467">
        <v>27.565999999999999</v>
      </c>
      <c r="I101" s="464">
        <v>235.16300000000001</v>
      </c>
      <c r="J101" s="465">
        <v>5.6629999999990002</v>
      </c>
      <c r="K101" s="472">
        <v>0.76850653594700002</v>
      </c>
    </row>
    <row r="102" spans="1:11" ht="14.4" customHeight="1" thickBot="1" x14ac:dyDescent="0.35">
      <c r="A102" s="481" t="s">
        <v>366</v>
      </c>
      <c r="B102" s="459">
        <v>129.00029789449499</v>
      </c>
      <c r="C102" s="459">
        <v>128.59200000000001</v>
      </c>
      <c r="D102" s="460">
        <v>-0.40829789449499998</v>
      </c>
      <c r="E102" s="461">
        <v>0.996834907351</v>
      </c>
      <c r="F102" s="459">
        <v>129</v>
      </c>
      <c r="G102" s="460">
        <v>96.75</v>
      </c>
      <c r="H102" s="462">
        <v>10.778</v>
      </c>
      <c r="I102" s="459">
        <v>96.498999999999995</v>
      </c>
      <c r="J102" s="460">
        <v>-0.251</v>
      </c>
      <c r="K102" s="463">
        <v>0.74805426356500004</v>
      </c>
    </row>
    <row r="103" spans="1:11" ht="14.4" customHeight="1" thickBot="1" x14ac:dyDescent="0.35">
      <c r="A103" s="481" t="s">
        <v>367</v>
      </c>
      <c r="B103" s="459">
        <v>154.000355625987</v>
      </c>
      <c r="C103" s="459">
        <v>153.58799999999999</v>
      </c>
      <c r="D103" s="460">
        <v>-0.41235562598600001</v>
      </c>
      <c r="E103" s="461">
        <v>0.99732237224800002</v>
      </c>
      <c r="F103" s="459">
        <v>154</v>
      </c>
      <c r="G103" s="460">
        <v>115.5</v>
      </c>
      <c r="H103" s="462">
        <v>14.865</v>
      </c>
      <c r="I103" s="459">
        <v>121.389</v>
      </c>
      <c r="J103" s="460">
        <v>5.8889999999990001</v>
      </c>
      <c r="K103" s="463">
        <v>0.78824025974</v>
      </c>
    </row>
    <row r="104" spans="1:11" ht="14.4" customHeight="1" thickBot="1" x14ac:dyDescent="0.35">
      <c r="A104" s="481" t="s">
        <v>368</v>
      </c>
      <c r="B104" s="459">
        <v>23.000053112972001</v>
      </c>
      <c r="C104" s="459">
        <v>23.027999999999999</v>
      </c>
      <c r="D104" s="460">
        <v>2.7946887027E-2</v>
      </c>
      <c r="E104" s="461">
        <v>1.0012150792379999</v>
      </c>
      <c r="F104" s="459">
        <v>23</v>
      </c>
      <c r="G104" s="460">
        <v>17.25</v>
      </c>
      <c r="H104" s="462">
        <v>1.923</v>
      </c>
      <c r="I104" s="459">
        <v>17.274999999999999</v>
      </c>
      <c r="J104" s="460">
        <v>2.4999999998999999E-2</v>
      </c>
      <c r="K104" s="463">
        <v>0.75108695652099999</v>
      </c>
    </row>
    <row r="105" spans="1:11" ht="14.4" customHeight="1" thickBot="1" x14ac:dyDescent="0.35">
      <c r="A105" s="479" t="s">
        <v>369</v>
      </c>
      <c r="B105" s="459">
        <v>0</v>
      </c>
      <c r="C105" s="459">
        <v>24.77918</v>
      </c>
      <c r="D105" s="460">
        <v>24.77918</v>
      </c>
      <c r="E105" s="469" t="s">
        <v>272</v>
      </c>
      <c r="F105" s="459">
        <v>3</v>
      </c>
      <c r="G105" s="460">
        <v>2.25</v>
      </c>
      <c r="H105" s="462">
        <v>0</v>
      </c>
      <c r="I105" s="459">
        <v>30.502179999999999</v>
      </c>
      <c r="J105" s="460">
        <v>28.252179999999999</v>
      </c>
      <c r="K105" s="463">
        <v>10.167393333333001</v>
      </c>
    </row>
    <row r="106" spans="1:11" ht="14.4" customHeight="1" thickBot="1" x14ac:dyDescent="0.35">
      <c r="A106" s="480" t="s">
        <v>370</v>
      </c>
      <c r="B106" s="464">
        <v>0</v>
      </c>
      <c r="C106" s="464">
        <v>23.775300000000001</v>
      </c>
      <c r="D106" s="465">
        <v>23.775300000000001</v>
      </c>
      <c r="E106" s="466" t="s">
        <v>272</v>
      </c>
      <c r="F106" s="464">
        <v>3</v>
      </c>
      <c r="G106" s="465">
        <v>2.25</v>
      </c>
      <c r="H106" s="467">
        <v>0</v>
      </c>
      <c r="I106" s="464">
        <v>0</v>
      </c>
      <c r="J106" s="465">
        <v>-2.25</v>
      </c>
      <c r="K106" s="472">
        <v>0</v>
      </c>
    </row>
    <row r="107" spans="1:11" ht="14.4" customHeight="1" thickBot="1" x14ac:dyDescent="0.35">
      <c r="A107" s="481" t="s">
        <v>371</v>
      </c>
      <c r="B107" s="459">
        <v>0</v>
      </c>
      <c r="C107" s="459">
        <v>23.775300000000001</v>
      </c>
      <c r="D107" s="460">
        <v>23.775300000000001</v>
      </c>
      <c r="E107" s="469" t="s">
        <v>272</v>
      </c>
      <c r="F107" s="459">
        <v>3</v>
      </c>
      <c r="G107" s="460">
        <v>2.25</v>
      </c>
      <c r="H107" s="462">
        <v>0</v>
      </c>
      <c r="I107" s="459">
        <v>0</v>
      </c>
      <c r="J107" s="460">
        <v>-2.25</v>
      </c>
      <c r="K107" s="463">
        <v>0</v>
      </c>
    </row>
    <row r="108" spans="1:11" ht="14.4" customHeight="1" thickBot="1" x14ac:dyDescent="0.35">
      <c r="A108" s="480" t="s">
        <v>372</v>
      </c>
      <c r="B108" s="464">
        <v>0</v>
      </c>
      <c r="C108" s="464">
        <v>0</v>
      </c>
      <c r="D108" s="465">
        <v>0</v>
      </c>
      <c r="E108" s="471">
        <v>1</v>
      </c>
      <c r="F108" s="464">
        <v>0</v>
      </c>
      <c r="G108" s="465">
        <v>0</v>
      </c>
      <c r="H108" s="467">
        <v>0</v>
      </c>
      <c r="I108" s="464">
        <v>14.46918</v>
      </c>
      <c r="J108" s="465">
        <v>14.46918</v>
      </c>
      <c r="K108" s="468" t="s">
        <v>295</v>
      </c>
    </row>
    <row r="109" spans="1:11" ht="14.4" customHeight="1" thickBot="1" x14ac:dyDescent="0.35">
      <c r="A109" s="481" t="s">
        <v>373</v>
      </c>
      <c r="B109" s="459">
        <v>0</v>
      </c>
      <c r="C109" s="459">
        <v>0</v>
      </c>
      <c r="D109" s="460">
        <v>0</v>
      </c>
      <c r="E109" s="461">
        <v>1</v>
      </c>
      <c r="F109" s="459">
        <v>0</v>
      </c>
      <c r="G109" s="460">
        <v>0</v>
      </c>
      <c r="H109" s="462">
        <v>0</v>
      </c>
      <c r="I109" s="459">
        <v>14.46918</v>
      </c>
      <c r="J109" s="460">
        <v>14.46918</v>
      </c>
      <c r="K109" s="470" t="s">
        <v>295</v>
      </c>
    </row>
    <row r="110" spans="1:11" ht="14.4" customHeight="1" thickBot="1" x14ac:dyDescent="0.35">
      <c r="A110" s="480" t="s">
        <v>374</v>
      </c>
      <c r="B110" s="464">
        <v>0</v>
      </c>
      <c r="C110" s="464">
        <v>1.0038800000000001</v>
      </c>
      <c r="D110" s="465">
        <v>1.0038800000000001</v>
      </c>
      <c r="E110" s="466" t="s">
        <v>272</v>
      </c>
      <c r="F110" s="464">
        <v>0</v>
      </c>
      <c r="G110" s="465">
        <v>0</v>
      </c>
      <c r="H110" s="467">
        <v>0</v>
      </c>
      <c r="I110" s="464">
        <v>16.033000000000001</v>
      </c>
      <c r="J110" s="465">
        <v>16.033000000000001</v>
      </c>
      <c r="K110" s="468" t="s">
        <v>272</v>
      </c>
    </row>
    <row r="111" spans="1:11" ht="14.4" customHeight="1" thickBot="1" x14ac:dyDescent="0.35">
      <c r="A111" s="481" t="s">
        <v>375</v>
      </c>
      <c r="B111" s="459">
        <v>0</v>
      </c>
      <c r="C111" s="459">
        <v>1.0038800000000001</v>
      </c>
      <c r="D111" s="460">
        <v>1.0038800000000001</v>
      </c>
      <c r="E111" s="469" t="s">
        <v>272</v>
      </c>
      <c r="F111" s="459">
        <v>0</v>
      </c>
      <c r="G111" s="460">
        <v>0</v>
      </c>
      <c r="H111" s="462">
        <v>0</v>
      </c>
      <c r="I111" s="459">
        <v>16.033000000000001</v>
      </c>
      <c r="J111" s="460">
        <v>16.033000000000001</v>
      </c>
      <c r="K111" s="470" t="s">
        <v>272</v>
      </c>
    </row>
    <row r="112" spans="1:11" ht="14.4" customHeight="1" thickBot="1" x14ac:dyDescent="0.35">
      <c r="A112" s="477" t="s">
        <v>376</v>
      </c>
      <c r="B112" s="459">
        <v>6947.2384951597796</v>
      </c>
      <c r="C112" s="459">
        <v>7160.9029399999999</v>
      </c>
      <c r="D112" s="460">
        <v>213.66444484021901</v>
      </c>
      <c r="E112" s="461">
        <v>1.0307553058650001</v>
      </c>
      <c r="F112" s="459">
        <v>7202.6894508272098</v>
      </c>
      <c r="G112" s="460">
        <v>5402.0170881204003</v>
      </c>
      <c r="H112" s="462">
        <v>683.51987999999994</v>
      </c>
      <c r="I112" s="459">
        <v>6066.5745500000003</v>
      </c>
      <c r="J112" s="460">
        <v>664.55746187959596</v>
      </c>
      <c r="K112" s="463">
        <v>0.84226518322300004</v>
      </c>
    </row>
    <row r="113" spans="1:11" ht="14.4" customHeight="1" thickBot="1" x14ac:dyDescent="0.35">
      <c r="A113" s="478" t="s">
        <v>377</v>
      </c>
      <c r="B113" s="459">
        <v>6856.7344153613503</v>
      </c>
      <c r="C113" s="459">
        <v>7105.4462000000003</v>
      </c>
      <c r="D113" s="460">
        <v>248.71178463864501</v>
      </c>
      <c r="E113" s="461">
        <v>1.036272629151</v>
      </c>
      <c r="F113" s="459">
        <v>7148.7875299111602</v>
      </c>
      <c r="G113" s="460">
        <v>5361.5906474333697</v>
      </c>
      <c r="H113" s="462">
        <v>683.52823000000001</v>
      </c>
      <c r="I113" s="459">
        <v>6055.9244099999996</v>
      </c>
      <c r="J113" s="460">
        <v>694.33376256662996</v>
      </c>
      <c r="K113" s="463">
        <v>0.847126087418</v>
      </c>
    </row>
    <row r="114" spans="1:11" ht="14.4" customHeight="1" thickBot="1" x14ac:dyDescent="0.35">
      <c r="A114" s="479" t="s">
        <v>378</v>
      </c>
      <c r="B114" s="459">
        <v>6856.7344153613503</v>
      </c>
      <c r="C114" s="459">
        <v>7105.4462000000003</v>
      </c>
      <c r="D114" s="460">
        <v>248.71178463864501</v>
      </c>
      <c r="E114" s="461">
        <v>1.036272629151</v>
      </c>
      <c r="F114" s="459">
        <v>7148.7875299111602</v>
      </c>
      <c r="G114" s="460">
        <v>5361.5906474333697</v>
      </c>
      <c r="H114" s="462">
        <v>683.52823000000001</v>
      </c>
      <c r="I114" s="459">
        <v>6055.9244099999996</v>
      </c>
      <c r="J114" s="460">
        <v>694.33376256662996</v>
      </c>
      <c r="K114" s="463">
        <v>0.847126087418</v>
      </c>
    </row>
    <row r="115" spans="1:11" ht="14.4" customHeight="1" thickBot="1" x14ac:dyDescent="0.35">
      <c r="A115" s="480" t="s">
        <v>379</v>
      </c>
      <c r="B115" s="464">
        <v>4453.7341744157702</v>
      </c>
      <c r="C115" s="464">
        <v>4811.7146899999998</v>
      </c>
      <c r="D115" s="465">
        <v>357.98051558422901</v>
      </c>
      <c r="E115" s="471">
        <v>1.0803776115870001</v>
      </c>
      <c r="F115" s="464">
        <v>4567.5</v>
      </c>
      <c r="G115" s="465">
        <v>3425.625</v>
      </c>
      <c r="H115" s="467">
        <v>485.02668</v>
      </c>
      <c r="I115" s="464">
        <v>3965.71074</v>
      </c>
      <c r="J115" s="465">
        <v>540.08573999999999</v>
      </c>
      <c r="K115" s="472">
        <v>0.86824537274199998</v>
      </c>
    </row>
    <row r="116" spans="1:11" ht="14.4" customHeight="1" thickBot="1" x14ac:dyDescent="0.35">
      <c r="A116" s="481" t="s">
        <v>380</v>
      </c>
      <c r="B116" s="459">
        <v>3427.26425456674</v>
      </c>
      <c r="C116" s="459">
        <v>3716.5016099999998</v>
      </c>
      <c r="D116" s="460">
        <v>289.23735543325603</v>
      </c>
      <c r="E116" s="461">
        <v>1.0843930709589999</v>
      </c>
      <c r="F116" s="459">
        <v>3503</v>
      </c>
      <c r="G116" s="460">
        <v>2627.25</v>
      </c>
      <c r="H116" s="462">
        <v>341.21091999999999</v>
      </c>
      <c r="I116" s="459">
        <v>2947.8804599999999</v>
      </c>
      <c r="J116" s="460">
        <v>320.63046000000003</v>
      </c>
      <c r="K116" s="463">
        <v>0.84153024835800005</v>
      </c>
    </row>
    <row r="117" spans="1:11" ht="14.4" customHeight="1" thickBot="1" x14ac:dyDescent="0.35">
      <c r="A117" s="481" t="s">
        <v>381</v>
      </c>
      <c r="B117" s="459">
        <v>49.791237304747</v>
      </c>
      <c r="C117" s="459">
        <v>39.462000000000003</v>
      </c>
      <c r="D117" s="460">
        <v>-10.329237304747</v>
      </c>
      <c r="E117" s="461">
        <v>0.79254909369799997</v>
      </c>
      <c r="F117" s="459">
        <v>40</v>
      </c>
      <c r="G117" s="460">
        <v>30</v>
      </c>
      <c r="H117" s="462">
        <v>0</v>
      </c>
      <c r="I117" s="459">
        <v>2.5823999999999998</v>
      </c>
      <c r="J117" s="460">
        <v>-27.4176</v>
      </c>
      <c r="K117" s="463">
        <v>6.4560000000000006E-2</v>
      </c>
    </row>
    <row r="118" spans="1:11" ht="14.4" customHeight="1" thickBot="1" x14ac:dyDescent="0.35">
      <c r="A118" s="481" t="s">
        <v>382</v>
      </c>
      <c r="B118" s="459">
        <v>104.245743218396</v>
      </c>
      <c r="C118" s="459">
        <v>124.29519999999999</v>
      </c>
      <c r="D118" s="460">
        <v>20.049456781604</v>
      </c>
      <c r="E118" s="461">
        <v>1.1923287816129999</v>
      </c>
      <c r="F118" s="459">
        <v>125</v>
      </c>
      <c r="G118" s="460">
        <v>93.75</v>
      </c>
      <c r="H118" s="462">
        <v>0.89400000000000002</v>
      </c>
      <c r="I118" s="459">
        <v>57.9788</v>
      </c>
      <c r="J118" s="460">
        <v>-35.7712</v>
      </c>
      <c r="K118" s="463">
        <v>0.46383039999999998</v>
      </c>
    </row>
    <row r="119" spans="1:11" ht="14.4" customHeight="1" thickBot="1" x14ac:dyDescent="0.35">
      <c r="A119" s="481" t="s">
        <v>383</v>
      </c>
      <c r="B119" s="459">
        <v>872.43293932588494</v>
      </c>
      <c r="C119" s="459">
        <v>931.45587999999998</v>
      </c>
      <c r="D119" s="460">
        <v>59.022940674114999</v>
      </c>
      <c r="E119" s="461">
        <v>1.067653269395</v>
      </c>
      <c r="F119" s="459">
        <v>899.5</v>
      </c>
      <c r="G119" s="460">
        <v>674.625</v>
      </c>
      <c r="H119" s="462">
        <v>142.92176000000001</v>
      </c>
      <c r="I119" s="459">
        <v>957.26908000000003</v>
      </c>
      <c r="J119" s="460">
        <v>282.64407999999997</v>
      </c>
      <c r="K119" s="463">
        <v>1.064223546414</v>
      </c>
    </row>
    <row r="120" spans="1:11" ht="14.4" customHeight="1" thickBot="1" x14ac:dyDescent="0.35">
      <c r="A120" s="480" t="s">
        <v>384</v>
      </c>
      <c r="B120" s="464">
        <v>0</v>
      </c>
      <c r="C120" s="464">
        <v>1.5181899999999999</v>
      </c>
      <c r="D120" s="465">
        <v>1.5181899999999999</v>
      </c>
      <c r="E120" s="466" t="s">
        <v>272</v>
      </c>
      <c r="F120" s="464">
        <v>0</v>
      </c>
      <c r="G120" s="465">
        <v>0</v>
      </c>
      <c r="H120" s="467">
        <v>0</v>
      </c>
      <c r="I120" s="464">
        <v>0</v>
      </c>
      <c r="J120" s="465">
        <v>0</v>
      </c>
      <c r="K120" s="468" t="s">
        <v>272</v>
      </c>
    </row>
    <row r="121" spans="1:11" ht="14.4" customHeight="1" thickBot="1" x14ac:dyDescent="0.35">
      <c r="A121" s="481" t="s">
        <v>385</v>
      </c>
      <c r="B121" s="459">
        <v>0</v>
      </c>
      <c r="C121" s="459">
        <v>1.5181899999999999</v>
      </c>
      <c r="D121" s="460">
        <v>1.5181899999999999</v>
      </c>
      <c r="E121" s="469" t="s">
        <v>272</v>
      </c>
      <c r="F121" s="459">
        <v>0</v>
      </c>
      <c r="G121" s="460">
        <v>0</v>
      </c>
      <c r="H121" s="462">
        <v>0</v>
      </c>
      <c r="I121" s="459">
        <v>0</v>
      </c>
      <c r="J121" s="460">
        <v>0</v>
      </c>
      <c r="K121" s="470" t="s">
        <v>272</v>
      </c>
    </row>
    <row r="122" spans="1:11" ht="14.4" customHeight="1" thickBot="1" x14ac:dyDescent="0.35">
      <c r="A122" s="480" t="s">
        <v>386</v>
      </c>
      <c r="B122" s="464">
        <v>1.0000001002679999</v>
      </c>
      <c r="C122" s="464">
        <v>0</v>
      </c>
      <c r="D122" s="465">
        <v>-1.0000001002679999</v>
      </c>
      <c r="E122" s="471">
        <v>0</v>
      </c>
      <c r="F122" s="464">
        <v>2</v>
      </c>
      <c r="G122" s="465">
        <v>1.5</v>
      </c>
      <c r="H122" s="467">
        <v>0</v>
      </c>
      <c r="I122" s="464">
        <v>0.77188999999999997</v>
      </c>
      <c r="J122" s="465">
        <v>-0.72811000000000003</v>
      </c>
      <c r="K122" s="472">
        <v>0.38594499999999998</v>
      </c>
    </row>
    <row r="123" spans="1:11" ht="14.4" customHeight="1" thickBot="1" x14ac:dyDescent="0.35">
      <c r="A123" s="481" t="s">
        <v>387</v>
      </c>
      <c r="B123" s="459">
        <v>1.0000001002679999</v>
      </c>
      <c r="C123" s="459">
        <v>0</v>
      </c>
      <c r="D123" s="460">
        <v>-1.0000001002679999</v>
      </c>
      <c r="E123" s="461">
        <v>0</v>
      </c>
      <c r="F123" s="459">
        <v>2</v>
      </c>
      <c r="G123" s="460">
        <v>1.5</v>
      </c>
      <c r="H123" s="462">
        <v>0</v>
      </c>
      <c r="I123" s="459">
        <v>0.77188999999999997</v>
      </c>
      <c r="J123" s="460">
        <v>-0.72811000000000003</v>
      </c>
      <c r="K123" s="463">
        <v>0.38594499999999998</v>
      </c>
    </row>
    <row r="124" spans="1:11" ht="14.4" customHeight="1" thickBot="1" x14ac:dyDescent="0.35">
      <c r="A124" s="480" t="s">
        <v>388</v>
      </c>
      <c r="B124" s="464">
        <v>0</v>
      </c>
      <c r="C124" s="464">
        <v>0.126</v>
      </c>
      <c r="D124" s="465">
        <v>0.126</v>
      </c>
      <c r="E124" s="466" t="s">
        <v>295</v>
      </c>
      <c r="F124" s="464">
        <v>0.12132968086</v>
      </c>
      <c r="G124" s="465">
        <v>9.0997260644999994E-2</v>
      </c>
      <c r="H124" s="467">
        <v>0</v>
      </c>
      <c r="I124" s="464">
        <v>0</v>
      </c>
      <c r="J124" s="465">
        <v>-9.0997260644999994E-2</v>
      </c>
      <c r="K124" s="472">
        <v>0</v>
      </c>
    </row>
    <row r="125" spans="1:11" ht="14.4" customHeight="1" thickBot="1" x14ac:dyDescent="0.35">
      <c r="A125" s="481" t="s">
        <v>389</v>
      </c>
      <c r="B125" s="459">
        <v>0</v>
      </c>
      <c r="C125" s="459">
        <v>0.126</v>
      </c>
      <c r="D125" s="460">
        <v>0.126</v>
      </c>
      <c r="E125" s="469" t="s">
        <v>295</v>
      </c>
      <c r="F125" s="459">
        <v>0.12132968086</v>
      </c>
      <c r="G125" s="460">
        <v>9.0997260644999994E-2</v>
      </c>
      <c r="H125" s="462">
        <v>0</v>
      </c>
      <c r="I125" s="459">
        <v>0</v>
      </c>
      <c r="J125" s="460">
        <v>-9.0997260644999994E-2</v>
      </c>
      <c r="K125" s="463">
        <v>0</v>
      </c>
    </row>
    <row r="126" spans="1:11" ht="14.4" customHeight="1" thickBot="1" x14ac:dyDescent="0.35">
      <c r="A126" s="480" t="s">
        <v>390</v>
      </c>
      <c r="B126" s="464">
        <v>2402.0002408453101</v>
      </c>
      <c r="C126" s="464">
        <v>2158.1463199999998</v>
      </c>
      <c r="D126" s="465">
        <v>-243.853920845315</v>
      </c>
      <c r="E126" s="471">
        <v>0.89847881082600001</v>
      </c>
      <c r="F126" s="464">
        <v>2579.1662002303001</v>
      </c>
      <c r="G126" s="465">
        <v>1934.3746501727201</v>
      </c>
      <c r="H126" s="467">
        <v>206.95367999999999</v>
      </c>
      <c r="I126" s="464">
        <v>2042.4706100000001</v>
      </c>
      <c r="J126" s="465">
        <v>108.095959827276</v>
      </c>
      <c r="K126" s="472">
        <v>0.79191120363500001</v>
      </c>
    </row>
    <row r="127" spans="1:11" ht="14.4" customHeight="1" thickBot="1" x14ac:dyDescent="0.35">
      <c r="A127" s="481" t="s">
        <v>391</v>
      </c>
      <c r="B127" s="459">
        <v>966.00009685952296</v>
      </c>
      <c r="C127" s="459">
        <v>776.46451999999999</v>
      </c>
      <c r="D127" s="460">
        <v>-189.53557685952299</v>
      </c>
      <c r="E127" s="461">
        <v>0.80379341836899998</v>
      </c>
      <c r="F127" s="459">
        <v>1019.1662002303</v>
      </c>
      <c r="G127" s="460">
        <v>764.37465017272405</v>
      </c>
      <c r="H127" s="462">
        <v>72.103039999999993</v>
      </c>
      <c r="I127" s="459">
        <v>735.89251999999999</v>
      </c>
      <c r="J127" s="460">
        <v>-28.482130172723</v>
      </c>
      <c r="K127" s="463">
        <v>0.72205349807800001</v>
      </c>
    </row>
    <row r="128" spans="1:11" ht="14.4" customHeight="1" thickBot="1" x14ac:dyDescent="0.35">
      <c r="A128" s="481" t="s">
        <v>392</v>
      </c>
      <c r="B128" s="459">
        <v>1436.0001439857899</v>
      </c>
      <c r="C128" s="459">
        <v>1381.6818000000001</v>
      </c>
      <c r="D128" s="460">
        <v>-54.318343985791003</v>
      </c>
      <c r="E128" s="461">
        <v>0.96217385895499996</v>
      </c>
      <c r="F128" s="459">
        <v>1560</v>
      </c>
      <c r="G128" s="460">
        <v>1170</v>
      </c>
      <c r="H128" s="462">
        <v>134.85064</v>
      </c>
      <c r="I128" s="459">
        <v>1306.57809</v>
      </c>
      <c r="J128" s="460">
        <v>136.57809</v>
      </c>
      <c r="K128" s="463">
        <v>0.83755005769199997</v>
      </c>
    </row>
    <row r="129" spans="1:11" ht="14.4" customHeight="1" thickBot="1" x14ac:dyDescent="0.35">
      <c r="A129" s="480" t="s">
        <v>393</v>
      </c>
      <c r="B129" s="464">
        <v>0</v>
      </c>
      <c r="C129" s="464">
        <v>133.941</v>
      </c>
      <c r="D129" s="465">
        <v>133.941</v>
      </c>
      <c r="E129" s="466" t="s">
        <v>272</v>
      </c>
      <c r="F129" s="464">
        <v>0</v>
      </c>
      <c r="G129" s="465">
        <v>0</v>
      </c>
      <c r="H129" s="467">
        <v>-8.4521300000000004</v>
      </c>
      <c r="I129" s="464">
        <v>46.971170000000001</v>
      </c>
      <c r="J129" s="465">
        <v>46.971170000000001</v>
      </c>
      <c r="K129" s="468" t="s">
        <v>272</v>
      </c>
    </row>
    <row r="130" spans="1:11" ht="14.4" customHeight="1" thickBot="1" x14ac:dyDescent="0.35">
      <c r="A130" s="481" t="s">
        <v>394</v>
      </c>
      <c r="B130" s="459">
        <v>0</v>
      </c>
      <c r="C130" s="459">
        <v>14.798069999999999</v>
      </c>
      <c r="D130" s="460">
        <v>14.798069999999999</v>
      </c>
      <c r="E130" s="469" t="s">
        <v>272</v>
      </c>
      <c r="F130" s="459">
        <v>0</v>
      </c>
      <c r="G130" s="460">
        <v>0</v>
      </c>
      <c r="H130" s="462">
        <v>0</v>
      </c>
      <c r="I130" s="459">
        <v>41.305050000000001</v>
      </c>
      <c r="J130" s="460">
        <v>41.305050000000001</v>
      </c>
      <c r="K130" s="470" t="s">
        <v>272</v>
      </c>
    </row>
    <row r="131" spans="1:11" ht="14.4" customHeight="1" thickBot="1" x14ac:dyDescent="0.35">
      <c r="A131" s="481" t="s">
        <v>395</v>
      </c>
      <c r="B131" s="459">
        <v>0</v>
      </c>
      <c r="C131" s="459">
        <v>119.14293000000001</v>
      </c>
      <c r="D131" s="460">
        <v>119.14293000000001</v>
      </c>
      <c r="E131" s="469" t="s">
        <v>272</v>
      </c>
      <c r="F131" s="459">
        <v>0</v>
      </c>
      <c r="G131" s="460">
        <v>0</v>
      </c>
      <c r="H131" s="462">
        <v>-8.4521300000000004</v>
      </c>
      <c r="I131" s="459">
        <v>5.6661200000000003</v>
      </c>
      <c r="J131" s="460">
        <v>5.6661200000000003</v>
      </c>
      <c r="K131" s="470" t="s">
        <v>272</v>
      </c>
    </row>
    <row r="132" spans="1:11" ht="14.4" customHeight="1" thickBot="1" x14ac:dyDescent="0.35">
      <c r="A132" s="478" t="s">
        <v>396</v>
      </c>
      <c r="B132" s="459">
        <v>90.504079798424002</v>
      </c>
      <c r="C132" s="459">
        <v>55.456740000000003</v>
      </c>
      <c r="D132" s="460">
        <v>-35.047339798423998</v>
      </c>
      <c r="E132" s="461">
        <v>0.61275403411100005</v>
      </c>
      <c r="F132" s="459">
        <v>53.901920916045</v>
      </c>
      <c r="G132" s="460">
        <v>40.426440687033001</v>
      </c>
      <c r="H132" s="462">
        <v>-8.3499999999999998E-3</v>
      </c>
      <c r="I132" s="459">
        <v>10.65014</v>
      </c>
      <c r="J132" s="460">
        <v>-29.776300687033</v>
      </c>
      <c r="K132" s="463">
        <v>0.19758368197199999</v>
      </c>
    </row>
    <row r="133" spans="1:11" ht="14.4" customHeight="1" thickBot="1" x14ac:dyDescent="0.35">
      <c r="A133" s="484" t="s">
        <v>397</v>
      </c>
      <c r="B133" s="464">
        <v>90.504079798424002</v>
      </c>
      <c r="C133" s="464">
        <v>55.456740000000003</v>
      </c>
      <c r="D133" s="465">
        <v>-35.047339798423998</v>
      </c>
      <c r="E133" s="471">
        <v>0.61275403411100005</v>
      </c>
      <c r="F133" s="464">
        <v>53.901920916045</v>
      </c>
      <c r="G133" s="465">
        <v>40.426440687033001</v>
      </c>
      <c r="H133" s="467">
        <v>-8.3499999999999998E-3</v>
      </c>
      <c r="I133" s="464">
        <v>10.65014</v>
      </c>
      <c r="J133" s="465">
        <v>-29.776300687033</v>
      </c>
      <c r="K133" s="472">
        <v>0.19758368197199999</v>
      </c>
    </row>
    <row r="134" spans="1:11" ht="14.4" customHeight="1" thickBot="1" x14ac:dyDescent="0.35">
      <c r="A134" s="480" t="s">
        <v>398</v>
      </c>
      <c r="B134" s="464">
        <v>0</v>
      </c>
      <c r="C134" s="464">
        <v>0</v>
      </c>
      <c r="D134" s="465">
        <v>0</v>
      </c>
      <c r="E134" s="471">
        <v>1</v>
      </c>
      <c r="F134" s="464">
        <v>0</v>
      </c>
      <c r="G134" s="465">
        <v>0</v>
      </c>
      <c r="H134" s="467">
        <v>0</v>
      </c>
      <c r="I134" s="464">
        <v>1.5835999999999999</v>
      </c>
      <c r="J134" s="465">
        <v>1.5835999999999999</v>
      </c>
      <c r="K134" s="468" t="s">
        <v>295</v>
      </c>
    </row>
    <row r="135" spans="1:11" ht="14.4" customHeight="1" thickBot="1" x14ac:dyDescent="0.35">
      <c r="A135" s="481" t="s">
        <v>399</v>
      </c>
      <c r="B135" s="459">
        <v>0</v>
      </c>
      <c r="C135" s="459">
        <v>0</v>
      </c>
      <c r="D135" s="460">
        <v>0</v>
      </c>
      <c r="E135" s="461">
        <v>1</v>
      </c>
      <c r="F135" s="459">
        <v>0</v>
      </c>
      <c r="G135" s="460">
        <v>0</v>
      </c>
      <c r="H135" s="462">
        <v>0</v>
      </c>
      <c r="I135" s="459">
        <v>1.5835999999999999</v>
      </c>
      <c r="J135" s="460">
        <v>1.5835999999999999</v>
      </c>
      <c r="K135" s="470" t="s">
        <v>295</v>
      </c>
    </row>
    <row r="136" spans="1:11" ht="14.4" customHeight="1" thickBot="1" x14ac:dyDescent="0.35">
      <c r="A136" s="480" t="s">
        <v>400</v>
      </c>
      <c r="B136" s="464">
        <v>0</v>
      </c>
      <c r="C136" s="464">
        <v>1.6619999999999999E-2</v>
      </c>
      <c r="D136" s="465">
        <v>1.6619999999999999E-2</v>
      </c>
      <c r="E136" s="466" t="s">
        <v>272</v>
      </c>
      <c r="F136" s="464">
        <v>0</v>
      </c>
      <c r="G136" s="465">
        <v>0</v>
      </c>
      <c r="H136" s="467">
        <v>-8.3499999999999998E-3</v>
      </c>
      <c r="I136" s="464">
        <v>0.70042000000000004</v>
      </c>
      <c r="J136" s="465">
        <v>0.70042000000000004</v>
      </c>
      <c r="K136" s="468" t="s">
        <v>272</v>
      </c>
    </row>
    <row r="137" spans="1:11" ht="14.4" customHeight="1" thickBot="1" x14ac:dyDescent="0.35">
      <c r="A137" s="481" t="s">
        <v>401</v>
      </c>
      <c r="B137" s="459">
        <v>0</v>
      </c>
      <c r="C137" s="459">
        <v>1.6619999999999999E-2</v>
      </c>
      <c r="D137" s="460">
        <v>1.6619999999999999E-2</v>
      </c>
      <c r="E137" s="469" t="s">
        <v>272</v>
      </c>
      <c r="F137" s="459">
        <v>0</v>
      </c>
      <c r="G137" s="460">
        <v>0</v>
      </c>
      <c r="H137" s="462">
        <v>-8.3499999999999998E-3</v>
      </c>
      <c r="I137" s="459">
        <v>-5.9580000000000001E-2</v>
      </c>
      <c r="J137" s="460">
        <v>-5.9580000000000001E-2</v>
      </c>
      <c r="K137" s="470" t="s">
        <v>272</v>
      </c>
    </row>
    <row r="138" spans="1:11" ht="14.4" customHeight="1" thickBot="1" x14ac:dyDescent="0.35">
      <c r="A138" s="481" t="s">
        <v>402</v>
      </c>
      <c r="B138" s="459">
        <v>0</v>
      </c>
      <c r="C138" s="459">
        <v>0</v>
      </c>
      <c r="D138" s="460">
        <v>0</v>
      </c>
      <c r="E138" s="461">
        <v>1</v>
      </c>
      <c r="F138" s="459">
        <v>0</v>
      </c>
      <c r="G138" s="460">
        <v>0</v>
      </c>
      <c r="H138" s="462">
        <v>0</v>
      </c>
      <c r="I138" s="459">
        <v>0.76</v>
      </c>
      <c r="J138" s="460">
        <v>0.76</v>
      </c>
      <c r="K138" s="470" t="s">
        <v>295</v>
      </c>
    </row>
    <row r="139" spans="1:11" ht="14.4" customHeight="1" thickBot="1" x14ac:dyDescent="0.35">
      <c r="A139" s="480" t="s">
        <v>403</v>
      </c>
      <c r="B139" s="464">
        <v>90.504079798424002</v>
      </c>
      <c r="C139" s="464">
        <v>55.44012</v>
      </c>
      <c r="D139" s="465">
        <v>-35.063959798424001</v>
      </c>
      <c r="E139" s="471">
        <v>0.61257039597999996</v>
      </c>
      <c r="F139" s="464">
        <v>53.901920916045</v>
      </c>
      <c r="G139" s="465">
        <v>40.426440687033001</v>
      </c>
      <c r="H139" s="467">
        <v>0</v>
      </c>
      <c r="I139" s="464">
        <v>8.3661200000000004</v>
      </c>
      <c r="J139" s="465">
        <v>-32.060320687032998</v>
      </c>
      <c r="K139" s="472">
        <v>0.15521005295900001</v>
      </c>
    </row>
    <row r="140" spans="1:11" ht="14.4" customHeight="1" thickBot="1" x14ac:dyDescent="0.35">
      <c r="A140" s="481" t="s">
        <v>404</v>
      </c>
      <c r="B140" s="459">
        <v>2.2848444865000001E-2</v>
      </c>
      <c r="C140" s="459">
        <v>0</v>
      </c>
      <c r="D140" s="460">
        <v>-2.2848444865000001E-2</v>
      </c>
      <c r="E140" s="461">
        <v>0</v>
      </c>
      <c r="F140" s="459">
        <v>0</v>
      </c>
      <c r="G140" s="460">
        <v>0</v>
      </c>
      <c r="H140" s="462">
        <v>0</v>
      </c>
      <c r="I140" s="459">
        <v>0</v>
      </c>
      <c r="J140" s="460">
        <v>0</v>
      </c>
      <c r="K140" s="463">
        <v>9</v>
      </c>
    </row>
    <row r="141" spans="1:11" ht="14.4" customHeight="1" thickBot="1" x14ac:dyDescent="0.35">
      <c r="A141" s="481" t="s">
        <v>405</v>
      </c>
      <c r="B141" s="459">
        <v>60.390770925901002</v>
      </c>
      <c r="C141" s="459">
        <v>31.6</v>
      </c>
      <c r="D141" s="460">
        <v>-28.790770925901001</v>
      </c>
      <c r="E141" s="461">
        <v>0.52325876148799999</v>
      </c>
      <c r="F141" s="459">
        <v>31.284264344212001</v>
      </c>
      <c r="G141" s="460">
        <v>23.463198258159</v>
      </c>
      <c r="H141" s="462">
        <v>0</v>
      </c>
      <c r="I141" s="459">
        <v>0</v>
      </c>
      <c r="J141" s="460">
        <v>-23.463198258159</v>
      </c>
      <c r="K141" s="463">
        <v>0</v>
      </c>
    </row>
    <row r="142" spans="1:11" ht="14.4" customHeight="1" thickBot="1" x14ac:dyDescent="0.35">
      <c r="A142" s="481" t="s">
        <v>406</v>
      </c>
      <c r="B142" s="459">
        <v>6.3686558441359997</v>
      </c>
      <c r="C142" s="459">
        <v>2.8151999999999999</v>
      </c>
      <c r="D142" s="460">
        <v>-3.5534558441359998</v>
      </c>
      <c r="E142" s="461">
        <v>0.44203990118100001</v>
      </c>
      <c r="F142" s="459">
        <v>3.2311861340879999</v>
      </c>
      <c r="G142" s="460">
        <v>2.4233896005659998</v>
      </c>
      <c r="H142" s="462">
        <v>0</v>
      </c>
      <c r="I142" s="459">
        <v>3.2915999999999999</v>
      </c>
      <c r="J142" s="460">
        <v>0.86821039943300005</v>
      </c>
      <c r="K142" s="463">
        <v>1.0186971172199999</v>
      </c>
    </row>
    <row r="143" spans="1:11" ht="14.4" customHeight="1" thickBot="1" x14ac:dyDescent="0.35">
      <c r="A143" s="481" t="s">
        <v>407</v>
      </c>
      <c r="B143" s="459">
        <v>23.721804583522001</v>
      </c>
      <c r="C143" s="459">
        <v>21.024920000000002</v>
      </c>
      <c r="D143" s="460">
        <v>-2.6968845835209998</v>
      </c>
      <c r="E143" s="461">
        <v>0.88631199729999999</v>
      </c>
      <c r="F143" s="459">
        <v>19.386470437743</v>
      </c>
      <c r="G143" s="460">
        <v>14.539852828307</v>
      </c>
      <c r="H143" s="462">
        <v>0</v>
      </c>
      <c r="I143" s="459">
        <v>5.0745199999999997</v>
      </c>
      <c r="J143" s="460">
        <v>-9.465332828307</v>
      </c>
      <c r="K143" s="463">
        <v>0.261755744362</v>
      </c>
    </row>
    <row r="144" spans="1:11" ht="14.4" customHeight="1" thickBot="1" x14ac:dyDescent="0.35">
      <c r="A144" s="477" t="s">
        <v>408</v>
      </c>
      <c r="B144" s="459">
        <v>1430.14749503029</v>
      </c>
      <c r="C144" s="459">
        <v>1370.25926</v>
      </c>
      <c r="D144" s="460">
        <v>-59.888235030292002</v>
      </c>
      <c r="E144" s="461">
        <v>0.95812443454999996</v>
      </c>
      <c r="F144" s="459">
        <v>1361.30236122152</v>
      </c>
      <c r="G144" s="460">
        <v>1020.97677091614</v>
      </c>
      <c r="H144" s="462">
        <v>107.21378</v>
      </c>
      <c r="I144" s="459">
        <v>1100.38355</v>
      </c>
      <c r="J144" s="460">
        <v>79.406779083857003</v>
      </c>
      <c r="K144" s="463">
        <v>0.80833147825600005</v>
      </c>
    </row>
    <row r="145" spans="1:11" ht="14.4" customHeight="1" thickBot="1" x14ac:dyDescent="0.35">
      <c r="A145" s="482" t="s">
        <v>409</v>
      </c>
      <c r="B145" s="464">
        <v>1430.14749503029</v>
      </c>
      <c r="C145" s="464">
        <v>1370.25926</v>
      </c>
      <c r="D145" s="465">
        <v>-59.888235030292002</v>
      </c>
      <c r="E145" s="471">
        <v>0.95812443454999996</v>
      </c>
      <c r="F145" s="464">
        <v>1361.30236122152</v>
      </c>
      <c r="G145" s="465">
        <v>1020.97677091614</v>
      </c>
      <c r="H145" s="467">
        <v>107.21378</v>
      </c>
      <c r="I145" s="464">
        <v>1100.38355</v>
      </c>
      <c r="J145" s="465">
        <v>79.406779083857003</v>
      </c>
      <c r="K145" s="472">
        <v>0.80833147825600005</v>
      </c>
    </row>
    <row r="146" spans="1:11" ht="14.4" customHeight="1" thickBot="1" x14ac:dyDescent="0.35">
      <c r="A146" s="484" t="s">
        <v>54</v>
      </c>
      <c r="B146" s="464">
        <v>1430.14749503029</v>
      </c>
      <c r="C146" s="464">
        <v>1370.25926</v>
      </c>
      <c r="D146" s="465">
        <v>-59.888235030292002</v>
      </c>
      <c r="E146" s="471">
        <v>0.95812443454999996</v>
      </c>
      <c r="F146" s="464">
        <v>1361.30236122152</v>
      </c>
      <c r="G146" s="465">
        <v>1020.97677091614</v>
      </c>
      <c r="H146" s="467">
        <v>107.21378</v>
      </c>
      <c r="I146" s="464">
        <v>1100.38355</v>
      </c>
      <c r="J146" s="465">
        <v>79.406779083857003</v>
      </c>
      <c r="K146" s="472">
        <v>0.80833147825600005</v>
      </c>
    </row>
    <row r="147" spans="1:11" ht="14.4" customHeight="1" thickBot="1" x14ac:dyDescent="0.35">
      <c r="A147" s="483" t="s">
        <v>410</v>
      </c>
      <c r="B147" s="459">
        <v>0</v>
      </c>
      <c r="C147" s="459">
        <v>0</v>
      </c>
      <c r="D147" s="460">
        <v>0</v>
      </c>
      <c r="E147" s="461">
        <v>1</v>
      </c>
      <c r="F147" s="459">
        <v>23.258105950120001</v>
      </c>
      <c r="G147" s="460">
        <v>17.443579462590002</v>
      </c>
      <c r="H147" s="462">
        <v>1.6808700000000001</v>
      </c>
      <c r="I147" s="459">
        <v>12.610150000000001</v>
      </c>
      <c r="J147" s="460">
        <v>-4.8334294625899998</v>
      </c>
      <c r="K147" s="463">
        <v>0.54218301468899999</v>
      </c>
    </row>
    <row r="148" spans="1:11" ht="14.4" customHeight="1" thickBot="1" x14ac:dyDescent="0.35">
      <c r="A148" s="481" t="s">
        <v>411</v>
      </c>
      <c r="B148" s="459">
        <v>0</v>
      </c>
      <c r="C148" s="459">
        <v>0</v>
      </c>
      <c r="D148" s="460">
        <v>0</v>
      </c>
      <c r="E148" s="461">
        <v>1</v>
      </c>
      <c r="F148" s="459">
        <v>23.258105950120001</v>
      </c>
      <c r="G148" s="460">
        <v>17.443579462590002</v>
      </c>
      <c r="H148" s="462">
        <v>1.6808700000000001</v>
      </c>
      <c r="I148" s="459">
        <v>12.610150000000001</v>
      </c>
      <c r="J148" s="460">
        <v>-4.8334294625899998</v>
      </c>
      <c r="K148" s="463">
        <v>0.54218301468899999</v>
      </c>
    </row>
    <row r="149" spans="1:11" ht="14.4" customHeight="1" thickBot="1" x14ac:dyDescent="0.35">
      <c r="A149" s="480" t="s">
        <v>412</v>
      </c>
      <c r="B149" s="464">
        <v>35.239978730164999</v>
      </c>
      <c r="C149" s="464">
        <v>32.417000000000002</v>
      </c>
      <c r="D149" s="465">
        <v>-2.822978730165</v>
      </c>
      <c r="E149" s="471">
        <v>0.91989272321100002</v>
      </c>
      <c r="F149" s="464">
        <v>35.018120059383001</v>
      </c>
      <c r="G149" s="465">
        <v>26.263590044537001</v>
      </c>
      <c r="H149" s="467">
        <v>2.82</v>
      </c>
      <c r="I149" s="464">
        <v>24.768000000000001</v>
      </c>
      <c r="J149" s="465">
        <v>-1.4955900445370001</v>
      </c>
      <c r="K149" s="472">
        <v>0.70729096701899996</v>
      </c>
    </row>
    <row r="150" spans="1:11" ht="14.4" customHeight="1" thickBot="1" x14ac:dyDescent="0.35">
      <c r="A150" s="481" t="s">
        <v>413</v>
      </c>
      <c r="B150" s="459">
        <v>35.239978730164999</v>
      </c>
      <c r="C150" s="459">
        <v>32.417000000000002</v>
      </c>
      <c r="D150" s="460">
        <v>-2.822978730165</v>
      </c>
      <c r="E150" s="461">
        <v>0.91989272321100002</v>
      </c>
      <c r="F150" s="459">
        <v>35.018120059383001</v>
      </c>
      <c r="G150" s="460">
        <v>26.263590044537001</v>
      </c>
      <c r="H150" s="462">
        <v>2.82</v>
      </c>
      <c r="I150" s="459">
        <v>24.768000000000001</v>
      </c>
      <c r="J150" s="460">
        <v>-1.4955900445370001</v>
      </c>
      <c r="K150" s="463">
        <v>0.70729096701899996</v>
      </c>
    </row>
    <row r="151" spans="1:11" ht="14.4" customHeight="1" thickBot="1" x14ac:dyDescent="0.35">
      <c r="A151" s="480" t="s">
        <v>414</v>
      </c>
      <c r="B151" s="464">
        <v>11.721061611905</v>
      </c>
      <c r="C151" s="464">
        <v>10.515499999999999</v>
      </c>
      <c r="D151" s="465">
        <v>-1.2055616119050001</v>
      </c>
      <c r="E151" s="471">
        <v>0.89714569790400001</v>
      </c>
      <c r="F151" s="464">
        <v>11.330195385841</v>
      </c>
      <c r="G151" s="465">
        <v>8.4976465393799998</v>
      </c>
      <c r="H151" s="467">
        <v>1.399</v>
      </c>
      <c r="I151" s="464">
        <v>13.0855</v>
      </c>
      <c r="J151" s="465">
        <v>4.5878534606189998</v>
      </c>
      <c r="K151" s="472">
        <v>1.1549227135439999</v>
      </c>
    </row>
    <row r="152" spans="1:11" ht="14.4" customHeight="1" thickBot="1" x14ac:dyDescent="0.35">
      <c r="A152" s="481" t="s">
        <v>415</v>
      </c>
      <c r="B152" s="459">
        <v>0.95173613292699999</v>
      </c>
      <c r="C152" s="459">
        <v>0.74</v>
      </c>
      <c r="D152" s="460">
        <v>-0.211736132927</v>
      </c>
      <c r="E152" s="461">
        <v>0.77752643237700003</v>
      </c>
      <c r="F152" s="459">
        <v>0.86427441196999999</v>
      </c>
      <c r="G152" s="460">
        <v>0.64820580897699998</v>
      </c>
      <c r="H152" s="462">
        <v>0.37</v>
      </c>
      <c r="I152" s="459">
        <v>0.37</v>
      </c>
      <c r="J152" s="460">
        <v>-0.27820580897699998</v>
      </c>
      <c r="K152" s="463">
        <v>0.42810477190500001</v>
      </c>
    </row>
    <row r="153" spans="1:11" ht="14.4" customHeight="1" thickBot="1" x14ac:dyDescent="0.35">
      <c r="A153" s="481" t="s">
        <v>416</v>
      </c>
      <c r="B153" s="459">
        <v>10.769325478977001</v>
      </c>
      <c r="C153" s="459">
        <v>9.7754999999999992</v>
      </c>
      <c r="D153" s="460">
        <v>-0.99382547897700002</v>
      </c>
      <c r="E153" s="461">
        <v>0.90771701710399999</v>
      </c>
      <c r="F153" s="459">
        <v>10.465920973871</v>
      </c>
      <c r="G153" s="460">
        <v>7.8494407304029998</v>
      </c>
      <c r="H153" s="462">
        <v>1.0289999999999999</v>
      </c>
      <c r="I153" s="459">
        <v>12.7155</v>
      </c>
      <c r="J153" s="460">
        <v>4.8660592695959997</v>
      </c>
      <c r="K153" s="463">
        <v>1.2149432459639999</v>
      </c>
    </row>
    <row r="154" spans="1:11" ht="14.4" customHeight="1" thickBot="1" x14ac:dyDescent="0.35">
      <c r="A154" s="480" t="s">
        <v>417</v>
      </c>
      <c r="B154" s="464">
        <v>28.055568512634</v>
      </c>
      <c r="C154" s="464">
        <v>29.81325</v>
      </c>
      <c r="D154" s="465">
        <v>1.757681487365</v>
      </c>
      <c r="E154" s="471">
        <v>1.062650004278</v>
      </c>
      <c r="F154" s="464">
        <v>29.172955636975999</v>
      </c>
      <c r="G154" s="465">
        <v>21.879716727731999</v>
      </c>
      <c r="H154" s="467">
        <v>2.1303999999999998</v>
      </c>
      <c r="I154" s="464">
        <v>21.146509999999999</v>
      </c>
      <c r="J154" s="465">
        <v>-0.73320672773200002</v>
      </c>
      <c r="K154" s="472">
        <v>0.724866902865</v>
      </c>
    </row>
    <row r="155" spans="1:11" ht="14.4" customHeight="1" thickBot="1" x14ac:dyDescent="0.35">
      <c r="A155" s="481" t="s">
        <v>418</v>
      </c>
      <c r="B155" s="459">
        <v>28.055568512634</v>
      </c>
      <c r="C155" s="459">
        <v>29.81325</v>
      </c>
      <c r="D155" s="460">
        <v>1.757681487365</v>
      </c>
      <c r="E155" s="461">
        <v>1.062650004278</v>
      </c>
      <c r="F155" s="459">
        <v>29.172955636975999</v>
      </c>
      <c r="G155" s="460">
        <v>21.879716727731999</v>
      </c>
      <c r="H155" s="462">
        <v>2.1303999999999998</v>
      </c>
      <c r="I155" s="459">
        <v>21.146509999999999</v>
      </c>
      <c r="J155" s="460">
        <v>-0.73320672773200002</v>
      </c>
      <c r="K155" s="463">
        <v>0.724866902865</v>
      </c>
    </row>
    <row r="156" spans="1:11" ht="14.4" customHeight="1" thickBot="1" x14ac:dyDescent="0.35">
      <c r="A156" s="480" t="s">
        <v>419</v>
      </c>
      <c r="B156" s="464">
        <v>0</v>
      </c>
      <c r="C156" s="464">
        <v>0.59199999999999997</v>
      </c>
      <c r="D156" s="465">
        <v>0.59199999999999997</v>
      </c>
      <c r="E156" s="466" t="s">
        <v>295</v>
      </c>
      <c r="F156" s="464">
        <v>0</v>
      </c>
      <c r="G156" s="465">
        <v>0</v>
      </c>
      <c r="H156" s="467">
        <v>5.6000000000000001E-2</v>
      </c>
      <c r="I156" s="464">
        <v>0.55200000000000005</v>
      </c>
      <c r="J156" s="465">
        <v>0.55200000000000005</v>
      </c>
      <c r="K156" s="468" t="s">
        <v>295</v>
      </c>
    </row>
    <row r="157" spans="1:11" ht="14.4" customHeight="1" thickBot="1" x14ac:dyDescent="0.35">
      <c r="A157" s="481" t="s">
        <v>420</v>
      </c>
      <c r="B157" s="459">
        <v>0</v>
      </c>
      <c r="C157" s="459">
        <v>0.59199999999999997</v>
      </c>
      <c r="D157" s="460">
        <v>0.59199999999999997</v>
      </c>
      <c r="E157" s="469" t="s">
        <v>295</v>
      </c>
      <c r="F157" s="459">
        <v>0</v>
      </c>
      <c r="G157" s="460">
        <v>0</v>
      </c>
      <c r="H157" s="462">
        <v>5.6000000000000001E-2</v>
      </c>
      <c r="I157" s="459">
        <v>0.55200000000000005</v>
      </c>
      <c r="J157" s="460">
        <v>0.55200000000000005</v>
      </c>
      <c r="K157" s="470" t="s">
        <v>295</v>
      </c>
    </row>
    <row r="158" spans="1:11" ht="14.4" customHeight="1" thickBot="1" x14ac:dyDescent="0.35">
      <c r="A158" s="480" t="s">
        <v>421</v>
      </c>
      <c r="B158" s="464">
        <v>512.28718251138901</v>
      </c>
      <c r="C158" s="464">
        <v>490.15016000000003</v>
      </c>
      <c r="D158" s="465">
        <v>-22.137022511388</v>
      </c>
      <c r="E158" s="471">
        <v>0.95678786573700003</v>
      </c>
      <c r="F158" s="464">
        <v>519.95356530312699</v>
      </c>
      <c r="G158" s="465">
        <v>389.96517397734499</v>
      </c>
      <c r="H158" s="467">
        <v>42.274540000000002</v>
      </c>
      <c r="I158" s="464">
        <v>405.49088</v>
      </c>
      <c r="J158" s="465">
        <v>15.525706022653999</v>
      </c>
      <c r="K158" s="472">
        <v>0.77985979337099998</v>
      </c>
    </row>
    <row r="159" spans="1:11" ht="14.4" customHeight="1" thickBot="1" x14ac:dyDescent="0.35">
      <c r="A159" s="481" t="s">
        <v>422</v>
      </c>
      <c r="B159" s="459">
        <v>512.28718251138901</v>
      </c>
      <c r="C159" s="459">
        <v>490.15016000000003</v>
      </c>
      <c r="D159" s="460">
        <v>-22.137022511388</v>
      </c>
      <c r="E159" s="461">
        <v>0.95678786573700003</v>
      </c>
      <c r="F159" s="459">
        <v>519.95356530312699</v>
      </c>
      <c r="G159" s="460">
        <v>389.96517397734499</v>
      </c>
      <c r="H159" s="462">
        <v>42.274540000000002</v>
      </c>
      <c r="I159" s="459">
        <v>405.49088</v>
      </c>
      <c r="J159" s="460">
        <v>15.525706022653999</v>
      </c>
      <c r="K159" s="463">
        <v>0.77985979337099998</v>
      </c>
    </row>
    <row r="160" spans="1:11" ht="14.4" customHeight="1" thickBot="1" x14ac:dyDescent="0.35">
      <c r="A160" s="480" t="s">
        <v>423</v>
      </c>
      <c r="B160" s="464">
        <v>0</v>
      </c>
      <c r="C160" s="464">
        <v>0</v>
      </c>
      <c r="D160" s="465">
        <v>0</v>
      </c>
      <c r="E160" s="471">
        <v>1</v>
      </c>
      <c r="F160" s="464">
        <v>0</v>
      </c>
      <c r="G160" s="465">
        <v>0</v>
      </c>
      <c r="H160" s="467">
        <v>0</v>
      </c>
      <c r="I160" s="464">
        <v>0.11456</v>
      </c>
      <c r="J160" s="465">
        <v>0.11456</v>
      </c>
      <c r="K160" s="468" t="s">
        <v>295</v>
      </c>
    </row>
    <row r="161" spans="1:11" ht="14.4" customHeight="1" thickBot="1" x14ac:dyDescent="0.35">
      <c r="A161" s="481" t="s">
        <v>424</v>
      </c>
      <c r="B161" s="459">
        <v>0</v>
      </c>
      <c r="C161" s="459">
        <v>0</v>
      </c>
      <c r="D161" s="460">
        <v>0</v>
      </c>
      <c r="E161" s="461">
        <v>1</v>
      </c>
      <c r="F161" s="459">
        <v>0</v>
      </c>
      <c r="G161" s="460">
        <v>0</v>
      </c>
      <c r="H161" s="462">
        <v>0</v>
      </c>
      <c r="I161" s="459">
        <v>0.11456</v>
      </c>
      <c r="J161" s="460">
        <v>0.11456</v>
      </c>
      <c r="K161" s="470" t="s">
        <v>295</v>
      </c>
    </row>
    <row r="162" spans="1:11" ht="14.4" customHeight="1" thickBot="1" x14ac:dyDescent="0.35">
      <c r="A162" s="480" t="s">
        <v>425</v>
      </c>
      <c r="B162" s="464">
        <v>842.84370366419796</v>
      </c>
      <c r="C162" s="464">
        <v>806.77134999999998</v>
      </c>
      <c r="D162" s="465">
        <v>-36.072353664197998</v>
      </c>
      <c r="E162" s="471">
        <v>0.95720160985000002</v>
      </c>
      <c r="F162" s="464">
        <v>742.569418886074</v>
      </c>
      <c r="G162" s="465">
        <v>556.92706416455599</v>
      </c>
      <c r="H162" s="467">
        <v>56.852969999999999</v>
      </c>
      <c r="I162" s="464">
        <v>622.61595</v>
      </c>
      <c r="J162" s="465">
        <v>65.688885835443998</v>
      </c>
      <c r="K162" s="472">
        <v>0.83846160933199998</v>
      </c>
    </row>
    <row r="163" spans="1:11" ht="14.4" customHeight="1" thickBot="1" x14ac:dyDescent="0.35">
      <c r="A163" s="481" t="s">
        <v>426</v>
      </c>
      <c r="B163" s="459">
        <v>842.84370366419796</v>
      </c>
      <c r="C163" s="459">
        <v>806.77134999999998</v>
      </c>
      <c r="D163" s="460">
        <v>-36.072353664197998</v>
      </c>
      <c r="E163" s="461">
        <v>0.95720160985000002</v>
      </c>
      <c r="F163" s="459">
        <v>742.569418886074</v>
      </c>
      <c r="G163" s="460">
        <v>556.92706416455599</v>
      </c>
      <c r="H163" s="462">
        <v>56.852969999999999</v>
      </c>
      <c r="I163" s="459">
        <v>622.61595</v>
      </c>
      <c r="J163" s="460">
        <v>65.688885835443998</v>
      </c>
      <c r="K163" s="463">
        <v>0.83846160933199998</v>
      </c>
    </row>
    <row r="164" spans="1:11" ht="14.4" customHeight="1" thickBot="1" x14ac:dyDescent="0.35">
      <c r="A164" s="477" t="s">
        <v>427</v>
      </c>
      <c r="B164" s="459">
        <v>0</v>
      </c>
      <c r="C164" s="459">
        <v>0.21718000000000001</v>
      </c>
      <c r="D164" s="460">
        <v>0.21718000000000001</v>
      </c>
      <c r="E164" s="469" t="s">
        <v>295</v>
      </c>
      <c r="F164" s="459">
        <v>0</v>
      </c>
      <c r="G164" s="460">
        <v>0</v>
      </c>
      <c r="H164" s="462">
        <v>0</v>
      </c>
      <c r="I164" s="459">
        <v>0.11879000000000001</v>
      </c>
      <c r="J164" s="460">
        <v>0.11879000000000001</v>
      </c>
      <c r="K164" s="470" t="s">
        <v>295</v>
      </c>
    </row>
    <row r="165" spans="1:11" ht="14.4" customHeight="1" thickBot="1" x14ac:dyDescent="0.35">
      <c r="A165" s="482" t="s">
        <v>428</v>
      </c>
      <c r="B165" s="464">
        <v>0</v>
      </c>
      <c r="C165" s="464">
        <v>0.21718000000000001</v>
      </c>
      <c r="D165" s="465">
        <v>0.21718000000000001</v>
      </c>
      <c r="E165" s="466" t="s">
        <v>295</v>
      </c>
      <c r="F165" s="464">
        <v>0</v>
      </c>
      <c r="G165" s="465">
        <v>0</v>
      </c>
      <c r="H165" s="467">
        <v>0</v>
      </c>
      <c r="I165" s="464">
        <v>0.11879000000000001</v>
      </c>
      <c r="J165" s="465">
        <v>0.11879000000000001</v>
      </c>
      <c r="K165" s="468" t="s">
        <v>295</v>
      </c>
    </row>
    <row r="166" spans="1:11" ht="14.4" customHeight="1" thickBot="1" x14ac:dyDescent="0.35">
      <c r="A166" s="484" t="s">
        <v>429</v>
      </c>
      <c r="B166" s="464">
        <v>0</v>
      </c>
      <c r="C166" s="464">
        <v>0.21718000000000001</v>
      </c>
      <c r="D166" s="465">
        <v>0.21718000000000001</v>
      </c>
      <c r="E166" s="466" t="s">
        <v>295</v>
      </c>
      <c r="F166" s="464">
        <v>0</v>
      </c>
      <c r="G166" s="465">
        <v>0</v>
      </c>
      <c r="H166" s="467">
        <v>0</v>
      </c>
      <c r="I166" s="464">
        <v>0.11879000000000001</v>
      </c>
      <c r="J166" s="465">
        <v>0.11879000000000001</v>
      </c>
      <c r="K166" s="468" t="s">
        <v>295</v>
      </c>
    </row>
    <row r="167" spans="1:11" ht="14.4" customHeight="1" thickBot="1" x14ac:dyDescent="0.35">
      <c r="A167" s="480" t="s">
        <v>430</v>
      </c>
      <c r="B167" s="464">
        <v>0</v>
      </c>
      <c r="C167" s="464">
        <v>0.21718000000000001</v>
      </c>
      <c r="D167" s="465">
        <v>0.21718000000000001</v>
      </c>
      <c r="E167" s="466" t="s">
        <v>295</v>
      </c>
      <c r="F167" s="464">
        <v>0</v>
      </c>
      <c r="G167" s="465">
        <v>0</v>
      </c>
      <c r="H167" s="467">
        <v>0</v>
      </c>
      <c r="I167" s="464">
        <v>0.11879000000000001</v>
      </c>
      <c r="J167" s="465">
        <v>0.11879000000000001</v>
      </c>
      <c r="K167" s="468" t="s">
        <v>295</v>
      </c>
    </row>
    <row r="168" spans="1:11" ht="14.4" customHeight="1" thickBot="1" x14ac:dyDescent="0.35">
      <c r="A168" s="481" t="s">
        <v>431</v>
      </c>
      <c r="B168" s="459">
        <v>0</v>
      </c>
      <c r="C168" s="459">
        <v>0.21718000000000001</v>
      </c>
      <c r="D168" s="460">
        <v>0.21718000000000001</v>
      </c>
      <c r="E168" s="469" t="s">
        <v>295</v>
      </c>
      <c r="F168" s="459">
        <v>0</v>
      </c>
      <c r="G168" s="460">
        <v>0</v>
      </c>
      <c r="H168" s="462">
        <v>0</v>
      </c>
      <c r="I168" s="459">
        <v>0.11879000000000001</v>
      </c>
      <c r="J168" s="460">
        <v>0.11879000000000001</v>
      </c>
      <c r="K168" s="470" t="s">
        <v>295</v>
      </c>
    </row>
    <row r="169" spans="1:11" ht="14.4" customHeight="1" thickBot="1" x14ac:dyDescent="0.35">
      <c r="A169" s="485"/>
      <c r="B169" s="459">
        <v>-4547.4292235313496</v>
      </c>
      <c r="C169" s="459">
        <v>-4493.1025400000099</v>
      </c>
      <c r="D169" s="460">
        <v>54.326683531344997</v>
      </c>
      <c r="E169" s="461">
        <v>0.988053319609</v>
      </c>
      <c r="F169" s="459">
        <v>-4458.9259900100596</v>
      </c>
      <c r="G169" s="460">
        <v>-3344.19449250754</v>
      </c>
      <c r="H169" s="462">
        <v>-270.86176</v>
      </c>
      <c r="I169" s="459">
        <v>-3136.7112400000001</v>
      </c>
      <c r="J169" s="460">
        <v>207.48325250753899</v>
      </c>
      <c r="K169" s="463">
        <v>0.70346788599400001</v>
      </c>
    </row>
    <row r="170" spans="1:11" ht="14.4" customHeight="1" thickBot="1" x14ac:dyDescent="0.35">
      <c r="A170" s="486" t="s">
        <v>66</v>
      </c>
      <c r="B170" s="473">
        <v>-4547.4292235313496</v>
      </c>
      <c r="C170" s="473">
        <v>-4493.1025400000099</v>
      </c>
      <c r="D170" s="474">
        <v>54.326683531345999</v>
      </c>
      <c r="E170" s="475" t="s">
        <v>295</v>
      </c>
      <c r="F170" s="473">
        <v>-4458.9259900100596</v>
      </c>
      <c r="G170" s="474">
        <v>-3344.19449250754</v>
      </c>
      <c r="H170" s="473">
        <v>-270.86176</v>
      </c>
      <c r="I170" s="473">
        <v>-3136.7112400000001</v>
      </c>
      <c r="J170" s="474">
        <v>207.48325250753899</v>
      </c>
      <c r="K170" s="476">
        <v>0.70346788599400001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271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432</v>
      </c>
      <c r="B5" s="488" t="s">
        <v>433</v>
      </c>
      <c r="C5" s="489" t="s">
        <v>434</v>
      </c>
      <c r="D5" s="489" t="s">
        <v>434</v>
      </c>
      <c r="E5" s="489"/>
      <c r="F5" s="489" t="s">
        <v>434</v>
      </c>
      <c r="G5" s="489" t="s">
        <v>434</v>
      </c>
      <c r="H5" s="489" t="s">
        <v>434</v>
      </c>
      <c r="I5" s="490" t="s">
        <v>434</v>
      </c>
      <c r="J5" s="491" t="s">
        <v>68</v>
      </c>
    </row>
    <row r="6" spans="1:10" ht="14.4" customHeight="1" x14ac:dyDescent="0.3">
      <c r="A6" s="487" t="s">
        <v>432</v>
      </c>
      <c r="B6" s="488" t="s">
        <v>435</v>
      </c>
      <c r="C6" s="489">
        <v>393.66744000000006</v>
      </c>
      <c r="D6" s="489">
        <v>394.50600000000009</v>
      </c>
      <c r="E6" s="489"/>
      <c r="F6" s="489">
        <v>442.11296999999996</v>
      </c>
      <c r="G6" s="489">
        <v>397.49999218749997</v>
      </c>
      <c r="H6" s="489">
        <v>44.612977812499992</v>
      </c>
      <c r="I6" s="490">
        <v>1.112233908652396</v>
      </c>
      <c r="J6" s="491" t="s">
        <v>1</v>
      </c>
    </row>
    <row r="7" spans="1:10" ht="14.4" customHeight="1" x14ac:dyDescent="0.3">
      <c r="A7" s="487" t="s">
        <v>432</v>
      </c>
      <c r="B7" s="488" t="s">
        <v>436</v>
      </c>
      <c r="C7" s="489">
        <v>393.66744000000006</v>
      </c>
      <c r="D7" s="489">
        <v>394.50600000000009</v>
      </c>
      <c r="E7" s="489"/>
      <c r="F7" s="489">
        <v>442.11296999999996</v>
      </c>
      <c r="G7" s="489">
        <v>397.49999218749997</v>
      </c>
      <c r="H7" s="489">
        <v>44.612977812499992</v>
      </c>
      <c r="I7" s="490">
        <v>1.112233908652396</v>
      </c>
      <c r="J7" s="491" t="s">
        <v>437</v>
      </c>
    </row>
    <row r="9" spans="1:10" ht="14.4" customHeight="1" x14ac:dyDescent="0.3">
      <c r="A9" s="487" t="s">
        <v>432</v>
      </c>
      <c r="B9" s="488" t="s">
        <v>433</v>
      </c>
      <c r="C9" s="489" t="s">
        <v>434</v>
      </c>
      <c r="D9" s="489" t="s">
        <v>434</v>
      </c>
      <c r="E9" s="489"/>
      <c r="F9" s="489" t="s">
        <v>434</v>
      </c>
      <c r="G9" s="489" t="s">
        <v>434</v>
      </c>
      <c r="H9" s="489" t="s">
        <v>434</v>
      </c>
      <c r="I9" s="490" t="s">
        <v>434</v>
      </c>
      <c r="J9" s="491" t="s">
        <v>68</v>
      </c>
    </row>
    <row r="10" spans="1:10" ht="14.4" customHeight="1" x14ac:dyDescent="0.3">
      <c r="A10" s="487" t="s">
        <v>438</v>
      </c>
      <c r="B10" s="488" t="s">
        <v>439</v>
      </c>
      <c r="C10" s="489" t="s">
        <v>434</v>
      </c>
      <c r="D10" s="489" t="s">
        <v>434</v>
      </c>
      <c r="E10" s="489"/>
      <c r="F10" s="489" t="s">
        <v>434</v>
      </c>
      <c r="G10" s="489" t="s">
        <v>434</v>
      </c>
      <c r="H10" s="489" t="s">
        <v>434</v>
      </c>
      <c r="I10" s="490" t="s">
        <v>434</v>
      </c>
      <c r="J10" s="491" t="s">
        <v>0</v>
      </c>
    </row>
    <row r="11" spans="1:10" ht="14.4" customHeight="1" x14ac:dyDescent="0.3">
      <c r="A11" s="487" t="s">
        <v>438</v>
      </c>
      <c r="B11" s="488" t="s">
        <v>435</v>
      </c>
      <c r="C11" s="489">
        <v>83.267799999999994</v>
      </c>
      <c r="D11" s="489">
        <v>104.60771999999999</v>
      </c>
      <c r="E11" s="489"/>
      <c r="F11" s="489">
        <v>74.552070000000001</v>
      </c>
      <c r="G11" s="489">
        <v>106</v>
      </c>
      <c r="H11" s="489">
        <v>-31.447929999999999</v>
      </c>
      <c r="I11" s="490">
        <v>0.70332141509433965</v>
      </c>
      <c r="J11" s="491" t="s">
        <v>1</v>
      </c>
    </row>
    <row r="12" spans="1:10" ht="14.4" customHeight="1" x14ac:dyDescent="0.3">
      <c r="A12" s="487" t="s">
        <v>438</v>
      </c>
      <c r="B12" s="488" t="s">
        <v>440</v>
      </c>
      <c r="C12" s="489">
        <v>83.267799999999994</v>
      </c>
      <c r="D12" s="489">
        <v>104.60771999999999</v>
      </c>
      <c r="E12" s="489"/>
      <c r="F12" s="489">
        <v>74.552070000000001</v>
      </c>
      <c r="G12" s="489">
        <v>106</v>
      </c>
      <c r="H12" s="489">
        <v>-31.447929999999999</v>
      </c>
      <c r="I12" s="490">
        <v>0.70332141509433965</v>
      </c>
      <c r="J12" s="491" t="s">
        <v>441</v>
      </c>
    </row>
    <row r="13" spans="1:10" ht="14.4" customHeight="1" x14ac:dyDescent="0.3">
      <c r="A13" s="487" t="s">
        <v>434</v>
      </c>
      <c r="B13" s="488" t="s">
        <v>434</v>
      </c>
      <c r="C13" s="489" t="s">
        <v>434</v>
      </c>
      <c r="D13" s="489" t="s">
        <v>434</v>
      </c>
      <c r="E13" s="489"/>
      <c r="F13" s="489" t="s">
        <v>434</v>
      </c>
      <c r="G13" s="489" t="s">
        <v>434</v>
      </c>
      <c r="H13" s="489" t="s">
        <v>434</v>
      </c>
      <c r="I13" s="490" t="s">
        <v>434</v>
      </c>
      <c r="J13" s="491" t="s">
        <v>442</v>
      </c>
    </row>
    <row r="14" spans="1:10" ht="14.4" customHeight="1" x14ac:dyDescent="0.3">
      <c r="A14" s="487" t="s">
        <v>443</v>
      </c>
      <c r="B14" s="488" t="s">
        <v>444</v>
      </c>
      <c r="C14" s="489" t="s">
        <v>434</v>
      </c>
      <c r="D14" s="489" t="s">
        <v>434</v>
      </c>
      <c r="E14" s="489"/>
      <c r="F14" s="489" t="s">
        <v>434</v>
      </c>
      <c r="G14" s="489" t="s">
        <v>434</v>
      </c>
      <c r="H14" s="489" t="s">
        <v>434</v>
      </c>
      <c r="I14" s="490" t="s">
        <v>434</v>
      </c>
      <c r="J14" s="491" t="s">
        <v>0</v>
      </c>
    </row>
    <row r="15" spans="1:10" ht="14.4" customHeight="1" x14ac:dyDescent="0.3">
      <c r="A15" s="487" t="s">
        <v>443</v>
      </c>
      <c r="B15" s="488" t="s">
        <v>435</v>
      </c>
      <c r="C15" s="489">
        <v>310.39964000000003</v>
      </c>
      <c r="D15" s="489">
        <v>289.89828000000011</v>
      </c>
      <c r="E15" s="489"/>
      <c r="F15" s="489">
        <v>367.56089999999995</v>
      </c>
      <c r="G15" s="489">
        <v>292</v>
      </c>
      <c r="H15" s="489">
        <v>75.560899999999947</v>
      </c>
      <c r="I15" s="490">
        <v>1.2587702054794518</v>
      </c>
      <c r="J15" s="491" t="s">
        <v>1</v>
      </c>
    </row>
    <row r="16" spans="1:10" ht="14.4" customHeight="1" x14ac:dyDescent="0.3">
      <c r="A16" s="487" t="s">
        <v>443</v>
      </c>
      <c r="B16" s="488" t="s">
        <v>445</v>
      </c>
      <c r="C16" s="489">
        <v>310.39964000000003</v>
      </c>
      <c r="D16" s="489">
        <v>289.89828000000011</v>
      </c>
      <c r="E16" s="489"/>
      <c r="F16" s="489">
        <v>367.56089999999995</v>
      </c>
      <c r="G16" s="489">
        <v>292</v>
      </c>
      <c r="H16" s="489">
        <v>75.560899999999947</v>
      </c>
      <c r="I16" s="490">
        <v>1.2587702054794518</v>
      </c>
      <c r="J16" s="491" t="s">
        <v>441</v>
      </c>
    </row>
    <row r="17" spans="1:10" ht="14.4" customHeight="1" x14ac:dyDescent="0.3">
      <c r="A17" s="487" t="s">
        <v>434</v>
      </c>
      <c r="B17" s="488" t="s">
        <v>434</v>
      </c>
      <c r="C17" s="489" t="s">
        <v>434</v>
      </c>
      <c r="D17" s="489" t="s">
        <v>434</v>
      </c>
      <c r="E17" s="489"/>
      <c r="F17" s="489" t="s">
        <v>434</v>
      </c>
      <c r="G17" s="489" t="s">
        <v>434</v>
      </c>
      <c r="H17" s="489" t="s">
        <v>434</v>
      </c>
      <c r="I17" s="490" t="s">
        <v>434</v>
      </c>
      <c r="J17" s="491" t="s">
        <v>442</v>
      </c>
    </row>
    <row r="18" spans="1:10" ht="14.4" customHeight="1" x14ac:dyDescent="0.3">
      <c r="A18" s="487" t="s">
        <v>432</v>
      </c>
      <c r="B18" s="488" t="s">
        <v>436</v>
      </c>
      <c r="C18" s="489">
        <v>393.66744000000006</v>
      </c>
      <c r="D18" s="489">
        <v>394.50600000000009</v>
      </c>
      <c r="E18" s="489"/>
      <c r="F18" s="489">
        <v>442.11296999999996</v>
      </c>
      <c r="G18" s="489">
        <v>397</v>
      </c>
      <c r="H18" s="489">
        <v>45.112969999999962</v>
      </c>
      <c r="I18" s="490">
        <v>1.113634685138539</v>
      </c>
      <c r="J18" s="491" t="s">
        <v>437</v>
      </c>
    </row>
  </sheetData>
  <mergeCells count="3">
    <mergeCell ref="F3:I3"/>
    <mergeCell ref="C4:D4"/>
    <mergeCell ref="A1:I1"/>
  </mergeCells>
  <conditionalFormatting sqref="F8 F19:F65537">
    <cfRule type="cellIs" dxfId="54" priority="18" stopIfTrue="1" operator="greaterThan">
      <formula>1</formula>
    </cfRule>
  </conditionalFormatting>
  <conditionalFormatting sqref="H5:H7">
    <cfRule type="expression" dxfId="53" priority="14">
      <formula>$H5&gt;0</formula>
    </cfRule>
  </conditionalFormatting>
  <conditionalFormatting sqref="I5:I7">
    <cfRule type="expression" dxfId="52" priority="15">
      <formula>$I5&gt;1</formula>
    </cfRule>
  </conditionalFormatting>
  <conditionalFormatting sqref="B5:B7">
    <cfRule type="expression" dxfId="51" priority="11">
      <formula>OR($J5="NS",$J5="SumaNS",$J5="Účet")</formula>
    </cfRule>
  </conditionalFormatting>
  <conditionalFormatting sqref="B5:D7 F5:I7">
    <cfRule type="expression" dxfId="50" priority="17">
      <formula>AND($J5&lt;&gt;"",$J5&lt;&gt;"mezeraKL")</formula>
    </cfRule>
  </conditionalFormatting>
  <conditionalFormatting sqref="B5:D7 F5:I7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8" priority="13">
      <formula>OR($J5="SumaNS",$J5="NS")</formula>
    </cfRule>
  </conditionalFormatting>
  <conditionalFormatting sqref="A5:A7">
    <cfRule type="expression" dxfId="47" priority="9">
      <formula>AND($J5&lt;&gt;"mezeraKL",$J5&lt;&gt;"")</formula>
    </cfRule>
  </conditionalFormatting>
  <conditionalFormatting sqref="A5:A7">
    <cfRule type="expression" dxfId="46" priority="10">
      <formula>AND($J5&lt;&gt;"",$J5&lt;&gt;"mezeraKL")</formula>
    </cfRule>
  </conditionalFormatting>
  <conditionalFormatting sqref="H9:H18">
    <cfRule type="expression" dxfId="45" priority="5">
      <formula>$H9&gt;0</formula>
    </cfRule>
  </conditionalFormatting>
  <conditionalFormatting sqref="A9:A18">
    <cfRule type="expression" dxfId="44" priority="2">
      <formula>AND($J9&lt;&gt;"mezeraKL",$J9&lt;&gt;"")</formula>
    </cfRule>
  </conditionalFormatting>
  <conditionalFormatting sqref="I9:I18">
    <cfRule type="expression" dxfId="43" priority="6">
      <formula>$I9&gt;1</formula>
    </cfRule>
  </conditionalFormatting>
  <conditionalFormatting sqref="B9:B18">
    <cfRule type="expression" dxfId="42" priority="1">
      <formula>OR($J9="NS",$J9="SumaNS",$J9="Účet")</formula>
    </cfRule>
  </conditionalFormatting>
  <conditionalFormatting sqref="A9:D18 F9:I18">
    <cfRule type="expression" dxfId="41" priority="8">
      <formula>AND($J9&lt;&gt;"",$J9&lt;&gt;"mezeraKL")</formula>
    </cfRule>
  </conditionalFormatting>
  <conditionalFormatting sqref="B9:D18 F9:I18">
    <cfRule type="expression" dxfId="40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9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271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390.54313806551124</v>
      </c>
      <c r="M3" s="98">
        <f>SUBTOTAL(9,M5:M1048576)</f>
        <v>1132</v>
      </c>
      <c r="N3" s="99">
        <f>SUBTOTAL(9,N5:N1048576)</f>
        <v>442094.83229015872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432</v>
      </c>
      <c r="B5" s="501" t="s">
        <v>433</v>
      </c>
      <c r="C5" s="502" t="s">
        <v>438</v>
      </c>
      <c r="D5" s="503" t="s">
        <v>439</v>
      </c>
      <c r="E5" s="504">
        <v>50113001</v>
      </c>
      <c r="F5" s="503" t="s">
        <v>446</v>
      </c>
      <c r="G5" s="502" t="s">
        <v>447</v>
      </c>
      <c r="H5" s="502">
        <v>100362</v>
      </c>
      <c r="I5" s="502">
        <v>362</v>
      </c>
      <c r="J5" s="502" t="s">
        <v>448</v>
      </c>
      <c r="K5" s="502" t="s">
        <v>449</v>
      </c>
      <c r="L5" s="505">
        <v>86.693333333333328</v>
      </c>
      <c r="M5" s="505">
        <v>3</v>
      </c>
      <c r="N5" s="506">
        <v>260.08</v>
      </c>
    </row>
    <row r="6" spans="1:14" ht="14.4" customHeight="1" x14ac:dyDescent="0.3">
      <c r="A6" s="507" t="s">
        <v>432</v>
      </c>
      <c r="B6" s="508" t="s">
        <v>433</v>
      </c>
      <c r="C6" s="509" t="s">
        <v>438</v>
      </c>
      <c r="D6" s="510" t="s">
        <v>439</v>
      </c>
      <c r="E6" s="511">
        <v>50113001</v>
      </c>
      <c r="F6" s="510" t="s">
        <v>446</v>
      </c>
      <c r="G6" s="509" t="s">
        <v>447</v>
      </c>
      <c r="H6" s="509">
        <v>169755</v>
      </c>
      <c r="I6" s="509">
        <v>69755</v>
      </c>
      <c r="J6" s="509" t="s">
        <v>450</v>
      </c>
      <c r="K6" s="509" t="s">
        <v>451</v>
      </c>
      <c r="L6" s="512">
        <v>36.93</v>
      </c>
      <c r="M6" s="512">
        <v>2</v>
      </c>
      <c r="N6" s="513">
        <v>73.86</v>
      </c>
    </row>
    <row r="7" spans="1:14" ht="14.4" customHeight="1" x14ac:dyDescent="0.3">
      <c r="A7" s="507" t="s">
        <v>432</v>
      </c>
      <c r="B7" s="508" t="s">
        <v>433</v>
      </c>
      <c r="C7" s="509" t="s">
        <v>438</v>
      </c>
      <c r="D7" s="510" t="s">
        <v>439</v>
      </c>
      <c r="E7" s="511">
        <v>50113001</v>
      </c>
      <c r="F7" s="510" t="s">
        <v>446</v>
      </c>
      <c r="G7" s="509" t="s">
        <v>447</v>
      </c>
      <c r="H7" s="509">
        <v>841498</v>
      </c>
      <c r="I7" s="509">
        <v>0</v>
      </c>
      <c r="J7" s="509" t="s">
        <v>452</v>
      </c>
      <c r="K7" s="509" t="s">
        <v>434</v>
      </c>
      <c r="L7" s="512">
        <v>44.210000000000015</v>
      </c>
      <c r="M7" s="512">
        <v>1</v>
      </c>
      <c r="N7" s="513">
        <v>44.210000000000015</v>
      </c>
    </row>
    <row r="8" spans="1:14" ht="14.4" customHeight="1" x14ac:dyDescent="0.3">
      <c r="A8" s="507" t="s">
        <v>432</v>
      </c>
      <c r="B8" s="508" t="s">
        <v>433</v>
      </c>
      <c r="C8" s="509" t="s">
        <v>438</v>
      </c>
      <c r="D8" s="510" t="s">
        <v>439</v>
      </c>
      <c r="E8" s="511">
        <v>50113001</v>
      </c>
      <c r="F8" s="510" t="s">
        <v>446</v>
      </c>
      <c r="G8" s="509" t="s">
        <v>447</v>
      </c>
      <c r="H8" s="509">
        <v>394926</v>
      </c>
      <c r="I8" s="509">
        <v>0</v>
      </c>
      <c r="J8" s="509" t="s">
        <v>453</v>
      </c>
      <c r="K8" s="509" t="s">
        <v>434</v>
      </c>
      <c r="L8" s="512">
        <v>72.599999999999994</v>
      </c>
      <c r="M8" s="512">
        <v>3</v>
      </c>
      <c r="N8" s="513">
        <v>217.79999999999998</v>
      </c>
    </row>
    <row r="9" spans="1:14" ht="14.4" customHeight="1" x14ac:dyDescent="0.3">
      <c r="A9" s="507" t="s">
        <v>432</v>
      </c>
      <c r="B9" s="508" t="s">
        <v>433</v>
      </c>
      <c r="C9" s="509" t="s">
        <v>438</v>
      </c>
      <c r="D9" s="510" t="s">
        <v>439</v>
      </c>
      <c r="E9" s="511">
        <v>50113001</v>
      </c>
      <c r="F9" s="510" t="s">
        <v>446</v>
      </c>
      <c r="G9" s="509" t="s">
        <v>447</v>
      </c>
      <c r="H9" s="509">
        <v>158249</v>
      </c>
      <c r="I9" s="509">
        <v>58249</v>
      </c>
      <c r="J9" s="509" t="s">
        <v>454</v>
      </c>
      <c r="K9" s="509" t="s">
        <v>434</v>
      </c>
      <c r="L9" s="512">
        <v>203.32333333333332</v>
      </c>
      <c r="M9" s="512">
        <v>9</v>
      </c>
      <c r="N9" s="513">
        <v>1829.9099999999999</v>
      </c>
    </row>
    <row r="10" spans="1:14" ht="14.4" customHeight="1" x14ac:dyDescent="0.3">
      <c r="A10" s="507" t="s">
        <v>432</v>
      </c>
      <c r="B10" s="508" t="s">
        <v>433</v>
      </c>
      <c r="C10" s="509" t="s">
        <v>438</v>
      </c>
      <c r="D10" s="510" t="s">
        <v>439</v>
      </c>
      <c r="E10" s="511">
        <v>50113001</v>
      </c>
      <c r="F10" s="510" t="s">
        <v>446</v>
      </c>
      <c r="G10" s="509" t="s">
        <v>447</v>
      </c>
      <c r="H10" s="509">
        <v>124067</v>
      </c>
      <c r="I10" s="509">
        <v>124067</v>
      </c>
      <c r="J10" s="509" t="s">
        <v>455</v>
      </c>
      <c r="K10" s="509" t="s">
        <v>456</v>
      </c>
      <c r="L10" s="512">
        <v>36.529999999999994</v>
      </c>
      <c r="M10" s="512">
        <v>2</v>
      </c>
      <c r="N10" s="513">
        <v>73.059999999999988</v>
      </c>
    </row>
    <row r="11" spans="1:14" ht="14.4" customHeight="1" x14ac:dyDescent="0.3">
      <c r="A11" s="507" t="s">
        <v>432</v>
      </c>
      <c r="B11" s="508" t="s">
        <v>433</v>
      </c>
      <c r="C11" s="509" t="s">
        <v>438</v>
      </c>
      <c r="D11" s="510" t="s">
        <v>439</v>
      </c>
      <c r="E11" s="511">
        <v>50113001</v>
      </c>
      <c r="F11" s="510" t="s">
        <v>446</v>
      </c>
      <c r="G11" s="509" t="s">
        <v>447</v>
      </c>
      <c r="H11" s="509">
        <v>51366</v>
      </c>
      <c r="I11" s="509">
        <v>51366</v>
      </c>
      <c r="J11" s="509" t="s">
        <v>457</v>
      </c>
      <c r="K11" s="509" t="s">
        <v>458</v>
      </c>
      <c r="L11" s="512">
        <v>171.59999924404599</v>
      </c>
      <c r="M11" s="512">
        <v>96</v>
      </c>
      <c r="N11" s="513">
        <v>16473.599927428415</v>
      </c>
    </row>
    <row r="12" spans="1:14" ht="14.4" customHeight="1" x14ac:dyDescent="0.3">
      <c r="A12" s="507" t="s">
        <v>432</v>
      </c>
      <c r="B12" s="508" t="s">
        <v>433</v>
      </c>
      <c r="C12" s="509" t="s">
        <v>438</v>
      </c>
      <c r="D12" s="510" t="s">
        <v>439</v>
      </c>
      <c r="E12" s="511">
        <v>50113001</v>
      </c>
      <c r="F12" s="510" t="s">
        <v>446</v>
      </c>
      <c r="G12" s="509" t="s">
        <v>447</v>
      </c>
      <c r="H12" s="509">
        <v>51367</v>
      </c>
      <c r="I12" s="509">
        <v>51367</v>
      </c>
      <c r="J12" s="509" t="s">
        <v>457</v>
      </c>
      <c r="K12" s="509" t="s">
        <v>459</v>
      </c>
      <c r="L12" s="512">
        <v>92.95</v>
      </c>
      <c r="M12" s="512">
        <v>2</v>
      </c>
      <c r="N12" s="513">
        <v>185.9</v>
      </c>
    </row>
    <row r="13" spans="1:14" ht="14.4" customHeight="1" x14ac:dyDescent="0.3">
      <c r="A13" s="507" t="s">
        <v>432</v>
      </c>
      <c r="B13" s="508" t="s">
        <v>433</v>
      </c>
      <c r="C13" s="509" t="s">
        <v>438</v>
      </c>
      <c r="D13" s="510" t="s">
        <v>439</v>
      </c>
      <c r="E13" s="511">
        <v>50113001</v>
      </c>
      <c r="F13" s="510" t="s">
        <v>446</v>
      </c>
      <c r="G13" s="509" t="s">
        <v>447</v>
      </c>
      <c r="H13" s="509">
        <v>202362</v>
      </c>
      <c r="I13" s="509">
        <v>202362</v>
      </c>
      <c r="J13" s="509" t="s">
        <v>460</v>
      </c>
      <c r="K13" s="509" t="s">
        <v>461</v>
      </c>
      <c r="L13" s="512">
        <v>56.640000000000036</v>
      </c>
      <c r="M13" s="512">
        <v>1</v>
      </c>
      <c r="N13" s="513">
        <v>56.640000000000036</v>
      </c>
    </row>
    <row r="14" spans="1:14" ht="14.4" customHeight="1" x14ac:dyDescent="0.3">
      <c r="A14" s="507" t="s">
        <v>432</v>
      </c>
      <c r="B14" s="508" t="s">
        <v>433</v>
      </c>
      <c r="C14" s="509" t="s">
        <v>438</v>
      </c>
      <c r="D14" s="510" t="s">
        <v>439</v>
      </c>
      <c r="E14" s="511">
        <v>50113001</v>
      </c>
      <c r="F14" s="510" t="s">
        <v>446</v>
      </c>
      <c r="G14" s="509" t="s">
        <v>447</v>
      </c>
      <c r="H14" s="509">
        <v>846629</v>
      </c>
      <c r="I14" s="509">
        <v>100013</v>
      </c>
      <c r="J14" s="509" t="s">
        <v>462</v>
      </c>
      <c r="K14" s="509" t="s">
        <v>463</v>
      </c>
      <c r="L14" s="512">
        <v>37.189999999999991</v>
      </c>
      <c r="M14" s="512">
        <v>1</v>
      </c>
      <c r="N14" s="513">
        <v>37.189999999999991</v>
      </c>
    </row>
    <row r="15" spans="1:14" ht="14.4" customHeight="1" x14ac:dyDescent="0.3">
      <c r="A15" s="507" t="s">
        <v>432</v>
      </c>
      <c r="B15" s="508" t="s">
        <v>433</v>
      </c>
      <c r="C15" s="509" t="s">
        <v>438</v>
      </c>
      <c r="D15" s="510" t="s">
        <v>439</v>
      </c>
      <c r="E15" s="511">
        <v>50113001</v>
      </c>
      <c r="F15" s="510" t="s">
        <v>446</v>
      </c>
      <c r="G15" s="509" t="s">
        <v>447</v>
      </c>
      <c r="H15" s="509">
        <v>208466</v>
      </c>
      <c r="I15" s="509">
        <v>208466</v>
      </c>
      <c r="J15" s="509" t="s">
        <v>464</v>
      </c>
      <c r="K15" s="509" t="s">
        <v>465</v>
      </c>
      <c r="L15" s="512">
        <v>792.77</v>
      </c>
      <c r="M15" s="512">
        <v>6</v>
      </c>
      <c r="N15" s="513">
        <v>4756.62</v>
      </c>
    </row>
    <row r="16" spans="1:14" ht="14.4" customHeight="1" x14ac:dyDescent="0.3">
      <c r="A16" s="507" t="s">
        <v>432</v>
      </c>
      <c r="B16" s="508" t="s">
        <v>433</v>
      </c>
      <c r="C16" s="509" t="s">
        <v>438</v>
      </c>
      <c r="D16" s="510" t="s">
        <v>439</v>
      </c>
      <c r="E16" s="511">
        <v>50113001</v>
      </c>
      <c r="F16" s="510" t="s">
        <v>446</v>
      </c>
      <c r="G16" s="509" t="s">
        <v>447</v>
      </c>
      <c r="H16" s="509">
        <v>189212</v>
      </c>
      <c r="I16" s="509">
        <v>89212</v>
      </c>
      <c r="J16" s="509" t="s">
        <v>466</v>
      </c>
      <c r="K16" s="509" t="s">
        <v>467</v>
      </c>
      <c r="L16" s="512">
        <v>79.28</v>
      </c>
      <c r="M16" s="512">
        <v>20</v>
      </c>
      <c r="N16" s="513">
        <v>1585.6</v>
      </c>
    </row>
    <row r="17" spans="1:14" ht="14.4" customHeight="1" x14ac:dyDescent="0.3">
      <c r="A17" s="507" t="s">
        <v>432</v>
      </c>
      <c r="B17" s="508" t="s">
        <v>433</v>
      </c>
      <c r="C17" s="509" t="s">
        <v>438</v>
      </c>
      <c r="D17" s="510" t="s">
        <v>439</v>
      </c>
      <c r="E17" s="511">
        <v>50113001</v>
      </c>
      <c r="F17" s="510" t="s">
        <v>446</v>
      </c>
      <c r="G17" s="509" t="s">
        <v>447</v>
      </c>
      <c r="H17" s="509">
        <v>920304</v>
      </c>
      <c r="I17" s="509">
        <v>0</v>
      </c>
      <c r="J17" s="509" t="s">
        <v>468</v>
      </c>
      <c r="K17" s="509" t="s">
        <v>434</v>
      </c>
      <c r="L17" s="512">
        <v>217.16218899403032</v>
      </c>
      <c r="M17" s="512">
        <v>4</v>
      </c>
      <c r="N17" s="513">
        <v>868.64875597612127</v>
      </c>
    </row>
    <row r="18" spans="1:14" ht="14.4" customHeight="1" x14ac:dyDescent="0.3">
      <c r="A18" s="507" t="s">
        <v>432</v>
      </c>
      <c r="B18" s="508" t="s">
        <v>433</v>
      </c>
      <c r="C18" s="509" t="s">
        <v>438</v>
      </c>
      <c r="D18" s="510" t="s">
        <v>439</v>
      </c>
      <c r="E18" s="511">
        <v>50113001</v>
      </c>
      <c r="F18" s="510" t="s">
        <v>446</v>
      </c>
      <c r="G18" s="509" t="s">
        <v>447</v>
      </c>
      <c r="H18" s="509">
        <v>930035</v>
      </c>
      <c r="I18" s="509">
        <v>0</v>
      </c>
      <c r="J18" s="509" t="s">
        <v>469</v>
      </c>
      <c r="K18" s="509" t="s">
        <v>434</v>
      </c>
      <c r="L18" s="512">
        <v>54.128956838550479</v>
      </c>
      <c r="M18" s="512">
        <v>10</v>
      </c>
      <c r="N18" s="513">
        <v>541.28956838550482</v>
      </c>
    </row>
    <row r="19" spans="1:14" ht="14.4" customHeight="1" x14ac:dyDescent="0.3">
      <c r="A19" s="507" t="s">
        <v>432</v>
      </c>
      <c r="B19" s="508" t="s">
        <v>433</v>
      </c>
      <c r="C19" s="509" t="s">
        <v>438</v>
      </c>
      <c r="D19" s="510" t="s">
        <v>439</v>
      </c>
      <c r="E19" s="511">
        <v>50113001</v>
      </c>
      <c r="F19" s="510" t="s">
        <v>446</v>
      </c>
      <c r="G19" s="509" t="s">
        <v>447</v>
      </c>
      <c r="H19" s="509">
        <v>900321</v>
      </c>
      <c r="I19" s="509">
        <v>0</v>
      </c>
      <c r="J19" s="509" t="s">
        <v>470</v>
      </c>
      <c r="K19" s="509" t="s">
        <v>434</v>
      </c>
      <c r="L19" s="512">
        <v>176.70254551771581</v>
      </c>
      <c r="M19" s="512">
        <v>8</v>
      </c>
      <c r="N19" s="513">
        <v>1413.6203641417264</v>
      </c>
    </row>
    <row r="20" spans="1:14" ht="14.4" customHeight="1" x14ac:dyDescent="0.3">
      <c r="A20" s="507" t="s">
        <v>432</v>
      </c>
      <c r="B20" s="508" t="s">
        <v>433</v>
      </c>
      <c r="C20" s="509" t="s">
        <v>438</v>
      </c>
      <c r="D20" s="510" t="s">
        <v>439</v>
      </c>
      <c r="E20" s="511">
        <v>50113001</v>
      </c>
      <c r="F20" s="510" t="s">
        <v>446</v>
      </c>
      <c r="G20" s="509" t="s">
        <v>447</v>
      </c>
      <c r="H20" s="509">
        <v>841560</v>
      </c>
      <c r="I20" s="509">
        <v>0</v>
      </c>
      <c r="J20" s="509" t="s">
        <v>471</v>
      </c>
      <c r="K20" s="509" t="s">
        <v>434</v>
      </c>
      <c r="L20" s="512">
        <v>179.19624558654985</v>
      </c>
      <c r="M20" s="512">
        <v>26</v>
      </c>
      <c r="N20" s="513">
        <v>4659.1023852502958</v>
      </c>
    </row>
    <row r="21" spans="1:14" ht="14.4" customHeight="1" x14ac:dyDescent="0.3">
      <c r="A21" s="507" t="s">
        <v>432</v>
      </c>
      <c r="B21" s="508" t="s">
        <v>433</v>
      </c>
      <c r="C21" s="509" t="s">
        <v>438</v>
      </c>
      <c r="D21" s="510" t="s">
        <v>439</v>
      </c>
      <c r="E21" s="511">
        <v>50113001</v>
      </c>
      <c r="F21" s="510" t="s">
        <v>446</v>
      </c>
      <c r="G21" s="509" t="s">
        <v>447</v>
      </c>
      <c r="H21" s="509">
        <v>100498</v>
      </c>
      <c r="I21" s="509">
        <v>498</v>
      </c>
      <c r="J21" s="509" t="s">
        <v>472</v>
      </c>
      <c r="K21" s="509" t="s">
        <v>473</v>
      </c>
      <c r="L21" s="512">
        <v>96.568772682002731</v>
      </c>
      <c r="M21" s="512">
        <v>410</v>
      </c>
      <c r="N21" s="513">
        <v>39593.196799621117</v>
      </c>
    </row>
    <row r="22" spans="1:14" ht="14.4" customHeight="1" x14ac:dyDescent="0.3">
      <c r="A22" s="507" t="s">
        <v>432</v>
      </c>
      <c r="B22" s="508" t="s">
        <v>433</v>
      </c>
      <c r="C22" s="509" t="s">
        <v>438</v>
      </c>
      <c r="D22" s="510" t="s">
        <v>439</v>
      </c>
      <c r="E22" s="511">
        <v>50113001</v>
      </c>
      <c r="F22" s="510" t="s">
        <v>446</v>
      </c>
      <c r="G22" s="509" t="s">
        <v>447</v>
      </c>
      <c r="H22" s="509">
        <v>102684</v>
      </c>
      <c r="I22" s="509">
        <v>2684</v>
      </c>
      <c r="J22" s="509" t="s">
        <v>474</v>
      </c>
      <c r="K22" s="509" t="s">
        <v>475</v>
      </c>
      <c r="L22" s="512">
        <v>73.789999999999992</v>
      </c>
      <c r="M22" s="512">
        <v>1</v>
      </c>
      <c r="N22" s="513">
        <v>73.789999999999992</v>
      </c>
    </row>
    <row r="23" spans="1:14" ht="14.4" customHeight="1" x14ac:dyDescent="0.3">
      <c r="A23" s="507" t="s">
        <v>432</v>
      </c>
      <c r="B23" s="508" t="s">
        <v>433</v>
      </c>
      <c r="C23" s="509" t="s">
        <v>438</v>
      </c>
      <c r="D23" s="510" t="s">
        <v>439</v>
      </c>
      <c r="E23" s="511">
        <v>50113001</v>
      </c>
      <c r="F23" s="510" t="s">
        <v>446</v>
      </c>
      <c r="G23" s="509" t="s">
        <v>447</v>
      </c>
      <c r="H23" s="509">
        <v>100527</v>
      </c>
      <c r="I23" s="509">
        <v>527</v>
      </c>
      <c r="J23" s="509" t="s">
        <v>476</v>
      </c>
      <c r="K23" s="509" t="s">
        <v>477</v>
      </c>
      <c r="L23" s="512">
        <v>121.56000000000002</v>
      </c>
      <c r="M23" s="512">
        <v>3</v>
      </c>
      <c r="N23" s="513">
        <v>364.68000000000006</v>
      </c>
    </row>
    <row r="24" spans="1:14" ht="14.4" customHeight="1" x14ac:dyDescent="0.3">
      <c r="A24" s="507" t="s">
        <v>432</v>
      </c>
      <c r="B24" s="508" t="s">
        <v>433</v>
      </c>
      <c r="C24" s="509" t="s">
        <v>438</v>
      </c>
      <c r="D24" s="510" t="s">
        <v>439</v>
      </c>
      <c r="E24" s="511">
        <v>50113001</v>
      </c>
      <c r="F24" s="510" t="s">
        <v>446</v>
      </c>
      <c r="G24" s="509" t="s">
        <v>447</v>
      </c>
      <c r="H24" s="509">
        <v>100231</v>
      </c>
      <c r="I24" s="509">
        <v>231</v>
      </c>
      <c r="J24" s="509" t="s">
        <v>478</v>
      </c>
      <c r="K24" s="509" t="s">
        <v>479</v>
      </c>
      <c r="L24" s="512">
        <v>33.19</v>
      </c>
      <c r="M24" s="512">
        <v>1</v>
      </c>
      <c r="N24" s="513">
        <v>33.19</v>
      </c>
    </row>
    <row r="25" spans="1:14" ht="14.4" customHeight="1" x14ac:dyDescent="0.3">
      <c r="A25" s="507" t="s">
        <v>432</v>
      </c>
      <c r="B25" s="508" t="s">
        <v>433</v>
      </c>
      <c r="C25" s="509" t="s">
        <v>438</v>
      </c>
      <c r="D25" s="510" t="s">
        <v>439</v>
      </c>
      <c r="E25" s="511">
        <v>50113001</v>
      </c>
      <c r="F25" s="510" t="s">
        <v>446</v>
      </c>
      <c r="G25" s="509" t="s">
        <v>480</v>
      </c>
      <c r="H25" s="509">
        <v>107981</v>
      </c>
      <c r="I25" s="509">
        <v>7981</v>
      </c>
      <c r="J25" s="509" t="s">
        <v>481</v>
      </c>
      <c r="K25" s="509" t="s">
        <v>482</v>
      </c>
      <c r="L25" s="512">
        <v>53.671199999999999</v>
      </c>
      <c r="M25" s="512">
        <v>25</v>
      </c>
      <c r="N25" s="513">
        <v>1341.78</v>
      </c>
    </row>
    <row r="26" spans="1:14" ht="14.4" customHeight="1" x14ac:dyDescent="0.3">
      <c r="A26" s="507" t="s">
        <v>432</v>
      </c>
      <c r="B26" s="508" t="s">
        <v>433</v>
      </c>
      <c r="C26" s="509" t="s">
        <v>438</v>
      </c>
      <c r="D26" s="510" t="s">
        <v>439</v>
      </c>
      <c r="E26" s="511">
        <v>50113001</v>
      </c>
      <c r="F26" s="510" t="s">
        <v>446</v>
      </c>
      <c r="G26" s="509" t="s">
        <v>480</v>
      </c>
      <c r="H26" s="509">
        <v>131934</v>
      </c>
      <c r="I26" s="509">
        <v>31934</v>
      </c>
      <c r="J26" s="509" t="s">
        <v>483</v>
      </c>
      <c r="K26" s="509" t="s">
        <v>484</v>
      </c>
      <c r="L26" s="512">
        <v>50.170000000000051</v>
      </c>
      <c r="M26" s="512">
        <v>1</v>
      </c>
      <c r="N26" s="513">
        <v>50.170000000000051</v>
      </c>
    </row>
    <row r="27" spans="1:14" ht="14.4" customHeight="1" x14ac:dyDescent="0.3">
      <c r="A27" s="507" t="s">
        <v>432</v>
      </c>
      <c r="B27" s="508" t="s">
        <v>433</v>
      </c>
      <c r="C27" s="509" t="s">
        <v>443</v>
      </c>
      <c r="D27" s="510" t="s">
        <v>444</v>
      </c>
      <c r="E27" s="511">
        <v>50113001</v>
      </c>
      <c r="F27" s="510" t="s">
        <v>446</v>
      </c>
      <c r="G27" s="509" t="s">
        <v>447</v>
      </c>
      <c r="H27" s="509">
        <v>845282</v>
      </c>
      <c r="I27" s="509">
        <v>107133</v>
      </c>
      <c r="J27" s="509" t="s">
        <v>485</v>
      </c>
      <c r="K27" s="509" t="s">
        <v>486</v>
      </c>
      <c r="L27" s="512">
        <v>884.091135211596</v>
      </c>
      <c r="M27" s="512">
        <v>98</v>
      </c>
      <c r="N27" s="513">
        <v>86640.931250736408</v>
      </c>
    </row>
    <row r="28" spans="1:14" ht="14.4" customHeight="1" x14ac:dyDescent="0.3">
      <c r="A28" s="507" t="s">
        <v>432</v>
      </c>
      <c r="B28" s="508" t="s">
        <v>433</v>
      </c>
      <c r="C28" s="509" t="s">
        <v>443</v>
      </c>
      <c r="D28" s="510" t="s">
        <v>444</v>
      </c>
      <c r="E28" s="511">
        <v>50113001</v>
      </c>
      <c r="F28" s="510" t="s">
        <v>446</v>
      </c>
      <c r="G28" s="509" t="s">
        <v>447</v>
      </c>
      <c r="H28" s="509">
        <v>120102</v>
      </c>
      <c r="I28" s="509">
        <v>120102</v>
      </c>
      <c r="J28" s="509" t="s">
        <v>487</v>
      </c>
      <c r="K28" s="509" t="s">
        <v>488</v>
      </c>
      <c r="L28" s="512">
        <v>562.3752016160804</v>
      </c>
      <c r="M28" s="512">
        <v>2</v>
      </c>
      <c r="N28" s="513">
        <v>1124.7504032321608</v>
      </c>
    </row>
    <row r="29" spans="1:14" ht="14.4" customHeight="1" x14ac:dyDescent="0.3">
      <c r="A29" s="507" t="s">
        <v>432</v>
      </c>
      <c r="B29" s="508" t="s">
        <v>433</v>
      </c>
      <c r="C29" s="509" t="s">
        <v>443</v>
      </c>
      <c r="D29" s="510" t="s">
        <v>444</v>
      </c>
      <c r="E29" s="511">
        <v>50113001</v>
      </c>
      <c r="F29" s="510" t="s">
        <v>446</v>
      </c>
      <c r="G29" s="509" t="s">
        <v>447</v>
      </c>
      <c r="H29" s="509">
        <v>132827</v>
      </c>
      <c r="I29" s="509">
        <v>32827</v>
      </c>
      <c r="J29" s="509" t="s">
        <v>489</v>
      </c>
      <c r="K29" s="509" t="s">
        <v>490</v>
      </c>
      <c r="L29" s="512">
        <v>663.25176414280509</v>
      </c>
      <c r="M29" s="512">
        <v>5</v>
      </c>
      <c r="N29" s="513">
        <v>3316.2588207140252</v>
      </c>
    </row>
    <row r="30" spans="1:14" ht="14.4" customHeight="1" x14ac:dyDescent="0.3">
      <c r="A30" s="507" t="s">
        <v>432</v>
      </c>
      <c r="B30" s="508" t="s">
        <v>433</v>
      </c>
      <c r="C30" s="509" t="s">
        <v>443</v>
      </c>
      <c r="D30" s="510" t="s">
        <v>444</v>
      </c>
      <c r="E30" s="511">
        <v>50113001</v>
      </c>
      <c r="F30" s="510" t="s">
        <v>446</v>
      </c>
      <c r="G30" s="509" t="s">
        <v>447</v>
      </c>
      <c r="H30" s="509">
        <v>103073</v>
      </c>
      <c r="I30" s="509">
        <v>103073</v>
      </c>
      <c r="J30" s="509" t="s">
        <v>491</v>
      </c>
      <c r="K30" s="509" t="s">
        <v>492</v>
      </c>
      <c r="L30" s="512">
        <v>639.87001639004131</v>
      </c>
      <c r="M30" s="512">
        <v>11</v>
      </c>
      <c r="N30" s="513">
        <v>7038.5701802904541</v>
      </c>
    </row>
    <row r="31" spans="1:14" ht="14.4" customHeight="1" x14ac:dyDescent="0.3">
      <c r="A31" s="507" t="s">
        <v>432</v>
      </c>
      <c r="B31" s="508" t="s">
        <v>433</v>
      </c>
      <c r="C31" s="509" t="s">
        <v>443</v>
      </c>
      <c r="D31" s="510" t="s">
        <v>444</v>
      </c>
      <c r="E31" s="511">
        <v>50113001</v>
      </c>
      <c r="F31" s="510" t="s">
        <v>446</v>
      </c>
      <c r="G31" s="509" t="s">
        <v>447</v>
      </c>
      <c r="H31" s="509">
        <v>215956</v>
      </c>
      <c r="I31" s="509">
        <v>215956</v>
      </c>
      <c r="J31" s="509" t="s">
        <v>493</v>
      </c>
      <c r="K31" s="509" t="s">
        <v>494</v>
      </c>
      <c r="L31" s="512">
        <v>631.64188463964763</v>
      </c>
      <c r="M31" s="512">
        <v>85</v>
      </c>
      <c r="N31" s="513">
        <v>53689.560194370053</v>
      </c>
    </row>
    <row r="32" spans="1:14" ht="14.4" customHeight="1" x14ac:dyDescent="0.3">
      <c r="A32" s="507" t="s">
        <v>432</v>
      </c>
      <c r="B32" s="508" t="s">
        <v>433</v>
      </c>
      <c r="C32" s="509" t="s">
        <v>443</v>
      </c>
      <c r="D32" s="510" t="s">
        <v>444</v>
      </c>
      <c r="E32" s="511">
        <v>50113001</v>
      </c>
      <c r="F32" s="510" t="s">
        <v>446</v>
      </c>
      <c r="G32" s="509" t="s">
        <v>447</v>
      </c>
      <c r="H32" s="509">
        <v>155111</v>
      </c>
      <c r="I32" s="509">
        <v>55111</v>
      </c>
      <c r="J32" s="509" t="s">
        <v>495</v>
      </c>
      <c r="K32" s="509" t="s">
        <v>496</v>
      </c>
      <c r="L32" s="512">
        <v>631.64081916161444</v>
      </c>
      <c r="M32" s="512">
        <v>4</v>
      </c>
      <c r="N32" s="513">
        <v>2526.5632766464578</v>
      </c>
    </row>
    <row r="33" spans="1:14" ht="14.4" customHeight="1" x14ac:dyDescent="0.3">
      <c r="A33" s="507" t="s">
        <v>432</v>
      </c>
      <c r="B33" s="508" t="s">
        <v>433</v>
      </c>
      <c r="C33" s="509" t="s">
        <v>443</v>
      </c>
      <c r="D33" s="510" t="s">
        <v>444</v>
      </c>
      <c r="E33" s="511">
        <v>50113001</v>
      </c>
      <c r="F33" s="510" t="s">
        <v>446</v>
      </c>
      <c r="G33" s="509" t="s">
        <v>447</v>
      </c>
      <c r="H33" s="509">
        <v>156573</v>
      </c>
      <c r="I33" s="509">
        <v>56573</v>
      </c>
      <c r="J33" s="509" t="s">
        <v>497</v>
      </c>
      <c r="K33" s="509" t="s">
        <v>498</v>
      </c>
      <c r="L33" s="512">
        <v>892.87000000000012</v>
      </c>
      <c r="M33" s="512">
        <v>16</v>
      </c>
      <c r="N33" s="513">
        <v>14285.920000000002</v>
      </c>
    </row>
    <row r="34" spans="1:14" ht="14.4" customHeight="1" x14ac:dyDescent="0.3">
      <c r="A34" s="507" t="s">
        <v>432</v>
      </c>
      <c r="B34" s="508" t="s">
        <v>433</v>
      </c>
      <c r="C34" s="509" t="s">
        <v>443</v>
      </c>
      <c r="D34" s="510" t="s">
        <v>444</v>
      </c>
      <c r="E34" s="511">
        <v>50113001</v>
      </c>
      <c r="F34" s="510" t="s">
        <v>446</v>
      </c>
      <c r="G34" s="509" t="s">
        <v>447</v>
      </c>
      <c r="H34" s="509">
        <v>156571</v>
      </c>
      <c r="I34" s="509">
        <v>56571</v>
      </c>
      <c r="J34" s="509" t="s">
        <v>499</v>
      </c>
      <c r="K34" s="509" t="s">
        <v>500</v>
      </c>
      <c r="L34" s="512">
        <v>716.89648683919381</v>
      </c>
      <c r="M34" s="512">
        <v>2</v>
      </c>
      <c r="N34" s="513">
        <v>1433.7929736783876</v>
      </c>
    </row>
    <row r="35" spans="1:14" ht="14.4" customHeight="1" x14ac:dyDescent="0.3">
      <c r="A35" s="507" t="s">
        <v>432</v>
      </c>
      <c r="B35" s="508" t="s">
        <v>433</v>
      </c>
      <c r="C35" s="509" t="s">
        <v>443</v>
      </c>
      <c r="D35" s="510" t="s">
        <v>444</v>
      </c>
      <c r="E35" s="511">
        <v>50113001</v>
      </c>
      <c r="F35" s="510" t="s">
        <v>446</v>
      </c>
      <c r="G35" s="509" t="s">
        <v>447</v>
      </c>
      <c r="H35" s="509">
        <v>149080</v>
      </c>
      <c r="I35" s="509">
        <v>149080</v>
      </c>
      <c r="J35" s="509" t="s">
        <v>501</v>
      </c>
      <c r="K35" s="509" t="s">
        <v>502</v>
      </c>
      <c r="L35" s="512">
        <v>2370.9936527887003</v>
      </c>
      <c r="M35" s="512">
        <v>2</v>
      </c>
      <c r="N35" s="513">
        <v>4741.9873055774005</v>
      </c>
    </row>
    <row r="36" spans="1:14" ht="14.4" customHeight="1" x14ac:dyDescent="0.3">
      <c r="A36" s="507" t="s">
        <v>432</v>
      </c>
      <c r="B36" s="508" t="s">
        <v>433</v>
      </c>
      <c r="C36" s="509" t="s">
        <v>443</v>
      </c>
      <c r="D36" s="510" t="s">
        <v>444</v>
      </c>
      <c r="E36" s="511">
        <v>50113001</v>
      </c>
      <c r="F36" s="510" t="s">
        <v>446</v>
      </c>
      <c r="G36" s="509" t="s">
        <v>447</v>
      </c>
      <c r="H36" s="509">
        <v>193236</v>
      </c>
      <c r="I36" s="509">
        <v>193236</v>
      </c>
      <c r="J36" s="509" t="s">
        <v>503</v>
      </c>
      <c r="K36" s="509" t="s">
        <v>504</v>
      </c>
      <c r="L36" s="512">
        <v>1113.5666405466602</v>
      </c>
      <c r="M36" s="512">
        <v>5</v>
      </c>
      <c r="N36" s="513">
        <v>5567.8332027333008</v>
      </c>
    </row>
    <row r="37" spans="1:14" ht="14.4" customHeight="1" x14ac:dyDescent="0.3">
      <c r="A37" s="507" t="s">
        <v>432</v>
      </c>
      <c r="B37" s="508" t="s">
        <v>433</v>
      </c>
      <c r="C37" s="509" t="s">
        <v>443</v>
      </c>
      <c r="D37" s="510" t="s">
        <v>444</v>
      </c>
      <c r="E37" s="511">
        <v>50113001</v>
      </c>
      <c r="F37" s="510" t="s">
        <v>446</v>
      </c>
      <c r="G37" s="509" t="s">
        <v>447</v>
      </c>
      <c r="H37" s="509">
        <v>147208</v>
      </c>
      <c r="I37" s="509">
        <v>103543</v>
      </c>
      <c r="J37" s="509" t="s">
        <v>505</v>
      </c>
      <c r="K37" s="509" t="s">
        <v>506</v>
      </c>
      <c r="L37" s="512">
        <v>831.34176187502169</v>
      </c>
      <c r="M37" s="512">
        <v>18</v>
      </c>
      <c r="N37" s="513">
        <v>14964.151713750391</v>
      </c>
    </row>
    <row r="38" spans="1:14" ht="14.4" customHeight="1" x14ac:dyDescent="0.3">
      <c r="A38" s="507" t="s">
        <v>432</v>
      </c>
      <c r="B38" s="508" t="s">
        <v>433</v>
      </c>
      <c r="C38" s="509" t="s">
        <v>443</v>
      </c>
      <c r="D38" s="510" t="s">
        <v>444</v>
      </c>
      <c r="E38" s="511">
        <v>50113001</v>
      </c>
      <c r="F38" s="510" t="s">
        <v>446</v>
      </c>
      <c r="G38" s="509" t="s">
        <v>447</v>
      </c>
      <c r="H38" s="509">
        <v>126816</v>
      </c>
      <c r="I38" s="509">
        <v>26816</v>
      </c>
      <c r="J38" s="509" t="s">
        <v>507</v>
      </c>
      <c r="K38" s="509" t="s">
        <v>508</v>
      </c>
      <c r="L38" s="512">
        <v>1320.424711641467</v>
      </c>
      <c r="M38" s="512">
        <v>54</v>
      </c>
      <c r="N38" s="513">
        <v>71302.934428639215</v>
      </c>
    </row>
    <row r="39" spans="1:14" ht="14.4" customHeight="1" x14ac:dyDescent="0.3">
      <c r="A39" s="507" t="s">
        <v>432</v>
      </c>
      <c r="B39" s="508" t="s">
        <v>433</v>
      </c>
      <c r="C39" s="509" t="s">
        <v>443</v>
      </c>
      <c r="D39" s="510" t="s">
        <v>444</v>
      </c>
      <c r="E39" s="511">
        <v>50113001</v>
      </c>
      <c r="F39" s="510" t="s">
        <v>446</v>
      </c>
      <c r="G39" s="509" t="s">
        <v>447</v>
      </c>
      <c r="H39" s="509">
        <v>186403</v>
      </c>
      <c r="I39" s="509">
        <v>85170</v>
      </c>
      <c r="J39" s="509" t="s">
        <v>509</v>
      </c>
      <c r="K39" s="509" t="s">
        <v>510</v>
      </c>
      <c r="L39" s="512">
        <v>497.05764540869546</v>
      </c>
      <c r="M39" s="512">
        <v>135</v>
      </c>
      <c r="N39" s="513">
        <v>67102.782130173888</v>
      </c>
    </row>
    <row r="40" spans="1:14" ht="14.4" customHeight="1" x14ac:dyDescent="0.3">
      <c r="A40" s="507" t="s">
        <v>432</v>
      </c>
      <c r="B40" s="508" t="s">
        <v>433</v>
      </c>
      <c r="C40" s="509" t="s">
        <v>443</v>
      </c>
      <c r="D40" s="510" t="s">
        <v>444</v>
      </c>
      <c r="E40" s="511">
        <v>50113001</v>
      </c>
      <c r="F40" s="510" t="s">
        <v>446</v>
      </c>
      <c r="G40" s="509" t="s">
        <v>447</v>
      </c>
      <c r="H40" s="509">
        <v>10277</v>
      </c>
      <c r="I40" s="509">
        <v>10277</v>
      </c>
      <c r="J40" s="509" t="s">
        <v>511</v>
      </c>
      <c r="K40" s="509" t="s">
        <v>512</v>
      </c>
      <c r="L40" s="512">
        <v>1215.840260434954</v>
      </c>
      <c r="M40" s="512">
        <v>2</v>
      </c>
      <c r="N40" s="513">
        <v>2431.6805208699079</v>
      </c>
    </row>
    <row r="41" spans="1:14" ht="14.4" customHeight="1" x14ac:dyDescent="0.3">
      <c r="A41" s="507" t="s">
        <v>432</v>
      </c>
      <c r="B41" s="508" t="s">
        <v>433</v>
      </c>
      <c r="C41" s="509" t="s">
        <v>443</v>
      </c>
      <c r="D41" s="510" t="s">
        <v>444</v>
      </c>
      <c r="E41" s="511">
        <v>50113001</v>
      </c>
      <c r="F41" s="510" t="s">
        <v>446</v>
      </c>
      <c r="G41" s="509" t="s">
        <v>447</v>
      </c>
      <c r="H41" s="509">
        <v>100084</v>
      </c>
      <c r="I41" s="509">
        <v>100084</v>
      </c>
      <c r="J41" s="509" t="s">
        <v>513</v>
      </c>
      <c r="K41" s="509" t="s">
        <v>514</v>
      </c>
      <c r="L41" s="512">
        <v>2999.92</v>
      </c>
      <c r="M41" s="512">
        <v>2</v>
      </c>
      <c r="N41" s="513">
        <v>5999.84</v>
      </c>
    </row>
    <row r="42" spans="1:14" ht="14.4" customHeight="1" thickBot="1" x14ac:dyDescent="0.35">
      <c r="A42" s="514" t="s">
        <v>432</v>
      </c>
      <c r="B42" s="515" t="s">
        <v>433</v>
      </c>
      <c r="C42" s="516" t="s">
        <v>443</v>
      </c>
      <c r="D42" s="517" t="s">
        <v>444</v>
      </c>
      <c r="E42" s="518">
        <v>50113001</v>
      </c>
      <c r="F42" s="517" t="s">
        <v>446</v>
      </c>
      <c r="G42" s="516" t="s">
        <v>447</v>
      </c>
      <c r="H42" s="516">
        <v>847178</v>
      </c>
      <c r="I42" s="516">
        <v>107496</v>
      </c>
      <c r="J42" s="516" t="s">
        <v>515</v>
      </c>
      <c r="K42" s="516" t="s">
        <v>516</v>
      </c>
      <c r="L42" s="519">
        <v>453.45246585613324</v>
      </c>
      <c r="M42" s="519">
        <v>56</v>
      </c>
      <c r="N42" s="520">
        <v>25393.338087943463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2" t="s">
        <v>517</v>
      </c>
      <c r="B5" s="498"/>
      <c r="C5" s="525">
        <v>0</v>
      </c>
      <c r="D5" s="498">
        <v>1164.43</v>
      </c>
      <c r="E5" s="525">
        <v>1</v>
      </c>
      <c r="F5" s="499">
        <v>1164.43</v>
      </c>
    </row>
    <row r="6" spans="1:6" ht="14.4" customHeight="1" thickBot="1" x14ac:dyDescent="0.35">
      <c r="A6" s="528" t="s">
        <v>3</v>
      </c>
      <c r="B6" s="529"/>
      <c r="C6" s="530">
        <v>0</v>
      </c>
      <c r="D6" s="529">
        <v>1164.43</v>
      </c>
      <c r="E6" s="530">
        <v>1</v>
      </c>
      <c r="F6" s="531">
        <v>1164.43</v>
      </c>
    </row>
    <row r="7" spans="1:6" ht="14.4" customHeight="1" thickBot="1" x14ac:dyDescent="0.35"/>
    <row r="8" spans="1:6" ht="14.4" customHeight="1" x14ac:dyDescent="0.3">
      <c r="A8" s="538" t="s">
        <v>518</v>
      </c>
      <c r="B8" s="505"/>
      <c r="C8" s="526">
        <v>0</v>
      </c>
      <c r="D8" s="505">
        <v>1114.26</v>
      </c>
      <c r="E8" s="526">
        <v>1</v>
      </c>
      <c r="F8" s="506">
        <v>1114.26</v>
      </c>
    </row>
    <row r="9" spans="1:6" ht="14.4" customHeight="1" thickBot="1" x14ac:dyDescent="0.35">
      <c r="A9" s="539" t="s">
        <v>519</v>
      </c>
      <c r="B9" s="535"/>
      <c r="C9" s="536">
        <v>0</v>
      </c>
      <c r="D9" s="535">
        <v>50.170000000000051</v>
      </c>
      <c r="E9" s="536">
        <v>1</v>
      </c>
      <c r="F9" s="537">
        <v>50.170000000000051</v>
      </c>
    </row>
    <row r="10" spans="1:6" ht="14.4" customHeight="1" thickBot="1" x14ac:dyDescent="0.35">
      <c r="A10" s="528" t="s">
        <v>3</v>
      </c>
      <c r="B10" s="529"/>
      <c r="C10" s="530">
        <v>0</v>
      </c>
      <c r="D10" s="529">
        <v>1164.43</v>
      </c>
      <c r="E10" s="530">
        <v>1</v>
      </c>
      <c r="F10" s="531">
        <v>1164.43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2017-10-25T13:37:42Z</dcterms:modified>
</cp:coreProperties>
</file>