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I9" i="431"/>
  <c r="Q9" i="431"/>
  <c r="F10" i="431"/>
  <c r="I14" i="431"/>
  <c r="L14" i="431"/>
  <c r="O14" i="431"/>
  <c r="D11" i="431"/>
  <c r="G15" i="431"/>
  <c r="K11" i="431"/>
  <c r="N11" i="431"/>
  <c r="Q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D9" i="431"/>
  <c r="D13" i="431"/>
  <c r="E9" i="431"/>
  <c r="E13" i="431"/>
  <c r="F9" i="431"/>
  <c r="F13" i="431"/>
  <c r="G9" i="431"/>
  <c r="G13" i="431"/>
  <c r="H9" i="431"/>
  <c r="H13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13" i="431"/>
  <c r="C10" i="431"/>
  <c r="C14" i="431"/>
  <c r="D10" i="431"/>
  <c r="D14" i="431"/>
  <c r="E10" i="431"/>
  <c r="E14" i="431"/>
  <c r="F14" i="431"/>
  <c r="G10" i="431"/>
  <c r="G14" i="431"/>
  <c r="H10" i="431"/>
  <c r="H14" i="431"/>
  <c r="I10" i="431"/>
  <c r="J10" i="431"/>
  <c r="J14" i="431"/>
  <c r="K10" i="431"/>
  <c r="K14" i="431"/>
  <c r="L10" i="431"/>
  <c r="M10" i="431"/>
  <c r="M14" i="431"/>
  <c r="N10" i="431"/>
  <c r="N14" i="431"/>
  <c r="O10" i="431"/>
  <c r="P10" i="431"/>
  <c r="P14" i="431"/>
  <c r="Q10" i="431"/>
  <c r="Q14" i="431"/>
  <c r="C11" i="431"/>
  <c r="C15" i="431"/>
  <c r="D15" i="431"/>
  <c r="E11" i="431"/>
  <c r="E15" i="431"/>
  <c r="F11" i="431"/>
  <c r="F15" i="431"/>
  <c r="G11" i="431"/>
  <c r="H11" i="431"/>
  <c r="H15" i="431"/>
  <c r="I11" i="431"/>
  <c r="I15" i="431"/>
  <c r="J11" i="431"/>
  <c r="J15" i="431"/>
  <c r="K15" i="431"/>
  <c r="L11" i="431"/>
  <c r="L15" i="431"/>
  <c r="M11" i="431"/>
  <c r="M15" i="431"/>
  <c r="N15" i="431"/>
  <c r="O11" i="431"/>
  <c r="O15" i="431"/>
  <c r="P11" i="431"/>
  <c r="P15" i="431"/>
  <c r="Q15" i="431"/>
  <c r="O8" i="431"/>
  <c r="L8" i="431"/>
  <c r="I8" i="431"/>
  <c r="E8" i="431"/>
  <c r="C8" i="431"/>
  <c r="J8" i="431"/>
  <c r="P8" i="431"/>
  <c r="M8" i="431"/>
  <c r="H8" i="431"/>
  <c r="N8" i="431"/>
  <c r="G8" i="431"/>
  <c r="D8" i="431"/>
  <c r="F8" i="431"/>
  <c r="Q8" i="431"/>
  <c r="K8" i="431"/>
  <c r="R15" i="431" l="1"/>
  <c r="S15" i="431"/>
  <c r="R14" i="431"/>
  <c r="S14" i="431"/>
  <c r="R10" i="431"/>
  <c r="S10" i="431"/>
  <c r="R13" i="431"/>
  <c r="S13" i="431"/>
  <c r="R16" i="431"/>
  <c r="S16" i="431"/>
  <c r="R12" i="431"/>
  <c r="S12" i="431"/>
  <c r="R11" i="431"/>
  <c r="S11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R3" i="345" l="1"/>
  <c r="Q3" i="345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<sst xmlns="http://schemas.openxmlformats.org/spreadsheetml/2006/main" count="4698" uniqueCount="1023">
  <si>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</si>
  <si>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</si>
  <si>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</si>
  <si>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</si>
  <si>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</si>
  <si>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</si>
  <si>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</si>
  <si>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</si>
  <si>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</si>
  <si>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</si>
  <si>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</si>
  <si>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</si>
  <si>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</si>
  <si>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</si>
  <si>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</si>
  <si>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</si>
  <si>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</si>
  <si>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</si>
  <si>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</si>
  <si>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</si>
  <si>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</si>
  <si>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</si>
  <si>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</si>
  <si>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</si>
  <si>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</si>
  <si>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</si>
  <si>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</si>
  <si>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</si>
  <si>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</si>
  <si>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</si>
  <si>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</si>
  <si>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</si>
  <si>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</si>
  <si>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</si>
  <si>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</si>
  <si>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</si>
  <si>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</si>
  <si>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</si>
  <si>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</si>
  <si>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</si>
  <si>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</si>
  <si>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</si>
  <si>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</si>
  <si>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</si>
  <si>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</si>
  <si>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</si>
  <si>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</si>
  <si>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</si>
  <si>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</si>
  <si>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</si>
  <si>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</si>
  <si>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</si>
  <si>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</si>
  <si>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</si>
  <si>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</si>
  <si>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</si>
  <si>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</si>
  <si>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</si>
  <si>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</si>
  <si>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</si>
  <si>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</si>
  <si>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</si>
  <si>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</si>
  <si>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</si>
  <si>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</si>
  <si>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</si>
  <si>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</si>
  <si>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</si>
  <si>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</si>
  <si>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</si>
  <si>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</si>
  <si>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</si>
  <si>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</si>
  <si>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</si>
  <si>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</si>
  <si>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</si>
  <si>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</si>
  <si>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</si>
  <si>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</si>
  <si>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</si>
  <si>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</si>
  <si>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</si>
  <si>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</si>
  <si>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</si>
  <si>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</si>
  <si>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</si>
  <si>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</si>
  <si>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</si>
  <si>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</si>
  <si>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</si>
  <si>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</si>
  <si>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</si>
  <si>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</si>
  <si>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</si>
  <si>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</si>
  <si>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</si>
  <si>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</si>
  <si>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</si>
  <si>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</si>
  <si>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</si>
  <si>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</si>
  <si>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</si>
  <si>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</si>
  <si>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</si>
  <si>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</si>
  <si>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</si>
  <si>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</si>
  <si>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</si>
  <si>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</si>
  <si>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</si>
  <si>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</si>
  <si>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</si>
  <si>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</si>
  <si>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</si>
  <si>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</si>
  <si>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</si>
  <si>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</si>
  <si>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</si>
  <si>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</si>
  <si>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</si>
  <si>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</si>
  <si>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</si>
  <si>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</si>
  <si>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</si>
  <si>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</si>
  <si>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</si>
  <si>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</si>
  <si>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</si>
  <si>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</si>
  <si>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</si>
  <si>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</si>
  <si>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</si>
  <si>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</si>
  <si>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</si>
  <si>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</si>
  <si>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</si>
  <si>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</si>
  <si>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</si>
  <si>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</si>
  <si>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</si>
  <si>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</si>
  <si>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</si>
  <si>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</si>
  <si>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</si>
  <si>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</si>
  <si>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</si>
  <si>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</si>
  <si>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</si>
  <si>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</si>
  <si>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</si>
  <si>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</si>
  <si>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</si>
  <si>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</si>
  <si>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</si>
  <si>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</si>
  <si>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</si>
  <si>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</si>
  <si>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</si>
  <si>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</si>
  <si>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</si>
  <si>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</si>
  <si>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</si>
  <si>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</si>
  <si>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</si>
  <si>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</si>
  <si>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</si>
  <si>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</si>
  <si>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</si>
  <si>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</si>
  <si>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</si>
  <si>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</si>
  <si>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</si>
  <si>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</si>
  <si>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</si>
  <si>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</si>
  <si>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</si>
  <si>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</si>
  <si>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</si>
  <si>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</si>
  <si>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</si>
  <si>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</si>
  <si>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</si>
  <si>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</si>
  <si>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</si>
  <si>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</si>
  <si>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</si>
  <si>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</si>
  <si>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</si>
  <si>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</si>
  <si>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</si>
  <si>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</si>
  <si>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</si>
  <si>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</si>
  <si>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</si>
  <si>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</si>
  <si>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</si>
  <si>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</si>
  <si>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</si>
  <si>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</si>
  <si>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</si>
  <si>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</si>
  <si>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</si>
  <si>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</si>
  <si>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</si>
  <si>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</si>
  <si>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</si>
  <si>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</si>
  <si>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</si>
  <si>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</si>
  <si>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</si>
  <si>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</si>
  <si>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</si>
  <si>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</si>
  <si>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</si>
  <si>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</si>
  <si>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</si>
  <si>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</si>
  <si>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</si>
  <si>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</si>
  <si>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</si>
  <si>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</si>
  <si>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</si>
  <si>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</si>
  <si>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</si>
  <si>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</si>
  <si>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</si>
  <si>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</si>
  <si>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</si>
  <si>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</si>
  <si>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</si>
  <si>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</si>
  <si>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</si>
  <si>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</si>
  <si>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</si>
  <si>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</si>
  <si>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</si>
  <si>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</si>
  <si>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</si>
  <si>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</si>
  <si>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</si>
  <si>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</si>
  <si>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</si>
  <si>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</si>
  <si>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</si>
  <si>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</si>
  <si>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</si>
  <si>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</si>
  <si>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</si>
  <si>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</si>
  <si>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</si>
  <si>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</si>
  <si>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</si>
  <si>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</si>
  <si>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</si>
  <si>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</si>
  <si>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</si>
  <si>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</si>
  <si>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</si>
  <si>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</si>
  <si>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</si>
  <si>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</si>
  <si>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</si>
  <si>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</si>
  <si>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</si>
  <si>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</si>
  <si>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</si>
  <si>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</si>
  <si>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</si>
  <si>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</si>
  <si>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</si>
  <si>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</si>
  <si>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</si>
  <si>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</si>
  <si>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</si>
  <si>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</si>
  <si>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</si>
  <si>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</si>
  <si>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</si>
  <si>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</si>
  <si>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</si>
  <si>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</si>
  <si>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</si>
  <si>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</si>
  <si>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</si>
  <si>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</si>
  <si>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</si>
  <si>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</si>
  <si>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</si>
  <si>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</si>
  <si>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</si>
  <si>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</si>
  <si>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</si>
  <si>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</si>
  <si>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</si>
  <si>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</si>
  <si>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</si>
  <si>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</si>
  <si>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</si>
  <si>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</si>
  <si>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</si>
  <si>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</si>
  <si>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</si>
  <si>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</si>
  <si>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</si>
  <si>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</si>
  <si>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</si>
  <si>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</si>
  <si>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</si>
  <si>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</si>
  <si>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</si>
  <si>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</si>
  <si>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</si>
  <si>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</si>
  <si>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</si>
  <si>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</si>
  <si>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</si>
  <si>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</si>
  <si>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</si>
  <si>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</si>
  <si>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</si>
  <si>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</si>
  <si>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</si>
  <si>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</si>
  <si>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</si>
  <si>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</si>
  <si>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</si>
  <si>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</si>
  <si>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</si>
  <si>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</si>
  <si>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</si>
  <si>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</si>
  <si>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</si>
  <si>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</si>
  <si>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</si>
  <si>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</si>
  <si>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</si>
  <si>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</si>
  <si>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</si>
  <si>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</si>
  <si>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</si>
  <si>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</si>
  <si>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</si>
  <si>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</si>
  <si>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</si>
  <si>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</si>
  <si>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</si>
  <si>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</si>
  <si>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</si>
  <si>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</si>
  <si>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</si>
  <si>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</si>
  <si>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</si>
  <si>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</si>
  <si>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</si>
  <si>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</si>
  <si>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</si>
  <si>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</si>
  <si>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</si>
  <si>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</si>
  <si>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</si>
  <si>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</si>
  <si>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</si>
  <si>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</si>
  <si>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</si>
  <si>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</si>
  <si>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</si>
  <si>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</si>
  <si>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</si>
  <si>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</si>
  <si>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</si>
  <si>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</si>
  <si>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</si>
  <si>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</si>
  <si>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</si>
  <si>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</si>
  <si>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</si>
  <si>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</si>
  <si>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</si>
  <si>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</si>
  <si>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</si>
  <si>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</si>
  <si>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</si>
  <si>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</si>
  <si>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</si>
  <si>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</si>
  <si>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</si>
  <si>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</si>
  <si>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</si>
  <si>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</si>
  <si>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</si>
  <si>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</si>
  <si>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</si>
  <si>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</si>
  <si>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</si>
  <si>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</si>
  <si>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</si>
  <si>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</si>
  <si>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</si>
  <si>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</si>
  <si>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</si>
  <si>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</si>
  <si>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</si>
  <si>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</si>
  <si>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</si>
  <si>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</si>
  <si>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</si>
  <si>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</si>
  <si>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</si>
  <si>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</si>
  <si>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</si>
  <si>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</si>
  <si>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</si>
  <si>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</si>
  <si>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</si>
  <si>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</si>
  <si>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</si>
  <si>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</si>
  <si>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</si>
  <si>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</si>
  <si>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</si>
  <si>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</si>
  <si>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</si>
  <si>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</si>
  <si>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</si>
  <si>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</si>
  <si>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</si>
  <si>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</si>
  <si>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</si>
  <si>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</si>
  <si>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</si>
  <si>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</si>
  <si>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</si>
  <si>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</si>
  <si>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</si>
  <si>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</si>
  <si>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</si>
  <si>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</si>
  <si>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</si>
  <si>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</si>
  <si>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</si>
  <si>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</si>
  <si>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</si>
  <si>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</si>
  <si>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</si>
  <si>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</si>
  <si>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</si>
  <si>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</si>
  <si>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</si>
  <si>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</si>
  <si>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</si>
  <si>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</si>
  <si>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INF 1X80ML</t>
  </si>
  <si>
    <t>Carbosorb tbl.20-blistr</t>
  </si>
  <si>
    <t>Desprej 500ml</t>
  </si>
  <si>
    <t>GUAJACURAN « 5 % INJ</t>
  </si>
  <si>
    <t>HYDROCORTISON VUAB 100 MG</t>
  </si>
  <si>
    <t>INJ PLV SOL 1X100MG</t>
  </si>
  <si>
    <t>CHLORID SODNÝ 0,9% BRAUN</t>
  </si>
  <si>
    <t>INF SOL 20X100MLPELAH</t>
  </si>
  <si>
    <t>INF SOL 10X250MLPELAH</t>
  </si>
  <si>
    <t>IBALGIN 400</t>
  </si>
  <si>
    <t>POR TBL FLM 48X400MG</t>
  </si>
  <si>
    <t>IBALGIN 400 TBL 24</t>
  </si>
  <si>
    <t xml:space="preserve">POR TBL FLM 24X400MG </t>
  </si>
  <si>
    <t>INJ PROCAINII CHLORATI 0,2% ARD 10x200ml</t>
  </si>
  <si>
    <t>2MG/ML INJ SOL 10X200ML</t>
  </si>
  <si>
    <t>INJECTIO PROCAIN.CHLOR.0.2% ARD</t>
  </si>
  <si>
    <t>INJ 1X200ML 0.2%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</si>
  <si>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</si>
  <si>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</si>
  <si>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</si>
  <si>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</si>
  <si>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</si>
  <si>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</si>
  <si>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</si>
  <si>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</si>
  <si>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</si>
  <si>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</si>
  <si>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</si>
  <si>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</si>
  <si>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</si>
  <si>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</si>
  <si>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</si>
  <si>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VENTOLIN INHALER N</t>
  </si>
  <si>
    <t>INHSUSPSS200X100RG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</si>
  <si>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</si>
  <si>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</si>
  <si>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</si>
  <si>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</si>
  <si>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</si>
  <si>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</si>
  <si>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</si>
  <si>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</si>
  <si>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</si>
  <si>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</si>
  <si>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FSME-IMMUN 0.5ML BAXTER</t>
  </si>
  <si>
    <t>INJ SUS1X0.5ML/DÁV</t>
  </si>
  <si>
    <t>HAVRIX 1440</t>
  </si>
  <si>
    <t>INJ SUS 1X1ML STŘ</t>
  </si>
  <si>
    <t>HAVRIX 720 JUNIOR MONODOSE</t>
  </si>
  <si>
    <t>INJSUS1X0.5ML STŘ</t>
  </si>
  <si>
    <t>IXIARO 6 MCG</t>
  </si>
  <si>
    <t>INJ SUS 1X0.5ML/DÁV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</si>
  <si>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</si>
  <si>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</si>
  <si>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</si>
  <si>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</si>
  <si>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</si>
  <si>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</si>
  <si>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</si>
  <si>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</si>
  <si>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</si>
  <si>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</si>
  <si>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</t>
  </si>
  <si>
    <t>INJ SUS 20X0.5ML/DÁV+J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</si>
  <si>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</si>
  <si>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</si>
  <si>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</si>
  <si>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</si>
  <si>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</si>
  <si>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</si>
  <si>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</si>
  <si>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NOVALGIN INJEKCE</t>
  </si>
  <si>
    <t>500MG/ML INJ SOL 10X2ML</t>
  </si>
  <si>
    <t>R03AC02</t>
  </si>
  <si>
    <t>31934</t>
  </si>
  <si>
    <t>100MCG/DÁV INH SUS PSS 200DÁV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</si>
  <si>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</si>
  <si>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</si>
  <si>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</si>
  <si>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</si>
  <si>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</si>
  <si>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</si>
  <si>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</si>
  <si>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</si>
  <si>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</si>
  <si>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</si>
  <si>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</si>
  <si>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</si>
  <si>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</si>
  <si>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</si>
  <si>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</si>
  <si>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</si>
  <si>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DEXAMETHASON A ANTIINFEKTIVA</t>
  </si>
  <si>
    <t>2546</t>
  </si>
  <si>
    <t>MAXITROL</t>
  </si>
  <si>
    <t>OPH GTT SUS 1X5ML</t>
  </si>
  <si>
    <t>DIOSMIN, KOMBINACE</t>
  </si>
  <si>
    <t>97522</t>
  </si>
  <si>
    <t>DETRALEX</t>
  </si>
  <si>
    <t>500MG TBL FLM 30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</si>
  <si>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</si>
  <si>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</si>
  <si>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</si>
  <si>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</si>
  <si>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</si>
  <si>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</si>
  <si>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</si>
  <si>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</si>
  <si>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214593</t>
  </si>
  <si>
    <t>Pentoxifylin</t>
  </si>
  <si>
    <t>155875</t>
  </si>
  <si>
    <t>TRENTAL</t>
  </si>
  <si>
    <t>20MG/ML INF SOL 5X5ML</t>
  </si>
  <si>
    <t>214616</t>
  </si>
  <si>
    <t>PROGVANIL, KOMBINACE</t>
  </si>
  <si>
    <t>30690</t>
  </si>
  <si>
    <t>MALARONE</t>
  </si>
  <si>
    <t>250MG/100MG TBL FLM 12</t>
  </si>
  <si>
    <t>SULFAMETHOXAZOL A TRIMETHOPRIM</t>
  </si>
  <si>
    <t>203954</t>
  </si>
  <si>
    <t>BISEPTOL 480</t>
  </si>
  <si>
    <t>400MG/80MG TBL NOB 28</t>
  </si>
  <si>
    <t>11706</t>
  </si>
  <si>
    <t>80MG/16MG/ML INF CNC SOL 10X5M</t>
  </si>
  <si>
    <t>VÁPNÍK, KOMBINACE S VITAMINEM D A/NEBO JINÝMI LÉČIVY</t>
  </si>
  <si>
    <t>164888</t>
  </si>
  <si>
    <t>CALTRATE 600 MG/400 IU D3 POTAHOVANÁ TABLETA</t>
  </si>
  <si>
    <t>600MG/400IU TBL FLM 90</t>
  </si>
  <si>
    <t>ŽELEZO V KOMBINACI S KYANOKOBALAMINEM A KYSELINOU LISTOVOU</t>
  </si>
  <si>
    <t>59570</t>
  </si>
  <si>
    <t>FERRO-FOLGAMMA</t>
  </si>
  <si>
    <t>37MG/5MG/0,01MG CPS MOL 50</t>
  </si>
  <si>
    <t>NATRIUM-SALICYLÁT</t>
  </si>
  <si>
    <t>527</t>
  </si>
  <si>
    <t>100MG/ML INJ SOL 10X10ML</t>
  </si>
  <si>
    <t>CHOLERA, INAKTIVOVANÁ CELOBUNĚČNÁ VAKCÍNA</t>
  </si>
  <si>
    <t>28144</t>
  </si>
  <si>
    <t>DUKORAL</t>
  </si>
  <si>
    <t>POR SGE SUS 2X3ML+2X5,6G</t>
  </si>
  <si>
    <t>Alprazolam</t>
  </si>
  <si>
    <t>91788</t>
  </si>
  <si>
    <t>NEUROL 0,25</t>
  </si>
  <si>
    <t>0,25MG TBL NOB 30</t>
  </si>
  <si>
    <t>AMOXICILIN A ENZYMOVÝ INHIBITOR</t>
  </si>
  <si>
    <t>192854</t>
  </si>
  <si>
    <t>AUGMENTIN 1 G</t>
  </si>
  <si>
    <t>875MG/125MG TBL FLM 14</t>
  </si>
  <si>
    <t>5951</t>
  </si>
  <si>
    <t>AMOKSIKLAV 1 G</t>
  </si>
  <si>
    <t>203097</t>
  </si>
  <si>
    <t>875MG/125MG TBL FLM 21</t>
  </si>
  <si>
    <t>CEFUROXIM</t>
  </si>
  <si>
    <t>192354</t>
  </si>
  <si>
    <t>ZINNAT</t>
  </si>
  <si>
    <t>500MG TBL FLM 10</t>
  </si>
  <si>
    <t>CETIRIZIN</t>
  </si>
  <si>
    <t>99600</t>
  </si>
  <si>
    <t>ZODAC</t>
  </si>
  <si>
    <t>10MG TBL FLM 90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</si>
  <si>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</si>
  <si>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</si>
  <si>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</si>
  <si>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</si>
  <si>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</si>
  <si>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</si>
  <si>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</si>
  <si>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</si>
  <si>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HYDROKORTISON-BUTYRÁT</t>
  </si>
  <si>
    <t>218236</t>
  </si>
  <si>
    <t>LOCOID 0,1%</t>
  </si>
  <si>
    <t>1MG/G CRM 30G</t>
  </si>
  <si>
    <t>CHLORID DRASELNÝ</t>
  </si>
  <si>
    <t>17188</t>
  </si>
  <si>
    <t>KALIUM CHLORATUM BIOMEDICA</t>
  </si>
  <si>
    <t>500MG TBL ENT 50</t>
  </si>
  <si>
    <t>Jiná antibiotika pro lokální aplikaci</t>
  </si>
  <si>
    <t>1066</t>
  </si>
  <si>
    <t>FRAMYKOIN</t>
  </si>
  <si>
    <t>250IU/G+5,2MG/G UNG 10G</t>
  </si>
  <si>
    <t>48261</t>
  </si>
  <si>
    <t>3300IU/G+250IU/G DRM PLV ADS 1</t>
  </si>
  <si>
    <t>KLARITHROMYCIN</t>
  </si>
  <si>
    <t>53853</t>
  </si>
  <si>
    <t>KLACID 500</t>
  </si>
  <si>
    <t>500MG TBL FLM 14</t>
  </si>
  <si>
    <t>KYSELINA ACETYLSALICYLOVÁ</t>
  </si>
  <si>
    <t>155781</t>
  </si>
  <si>
    <t>GODASAL 100</t>
  </si>
  <si>
    <t>100MG/50MG TBL NOB 50</t>
  </si>
  <si>
    <t>KYSELINA TIAPROFENOVÁ</t>
  </si>
  <si>
    <t>96484</t>
  </si>
  <si>
    <t>SURGAM LÉČIVA</t>
  </si>
  <si>
    <t>300MG TBL NOB 20</t>
  </si>
  <si>
    <t>LEVOCETIRIZIN</t>
  </si>
  <si>
    <t>85142</t>
  </si>
  <si>
    <t>XYZAL</t>
  </si>
  <si>
    <t>5MG TBL FLM 90</t>
  </si>
  <si>
    <t>METFORMIN</t>
  </si>
  <si>
    <t>23797</t>
  </si>
  <si>
    <t>GLUCOPHAGE</t>
  </si>
  <si>
    <t>1000MG TBL FLM 60</t>
  </si>
  <si>
    <t>NIMESULID</t>
  </si>
  <si>
    <t>12892</t>
  </si>
  <si>
    <t>AULIN</t>
  </si>
  <si>
    <t>100MG TBL NOB 30</t>
  </si>
  <si>
    <t>12895</t>
  </si>
  <si>
    <t>100MG POR GRA SUS 30 I</t>
  </si>
  <si>
    <t>12894</t>
  </si>
  <si>
    <t>100MG POR GRA SUS 15 I</t>
  </si>
  <si>
    <t>OMEPRAZOL</t>
  </si>
  <si>
    <t>173408</t>
  </si>
  <si>
    <t>OMEPRAZOL AL 20</t>
  </si>
  <si>
    <t>20MG CPS ETD 30</t>
  </si>
  <si>
    <t>PIKOSÍRAN SODNÝ, KOMBINACE</t>
  </si>
  <si>
    <t>196442</t>
  </si>
  <si>
    <t>CITRAFLEET PRÁŠEK PRO PERORÁLNÍ ROZTOK</t>
  </si>
  <si>
    <t>10MG/3,5G/10,97G POR PLV SOL S</t>
  </si>
  <si>
    <t>Pitofenon a analgetika</t>
  </si>
  <si>
    <t>176954</t>
  </si>
  <si>
    <t>ALGIFEN NEO</t>
  </si>
  <si>
    <t>500MG/ML+5MG/ML POR GTT SOL 1X</t>
  </si>
  <si>
    <t>50335</t>
  </si>
  <si>
    <t>ZOLPIDEM</t>
  </si>
  <si>
    <t>146899</t>
  </si>
  <si>
    <t>ZOLPIDEM MYLAN</t>
  </si>
  <si>
    <t>10MG TBL FLM 50</t>
  </si>
  <si>
    <t>198058</t>
  </si>
  <si>
    <t>SANVAL</t>
  </si>
  <si>
    <t>10MG TBL FLM 100</t>
  </si>
  <si>
    <t>ATORVASTATIN</t>
  </si>
  <si>
    <t>93018</t>
  </si>
  <si>
    <t>SORTIS</t>
  </si>
  <si>
    <t>20MG TBL FLM 100</t>
  </si>
  <si>
    <t>187502</t>
  </si>
  <si>
    <t>20MG TBL FLM 90</t>
  </si>
  <si>
    <t>47727</t>
  </si>
  <si>
    <t>201992</t>
  </si>
  <si>
    <t>500MG TBL FLM 120</t>
  </si>
  <si>
    <t>132908</t>
  </si>
  <si>
    <t>FENOXYMETHYLPENICILIN</t>
  </si>
  <si>
    <t>45997</t>
  </si>
  <si>
    <t>OSPEN 1000</t>
  </si>
  <si>
    <t>1000000IU TBL FLM 30</t>
  </si>
  <si>
    <t>JINÁ IMUNOSTIMULANCIA</t>
  </si>
  <si>
    <t>55676</t>
  </si>
  <si>
    <t>RIBOMUNYL</t>
  </si>
  <si>
    <t>TBL NOB 20</t>
  </si>
  <si>
    <t>JODOVANÝ POVIDON</t>
  </si>
  <si>
    <t>62321</t>
  </si>
  <si>
    <t>BETADINE</t>
  </si>
  <si>
    <t>200MG SUP 14</t>
  </si>
  <si>
    <t>KLINDAMYCIN</t>
  </si>
  <si>
    <t>100339</t>
  </si>
  <si>
    <t>DALACIN C</t>
  </si>
  <si>
    <t>300MG CPS DUR 16</t>
  </si>
  <si>
    <t>KLOPIDOGREL</t>
  </si>
  <si>
    <t>149480</t>
  </si>
  <si>
    <t>ZYLLT</t>
  </si>
  <si>
    <t>75MG TBL FLM 28</t>
  </si>
  <si>
    <t>149483</t>
  </si>
  <si>
    <t>75MG TBL FLM 56</t>
  </si>
  <si>
    <t>LEVOTHYROXIN, SODNÁ SŮL</t>
  </si>
  <si>
    <t>187425</t>
  </si>
  <si>
    <t>LETROX</t>
  </si>
  <si>
    <t>50MCG TBL NOB 100</t>
  </si>
  <si>
    <t>17187</t>
  </si>
  <si>
    <t>NIMESIL</t>
  </si>
  <si>
    <t>100MG POR GRA SUS 30</t>
  </si>
  <si>
    <t>SODNÁ SŮL METAMIZOLU</t>
  </si>
  <si>
    <t>205931</t>
  </si>
  <si>
    <t>METAMIZOL STADA</t>
  </si>
  <si>
    <t>500MG TBL NOB 20</t>
  </si>
  <si>
    <t>TELMISARTAN</t>
  </si>
  <si>
    <t>167666</t>
  </si>
  <si>
    <t>TOLURA</t>
  </si>
  <si>
    <t>40MG TBL NOB 28</t>
  </si>
  <si>
    <t>146894</t>
  </si>
  <si>
    <t>10MG TBL FLM 20</t>
  </si>
  <si>
    <t>146895</t>
  </si>
  <si>
    <t>10MG TBL FLM 28</t>
  </si>
  <si>
    <t>2146</t>
  </si>
  <si>
    <t>DICLOFENAC AL RETARD</t>
  </si>
  <si>
    <t>100MG TBL PRO 30</t>
  </si>
  <si>
    <t>75632</t>
  </si>
  <si>
    <t>100MG TBL PRO 50</t>
  </si>
  <si>
    <t>14075</t>
  </si>
  <si>
    <t>500MG TBL FLM 60</t>
  </si>
  <si>
    <t>132647</t>
  </si>
  <si>
    <t>169548</t>
  </si>
  <si>
    <t>METFORMIN MYLAN</t>
  </si>
  <si>
    <t>METHYLPREDNISOLON</t>
  </si>
  <si>
    <t>40367</t>
  </si>
  <si>
    <t>MEDROL</t>
  </si>
  <si>
    <t>4MG TBL NOB 30</t>
  </si>
  <si>
    <t>40368</t>
  </si>
  <si>
    <t>4MG TBL NOB 30 I</t>
  </si>
  <si>
    <t>METOPROLOL</t>
  </si>
  <si>
    <t>46980</t>
  </si>
  <si>
    <t>BETALOC SR</t>
  </si>
  <si>
    <t>200MG TBL PRO 100</t>
  </si>
  <si>
    <t>3377</t>
  </si>
  <si>
    <t>400MG/80MG TBL NOB 20</t>
  </si>
  <si>
    <t>TELMISARTAN A DIURETIKA</t>
  </si>
  <si>
    <t>26578</t>
  </si>
  <si>
    <t>MICARDISPLUS</t>
  </si>
  <si>
    <t>80MG/12,5MG TBL NOB 28</t>
  </si>
  <si>
    <t>MEFENOXALON</t>
  </si>
  <si>
    <t>85656</t>
  </si>
  <si>
    <t>DORSIFLEX</t>
  </si>
  <si>
    <t>200MG TBL NOB 30</t>
  </si>
  <si>
    <t>55823</t>
  </si>
  <si>
    <t>NOVALGIN TABLETY</t>
  </si>
  <si>
    <t>500MG TBL FLM 20</t>
  </si>
  <si>
    <t>146891</t>
  </si>
  <si>
    <t>10MG TBL FLM 14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</si>
  <si>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</si>
  <si>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</si>
  <si>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</si>
  <si>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</si>
  <si>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J01DC02 - CEFUROXIM</t>
  </si>
  <si>
    <t>C09DA07 - TELMISARTAN A DIURETIKA</t>
  </si>
  <si>
    <t>C10AA05 - ATORVASTATIN</t>
  </si>
  <si>
    <t>R06AE09 - LEVOCETIRIZIN</t>
  </si>
  <si>
    <t>J01CR02 - AMOXICILIN A ENZYMOVÝ INHIBITOR</t>
  </si>
  <si>
    <t>M01AX17 - NIMESULID</t>
  </si>
  <si>
    <t>C09CA07 - TELMISARTAN</t>
  </si>
  <si>
    <t>C07AB02 - METOPROLOL</t>
  </si>
  <si>
    <t>N05BA12 - ALPRAZOLAM</t>
  </si>
  <si>
    <t>R06AE07 - CETIRIZIN</t>
  </si>
  <si>
    <t>A10BB12 - GLIMEPIRID</t>
  </si>
  <si>
    <t>N05CF02 - ZOLPIDEM</t>
  </si>
  <si>
    <t>B01AC04 - KLOPIDOGREL</t>
  </si>
  <si>
    <t>J01EE01 - SULFAMETHOXAZOL A TRIMETHOPRIM</t>
  </si>
  <si>
    <t>H02AB04 - METHYLPREDNISOLON</t>
  </si>
  <si>
    <t>H03AA01 - LEVOTHYROXIN, SODNÁ SŮL</t>
  </si>
  <si>
    <t>J01EE01</t>
  </si>
  <si>
    <t>80MG/16MG/ML INF CNC SOL 10X5ML</t>
  </si>
  <si>
    <t>A10BB12</t>
  </si>
  <si>
    <t>J01CR02</t>
  </si>
  <si>
    <t>J01DC02</t>
  </si>
  <si>
    <t>M01AX17</t>
  </si>
  <si>
    <t>N05BA12</t>
  </si>
  <si>
    <t>N05CF02</t>
  </si>
  <si>
    <t>R06AE07</t>
  </si>
  <si>
    <t>R06AE09</t>
  </si>
  <si>
    <t>B01AC04</t>
  </si>
  <si>
    <t>C09CA07</t>
  </si>
  <si>
    <t>C10AA05</t>
  </si>
  <si>
    <t>H03AA01</t>
  </si>
  <si>
    <t>A10BA02</t>
  </si>
  <si>
    <t>C07AB02</t>
  </si>
  <si>
    <t>C09DA07</t>
  </si>
  <si>
    <t>H02AB04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</si>
  <si>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</si>
  <si>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</si>
  <si>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</si>
  <si>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</si>
  <si>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</si>
  <si>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</si>
  <si>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</si>
  <si>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</si>
  <si>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</si>
  <si>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</si>
  <si>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</si>
  <si>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</si>
  <si>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</si>
  <si>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</si>
  <si>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</si>
  <si>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</si>
  <si>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</si>
  <si>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</si>
  <si>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</si>
  <si>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</si>
  <si>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ZA318</t>
  </si>
  <si>
    <t>Náplast transpore 1,25 cm x 9,14 m 1527-0</t>
  </si>
  <si>
    <t>ZL790</t>
  </si>
  <si>
    <t>Obvaz sterilní hotový č. 3 A4101144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</si>
  <si>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</si>
  <si>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</si>
  <si>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</si>
  <si>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</si>
  <si>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</si>
  <si>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</si>
  <si>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</si>
  <si>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</si>
  <si>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</si>
  <si>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</si>
  <si>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ZB771</t>
  </si>
  <si>
    <t>Držák jehly základní 450201</t>
  </si>
  <si>
    <t>ZB844</t>
  </si>
  <si>
    <t>Esmarch  60 x 1250 KVS 06125</t>
  </si>
  <si>
    <t>ZB724</t>
  </si>
  <si>
    <t>Kapilára sedimentační kalibrovaná 727111</t>
  </si>
  <si>
    <t>ZO930</t>
  </si>
  <si>
    <t>Kontejner 100 ml PP 72/62 mm s přiloženým uzávěrem bílé víčko sterilní na tekutý materiál 75.562.105</t>
  </si>
  <si>
    <t>ZM405</t>
  </si>
  <si>
    <t>Kontejner ze styrofoamu na přepravu zkumavek kompletní bal. á 6 ks 95.1123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</si>
  <si>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</si>
  <si>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</si>
  <si>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</si>
  <si>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</si>
  <si>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</si>
  <si>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</si>
  <si>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ZJ673</t>
  </si>
  <si>
    <t>Pohár na moč 100 ml UH GAMA204808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</si>
  <si>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</si>
  <si>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</si>
  <si>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</si>
  <si>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</si>
  <si>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</si>
  <si>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</si>
  <si>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</si>
  <si>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</si>
  <si>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</si>
  <si>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</si>
  <si>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</si>
  <si>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</si>
  <si>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</si>
  <si>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</si>
  <si>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</si>
  <si>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</si>
  <si>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</si>
  <si>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</si>
  <si>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</si>
  <si>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</si>
  <si>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</si>
  <si>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</si>
  <si>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</si>
  <si>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</si>
  <si>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</si>
  <si>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</si>
  <si>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</si>
  <si>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</si>
  <si>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</si>
  <si>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</si>
  <si>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</si>
  <si>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</si>
  <si>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</si>
  <si>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</si>
  <si>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</si>
  <si>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</si>
  <si>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</si>
  <si>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</si>
  <si>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</si>
  <si>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</si>
  <si>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</si>
  <si>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</si>
  <si>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</si>
  <si>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</si>
  <si>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</si>
  <si>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</si>
  <si>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Zkumavka + aplikátor s chem.stabilizátorem UriSwab žlutá 802CE.A</t>
  </si>
  <si>
    <t>ZB774</t>
  </si>
  <si>
    <t>Zkumavka červená 5 ml gel 456071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</si>
  <si>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</si>
  <si>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</si>
  <si>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</si>
  <si>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</si>
  <si>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</si>
  <si>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</si>
  <si>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</si>
  <si>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</si>
  <si>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</si>
  <si>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</si>
  <si>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</si>
  <si>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</si>
  <si>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</si>
  <si>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</si>
  <si>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</si>
  <si>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</si>
  <si>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</si>
  <si>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</si>
  <si>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</si>
  <si>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</si>
  <si>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</si>
  <si>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</si>
  <si>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</si>
  <si>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</si>
  <si>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</si>
  <si>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</si>
  <si>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</si>
  <si>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</si>
  <si>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Adamus Milan</t>
  </si>
  <si>
    <t>Fialová Jarmila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</si>
  <si>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</si>
  <si>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</si>
  <si>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</si>
  <si>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</si>
  <si>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</si>
  <si>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</si>
  <si>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</si>
  <si>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</si>
  <si>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</si>
  <si>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</si>
  <si>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</si>
  <si>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</si>
  <si>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</si>
  <si>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0032087</t>
  </si>
  <si>
    <t>TRALGIT 100 INJ</t>
  </si>
  <si>
    <t>0058249</t>
  </si>
  <si>
    <t>GUAJACURAN 5%</t>
  </si>
  <si>
    <t>0089212</t>
  </si>
  <si>
    <t>INJECTIO PROCAINII CHLORATI 0,2% ARDEAPHARMA</t>
  </si>
  <si>
    <t>0107295</t>
  </si>
  <si>
    <t>0,9% SODIUM CHLORIDE IN WATER FOR INJECTION FRESEN</t>
  </si>
  <si>
    <t>0096886</t>
  </si>
  <si>
    <t>0207313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</si>
  <si>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</si>
  <si>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</si>
  <si>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</si>
  <si>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</si>
  <si>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</si>
  <si>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</si>
  <si>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</si>
  <si>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</si>
  <si>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</si>
  <si>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</si>
  <si>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</si>
  <si>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</si>
  <si>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</si>
  <si>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</si>
  <si>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</si>
  <si>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</si>
  <si>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</si>
  <si>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</si>
  <si>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</si>
  <si>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</si>
  <si>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</si>
  <si>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</si>
  <si>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</si>
  <si>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</si>
  <si>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</si>
  <si>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</si>
  <si>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</si>
  <si>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</si>
  <si>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</si>
  <si>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</si>
  <si>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</si>
  <si>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</si>
  <si>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</si>
  <si>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</si>
  <si>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</si>
  <si>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</si>
  <si>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</si>
  <si>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</si>
  <si>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</si>
  <si>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</si>
  <si>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</si>
  <si>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</si>
  <si>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</si>
  <si>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</si>
  <si>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</si>
  <si>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</si>
  <si>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</si>
  <si>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</si>
  <si>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</si>
  <si>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</si>
  <si>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</si>
  <si>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</si>
  <si>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</si>
  <si>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</si>
  <si>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</si>
  <si>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</si>
  <si>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05 - II. chirurgická klinika - cévně-transplantační</t>
  </si>
  <si>
    <t>06 - Neurochirurgická klinika</t>
  </si>
  <si>
    <t>10 - Dětská klinika</t>
  </si>
  <si>
    <t>16 - Klinika plicních nemocí a tuberkulózy</t>
  </si>
  <si>
    <t>03</t>
  </si>
  <si>
    <t>05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</si>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</sst>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0.2441596027800913</c:v>
                </c:pt>
                <c:pt idx="1">
                  <c:v>0.24343055704325886</c:v>
                </c:pt>
                <c:pt idx="2">
                  <c:v>0.25385591452208223</c:v>
                </c:pt>
                <c:pt idx="3">
                  <c:v>0.25825072645875435</c:v>
                </c:pt>
                <c:pt idx="4">
                  <c:v>0.26883233903376635</c:v>
                </c:pt>
                <c:pt idx="5">
                  <c:v>0.27005805441771374</c:v>
                </c:pt>
                <c:pt idx="6">
                  <c:v>0.24708941409053906</c:v>
                </c:pt>
                <c:pt idx="7">
                  <c:v>0.24564581011222419</c:v>
                </c:pt>
                <c:pt idx="8">
                  <c:v>0.24654347219434525</c:v>
                </c:pt>
                <c:pt idx="9">
                  <c:v>0.24781701475419252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4560"/>
        <c:axId val="11893143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0.22448936199439631</c:v>
                </c:pt>
                <c:pt idx="1">
                  <c:v>0.22448936199439631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310000"/>
        <c:axId val="1189305104"/>
      </c:scatterChart>
      <c:catAx>
        <c:axId val="118930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931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314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9304560"/>
        <c:crosses val="autoZero"/>
        <c:crossBetween val="between"/>
      </c:valAx>
      <c:valAx>
        <c:axId val="1189310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9305104"/>
        <c:crosses val="max"/>
        <c:crossBetween val="midCat"/>
      </c:valAx>
      <c:valAx>
        <c:axId val="1189305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9310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3" totalsRowShown="0">
  <autoFilter ref="C3:S10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527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767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768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804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905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928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938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1011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1012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1022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30</v>
      </c>
      <c r="J3" s="43">
        <f>SUBTOTAL(9,J6:J1048576)</f>
        <v>1569.55</v>
      </c>
      <c r="K3" s="44">
        <f>IF(M3=0,0,J3/M3)</f>
        <v>1</v>
      </c>
      <c r="L3" s="43">
        <f>SUBTOTAL(9,L6:L1048576)</f>
        <v>30</v>
      </c>
      <c r="M3" s="45">
        <f>SUBTOTAL(9,M6:M1048576)</f>
        <v>1569.55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438</v>
      </c>
      <c r="B6" s="501" t="s">
        <v>520</v>
      </c>
      <c r="C6" s="501" t="s">
        <v>521</v>
      </c>
      <c r="D6" s="501" t="s">
        <v>522</v>
      </c>
      <c r="E6" s="501" t="s">
        <v>523</v>
      </c>
      <c r="F6" s="505"/>
      <c r="G6" s="505"/>
      <c r="H6" s="526">
        <v>0</v>
      </c>
      <c r="I6" s="505">
        <v>29</v>
      </c>
      <c r="J6" s="505">
        <v>1519.3799999999999</v>
      </c>
      <c r="K6" s="526">
        <v>1</v>
      </c>
      <c r="L6" s="505">
        <v>29</v>
      </c>
      <c r="M6" s="506">
        <v>1519.3799999999999</v>
      </c>
    </row>
    <row r="7" spans="1:13" ht="14.4" customHeight="1" thickBot="1" x14ac:dyDescent="0.35">
      <c r="A7" s="514" t="s">
        <v>438</v>
      </c>
      <c r="B7" s="515" t="s">
        <v>524</v>
      </c>
      <c r="C7" s="515" t="s">
        <v>525</v>
      </c>
      <c r="D7" s="515" t="s">
        <v>483</v>
      </c>
      <c r="E7" s="515" t="s">
        <v>526</v>
      </c>
      <c r="F7" s="519"/>
      <c r="G7" s="519"/>
      <c r="H7" s="527">
        <v>0</v>
      </c>
      <c r="I7" s="519">
        <v>1</v>
      </c>
      <c r="J7" s="519">
        <v>50.170000000000051</v>
      </c>
      <c r="K7" s="527">
        <v>1</v>
      </c>
      <c r="L7" s="519">
        <v>1</v>
      </c>
      <c r="M7" s="520">
        <v>50.170000000000051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269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110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528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529</v>
      </c>
      <c r="B7" s="559">
        <v>164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70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thickBot="1" x14ac:dyDescent="0.35">
      <c r="A8" s="554" t="s">
        <v>530</v>
      </c>
      <c r="B8" s="560">
        <v>105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40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531</v>
      </c>
      <c r="C5" s="491">
        <v>36026.749999999956</v>
      </c>
      <c r="D5" s="491">
        <v>316</v>
      </c>
      <c r="E5" s="491">
        <v>27065.799999999952</v>
      </c>
      <c r="F5" s="564">
        <v>0.75126954277030222</v>
      </c>
      <c r="G5" s="491">
        <v>250</v>
      </c>
      <c r="H5" s="564">
        <v>0.79113924050632911</v>
      </c>
      <c r="I5" s="491">
        <v>8960.9500000000007</v>
      </c>
      <c r="J5" s="564">
        <v>0.24873045722969769</v>
      </c>
      <c r="K5" s="491">
        <v>66</v>
      </c>
      <c r="L5" s="564">
        <v>0.20886075949367089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532</v>
      </c>
      <c r="C6" s="491">
        <v>36026.749999999956</v>
      </c>
      <c r="D6" s="491">
        <v>316</v>
      </c>
      <c r="E6" s="491">
        <v>27065.799999999952</v>
      </c>
      <c r="F6" s="564">
        <v>0.75126954277030222</v>
      </c>
      <c r="G6" s="491">
        <v>250</v>
      </c>
      <c r="H6" s="564">
        <v>0.79113924050632911</v>
      </c>
      <c r="I6" s="491">
        <v>8960.9500000000007</v>
      </c>
      <c r="J6" s="564">
        <v>0.24873045722969769</v>
      </c>
      <c r="K6" s="491">
        <v>66</v>
      </c>
      <c r="L6" s="564">
        <v>0.20886075949367089</v>
      </c>
      <c r="M6" s="491" t="s">
        <v>1</v>
      </c>
      <c r="N6" s="150"/>
    </row>
    <row r="7" spans="1:14" ht="14.4" customHeight="1" x14ac:dyDescent="0.3">
      <c r="A7" s="487" t="s">
        <v>432</v>
      </c>
      <c r="B7" s="488" t="s">
        <v>3</v>
      </c>
      <c r="C7" s="491">
        <v>36026.749999999956</v>
      </c>
      <c r="D7" s="491">
        <v>316</v>
      </c>
      <c r="E7" s="491">
        <v>27065.799999999952</v>
      </c>
      <c r="F7" s="564">
        <v>0.75126954277030222</v>
      </c>
      <c r="G7" s="491">
        <v>250</v>
      </c>
      <c r="H7" s="564">
        <v>0.79113924050632911</v>
      </c>
      <c r="I7" s="491">
        <v>8960.9500000000007</v>
      </c>
      <c r="J7" s="564">
        <v>0.24873045722969769</v>
      </c>
      <c r="K7" s="491">
        <v>66</v>
      </c>
      <c r="L7" s="564">
        <v>0.20886075949367089</v>
      </c>
      <c r="M7" s="491" t="s">
        <v>437</v>
      </c>
      <c r="N7" s="150"/>
    </row>
    <row r="9" spans="1:14" ht="14.4" customHeight="1" x14ac:dyDescent="0.3">
      <c r="A9" s="487">
        <v>19</v>
      </c>
      <c r="B9" s="488" t="s">
        <v>531</v>
      </c>
      <c r="C9" s="491" t="s">
        <v>434</v>
      </c>
      <c r="D9" s="491" t="s">
        <v>434</v>
      </c>
      <c r="E9" s="491" t="s">
        <v>434</v>
      </c>
      <c r="F9" s="564" t="s">
        <v>434</v>
      </c>
      <c r="G9" s="491" t="s">
        <v>434</v>
      </c>
      <c r="H9" s="564" t="s">
        <v>434</v>
      </c>
      <c r="I9" s="491" t="s">
        <v>434</v>
      </c>
      <c r="J9" s="564" t="s">
        <v>434</v>
      </c>
      <c r="K9" s="491" t="s">
        <v>434</v>
      </c>
      <c r="L9" s="564" t="s">
        <v>434</v>
      </c>
      <c r="M9" s="491" t="s">
        <v>68</v>
      </c>
      <c r="N9" s="150"/>
    </row>
    <row r="10" spans="1:14" ht="14.4" customHeight="1" x14ac:dyDescent="0.3">
      <c r="A10" s="487" t="s">
        <v>533</v>
      </c>
      <c r="B10" s="488" t="s">
        <v>532</v>
      </c>
      <c r="C10" s="491">
        <v>36026.749999999956</v>
      </c>
      <c r="D10" s="491">
        <v>316</v>
      </c>
      <c r="E10" s="491">
        <v>27065.799999999952</v>
      </c>
      <c r="F10" s="564">
        <v>0.75126954277030222</v>
      </c>
      <c r="G10" s="491">
        <v>250</v>
      </c>
      <c r="H10" s="564">
        <v>0.79113924050632911</v>
      </c>
      <c r="I10" s="491">
        <v>8960.9500000000007</v>
      </c>
      <c r="J10" s="564">
        <v>0.24873045722969769</v>
      </c>
      <c r="K10" s="491">
        <v>66</v>
      </c>
      <c r="L10" s="564">
        <v>0.20886075949367089</v>
      </c>
      <c r="M10" s="491" t="s">
        <v>1</v>
      </c>
      <c r="N10" s="150"/>
    </row>
    <row r="11" spans="1:14" ht="14.4" customHeight="1" x14ac:dyDescent="0.3">
      <c r="A11" s="487" t="s">
        <v>533</v>
      </c>
      <c r="B11" s="488" t="s">
        <v>534</v>
      </c>
      <c r="C11" s="491">
        <v>36026.749999999956</v>
      </c>
      <c r="D11" s="491">
        <v>316</v>
      </c>
      <c r="E11" s="491">
        <v>27065.799999999952</v>
      </c>
      <c r="F11" s="564">
        <v>0.75126954277030222</v>
      </c>
      <c r="G11" s="491">
        <v>250</v>
      </c>
      <c r="H11" s="564">
        <v>0.79113924050632911</v>
      </c>
      <c r="I11" s="491">
        <v>8960.9500000000007</v>
      </c>
      <c r="J11" s="564">
        <v>0.24873045722969769</v>
      </c>
      <c r="K11" s="491">
        <v>66</v>
      </c>
      <c r="L11" s="564">
        <v>0.20886075949367089</v>
      </c>
      <c r="M11" s="491" t="s">
        <v>441</v>
      </c>
      <c r="N11" s="150"/>
    </row>
    <row r="12" spans="1:14" ht="14.4" customHeight="1" x14ac:dyDescent="0.3">
      <c r="A12" s="487" t="s">
        <v>434</v>
      </c>
      <c r="B12" s="488" t="s">
        <v>434</v>
      </c>
      <c r="C12" s="491" t="s">
        <v>434</v>
      </c>
      <c r="D12" s="491" t="s">
        <v>434</v>
      </c>
      <c r="E12" s="491" t="s">
        <v>434</v>
      </c>
      <c r="F12" s="564" t="s">
        <v>434</v>
      </c>
      <c r="G12" s="491" t="s">
        <v>434</v>
      </c>
      <c r="H12" s="564" t="s">
        <v>434</v>
      </c>
      <c r="I12" s="491" t="s">
        <v>434</v>
      </c>
      <c r="J12" s="564" t="s">
        <v>434</v>
      </c>
      <c r="K12" s="491" t="s">
        <v>434</v>
      </c>
      <c r="L12" s="564" t="s">
        <v>434</v>
      </c>
      <c r="M12" s="491" t="s">
        <v>442</v>
      </c>
      <c r="N12" s="150"/>
    </row>
    <row r="13" spans="1:14" ht="14.4" customHeight="1" x14ac:dyDescent="0.3">
      <c r="A13" s="487" t="s">
        <v>432</v>
      </c>
      <c r="B13" s="488" t="s">
        <v>535</v>
      </c>
      <c r="C13" s="491">
        <v>36026.749999999956</v>
      </c>
      <c r="D13" s="491">
        <v>316</v>
      </c>
      <c r="E13" s="491">
        <v>27065.799999999952</v>
      </c>
      <c r="F13" s="564">
        <v>0.75126954277030222</v>
      </c>
      <c r="G13" s="491">
        <v>250</v>
      </c>
      <c r="H13" s="564">
        <v>0.79113924050632911</v>
      </c>
      <c r="I13" s="491">
        <v>8960.9500000000007</v>
      </c>
      <c r="J13" s="564">
        <v>0.24873045722969769</v>
      </c>
      <c r="K13" s="491">
        <v>66</v>
      </c>
      <c r="L13" s="564">
        <v>0.20886075949367089</v>
      </c>
      <c r="M13" s="491" t="s">
        <v>437</v>
      </c>
      <c r="N13" s="150"/>
    </row>
    <row r="14" spans="1:14" ht="14.4" customHeight="1" x14ac:dyDescent="0.3">
      <c r="A14" s="565" t="s">
        <v>270</v>
      </c>
    </row>
    <row r="15" spans="1:14" ht="14.4" customHeight="1" x14ac:dyDescent="0.3">
      <c r="A15" s="566" t="s">
        <v>536</v>
      </c>
    </row>
    <row r="16" spans="1:14" ht="14.4" customHeight="1" x14ac:dyDescent="0.3">
      <c r="A16" s="565" t="s">
        <v>537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538</v>
      </c>
      <c r="B5" s="558">
        <v>19040.78999999995</v>
      </c>
      <c r="C5" s="501">
        <v>1</v>
      </c>
      <c r="D5" s="571">
        <v>191</v>
      </c>
      <c r="E5" s="574" t="s">
        <v>538</v>
      </c>
      <c r="F5" s="558">
        <v>16293.669999999949</v>
      </c>
      <c r="G5" s="526">
        <v>0.85572447361690307</v>
      </c>
      <c r="H5" s="505">
        <v>159</v>
      </c>
      <c r="I5" s="549">
        <v>0.83246073298429324</v>
      </c>
      <c r="J5" s="577">
        <v>2747.1200000000003</v>
      </c>
      <c r="K5" s="526">
        <v>0.1442755263830969</v>
      </c>
      <c r="L5" s="505">
        <v>32</v>
      </c>
      <c r="M5" s="549">
        <v>0.16753926701570682</v>
      </c>
    </row>
    <row r="6" spans="1:13" ht="14.4" customHeight="1" x14ac:dyDescent="0.3">
      <c r="A6" s="568" t="s">
        <v>539</v>
      </c>
      <c r="B6" s="559">
        <v>4204.37</v>
      </c>
      <c r="C6" s="508">
        <v>1</v>
      </c>
      <c r="D6" s="572">
        <v>42</v>
      </c>
      <c r="E6" s="575" t="s">
        <v>539</v>
      </c>
      <c r="F6" s="559">
        <v>2651.16</v>
      </c>
      <c r="G6" s="534">
        <v>0.6305724757811515</v>
      </c>
      <c r="H6" s="512">
        <v>27</v>
      </c>
      <c r="I6" s="550">
        <v>0.6428571428571429</v>
      </c>
      <c r="J6" s="578">
        <v>1553.21</v>
      </c>
      <c r="K6" s="534">
        <v>0.3694275242188485</v>
      </c>
      <c r="L6" s="512">
        <v>15</v>
      </c>
      <c r="M6" s="550">
        <v>0.35714285714285715</v>
      </c>
    </row>
    <row r="7" spans="1:13" ht="14.4" customHeight="1" x14ac:dyDescent="0.3">
      <c r="A7" s="568" t="s">
        <v>540</v>
      </c>
      <c r="B7" s="559">
        <v>4631.4500000000007</v>
      </c>
      <c r="C7" s="508">
        <v>1</v>
      </c>
      <c r="D7" s="572">
        <v>29</v>
      </c>
      <c r="E7" s="575" t="s">
        <v>540</v>
      </c>
      <c r="F7" s="559">
        <v>4414.8600000000006</v>
      </c>
      <c r="G7" s="534">
        <v>0.95323494801843911</v>
      </c>
      <c r="H7" s="512">
        <v>21</v>
      </c>
      <c r="I7" s="550">
        <v>0.72413793103448276</v>
      </c>
      <c r="J7" s="578">
        <v>216.59</v>
      </c>
      <c r="K7" s="534">
        <v>4.6765051981560841E-2</v>
      </c>
      <c r="L7" s="512">
        <v>8</v>
      </c>
      <c r="M7" s="550">
        <v>0.27586206896551724</v>
      </c>
    </row>
    <row r="8" spans="1:13" ht="14.4" customHeight="1" x14ac:dyDescent="0.3">
      <c r="A8" s="568" t="s">
        <v>541</v>
      </c>
      <c r="B8" s="559">
        <v>5155.2</v>
      </c>
      <c r="C8" s="508">
        <v>1</v>
      </c>
      <c r="D8" s="572">
        <v>17</v>
      </c>
      <c r="E8" s="575" t="s">
        <v>541</v>
      </c>
      <c r="F8" s="559">
        <v>998.56999999999994</v>
      </c>
      <c r="G8" s="534">
        <v>0.19370150527622595</v>
      </c>
      <c r="H8" s="512">
        <v>9</v>
      </c>
      <c r="I8" s="550">
        <v>0.52941176470588236</v>
      </c>
      <c r="J8" s="578">
        <v>4156.63</v>
      </c>
      <c r="K8" s="534">
        <v>0.80629849472377413</v>
      </c>
      <c r="L8" s="512">
        <v>8</v>
      </c>
      <c r="M8" s="550">
        <v>0.47058823529411764</v>
      </c>
    </row>
    <row r="9" spans="1:13" ht="14.4" customHeight="1" thickBot="1" x14ac:dyDescent="0.35">
      <c r="A9" s="569" t="s">
        <v>542</v>
      </c>
      <c r="B9" s="560">
        <v>2994.9400000000005</v>
      </c>
      <c r="C9" s="515">
        <v>1</v>
      </c>
      <c r="D9" s="573">
        <v>37</v>
      </c>
      <c r="E9" s="576" t="s">
        <v>542</v>
      </c>
      <c r="F9" s="560">
        <v>2707.5400000000004</v>
      </c>
      <c r="G9" s="527">
        <v>0.90403814433678131</v>
      </c>
      <c r="H9" s="519">
        <v>34</v>
      </c>
      <c r="I9" s="551">
        <v>0.91891891891891897</v>
      </c>
      <c r="J9" s="579">
        <v>287.39999999999998</v>
      </c>
      <c r="K9" s="527">
        <v>9.5961855663218604E-2</v>
      </c>
      <c r="L9" s="519">
        <v>3</v>
      </c>
      <c r="M9" s="551">
        <v>8.1081081081081086E-2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767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36026.749999999942</v>
      </c>
      <c r="N3" s="66">
        <f>SUBTOTAL(9,N7:N1048576)</f>
        <v>626</v>
      </c>
      <c r="O3" s="66">
        <f>SUBTOTAL(9,O7:O1048576)</f>
        <v>316</v>
      </c>
      <c r="P3" s="66">
        <f>SUBTOTAL(9,P7:P1048576)</f>
        <v>27065.799999999945</v>
      </c>
      <c r="Q3" s="67">
        <f>IF(M3=0,0,P3/M3)</f>
        <v>0.75126954277030233</v>
      </c>
      <c r="R3" s="66">
        <f>SUBTOTAL(9,R7:R1048576)</f>
        <v>476</v>
      </c>
      <c r="S3" s="67">
        <f>IF(N3=0,0,R3/N3)</f>
        <v>0.76038338658146964</v>
      </c>
      <c r="T3" s="66">
        <f>SUBTOTAL(9,T7:T1048576)</f>
        <v>250</v>
      </c>
      <c r="U3" s="68">
        <f>IF(O3=0,0,T3/O3)</f>
        <v>0.79113924050632911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531</v>
      </c>
      <c r="C7" s="586" t="s">
        <v>533</v>
      </c>
      <c r="D7" s="587" t="s">
        <v>766</v>
      </c>
      <c r="E7" s="588" t="s">
        <v>538</v>
      </c>
      <c r="F7" s="586" t="s">
        <v>532</v>
      </c>
      <c r="G7" s="586" t="s">
        <v>543</v>
      </c>
      <c r="H7" s="586" t="s">
        <v>434</v>
      </c>
      <c r="I7" s="586" t="s">
        <v>544</v>
      </c>
      <c r="J7" s="586" t="s">
        <v>545</v>
      </c>
      <c r="K7" s="586" t="s">
        <v>546</v>
      </c>
      <c r="L7" s="589">
        <v>42.05</v>
      </c>
      <c r="M7" s="589">
        <v>42.05</v>
      </c>
      <c r="N7" s="586">
        <v>1</v>
      </c>
      <c r="O7" s="590">
        <v>1</v>
      </c>
      <c r="P7" s="589">
        <v>42.05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" customHeight="1" x14ac:dyDescent="0.3">
      <c r="A8" s="592">
        <v>19</v>
      </c>
      <c r="B8" s="593" t="s">
        <v>531</v>
      </c>
      <c r="C8" s="593" t="s">
        <v>533</v>
      </c>
      <c r="D8" s="594" t="s">
        <v>766</v>
      </c>
      <c r="E8" s="595" t="s">
        <v>538</v>
      </c>
      <c r="F8" s="593" t="s">
        <v>532</v>
      </c>
      <c r="G8" s="593" t="s">
        <v>547</v>
      </c>
      <c r="H8" s="593" t="s">
        <v>434</v>
      </c>
      <c r="I8" s="593" t="s">
        <v>548</v>
      </c>
      <c r="J8" s="593" t="s">
        <v>549</v>
      </c>
      <c r="K8" s="593" t="s">
        <v>550</v>
      </c>
      <c r="L8" s="596">
        <v>45.56</v>
      </c>
      <c r="M8" s="596">
        <v>45.56</v>
      </c>
      <c r="N8" s="593">
        <v>1</v>
      </c>
      <c r="O8" s="597">
        <v>1</v>
      </c>
      <c r="P8" s="596"/>
      <c r="Q8" s="598">
        <v>0</v>
      </c>
      <c r="R8" s="593"/>
      <c r="S8" s="598">
        <v>0</v>
      </c>
      <c r="T8" s="597"/>
      <c r="U8" s="599">
        <v>0</v>
      </c>
    </row>
    <row r="9" spans="1:21" ht="14.4" customHeight="1" x14ac:dyDescent="0.3">
      <c r="A9" s="592">
        <v>19</v>
      </c>
      <c r="B9" s="593" t="s">
        <v>531</v>
      </c>
      <c r="C9" s="593" t="s">
        <v>533</v>
      </c>
      <c r="D9" s="594" t="s">
        <v>766</v>
      </c>
      <c r="E9" s="595" t="s">
        <v>538</v>
      </c>
      <c r="F9" s="593" t="s">
        <v>532</v>
      </c>
      <c r="G9" s="593" t="s">
        <v>551</v>
      </c>
      <c r="H9" s="593" t="s">
        <v>434</v>
      </c>
      <c r="I9" s="593" t="s">
        <v>552</v>
      </c>
      <c r="J9" s="593" t="s">
        <v>553</v>
      </c>
      <c r="K9" s="593" t="s">
        <v>554</v>
      </c>
      <c r="L9" s="596">
        <v>57.48</v>
      </c>
      <c r="M9" s="596">
        <v>17761.319999999949</v>
      </c>
      <c r="N9" s="593">
        <v>309</v>
      </c>
      <c r="O9" s="597">
        <v>155</v>
      </c>
      <c r="P9" s="596">
        <v>15059.759999999949</v>
      </c>
      <c r="Q9" s="598">
        <v>0.84789644012944942</v>
      </c>
      <c r="R9" s="593">
        <v>262</v>
      </c>
      <c r="S9" s="598">
        <v>0.84789644012944987</v>
      </c>
      <c r="T9" s="597">
        <v>131.5</v>
      </c>
      <c r="U9" s="599">
        <v>0.84838709677419355</v>
      </c>
    </row>
    <row r="10" spans="1:21" ht="14.4" customHeight="1" x14ac:dyDescent="0.3">
      <c r="A10" s="592">
        <v>19</v>
      </c>
      <c r="B10" s="593" t="s">
        <v>531</v>
      </c>
      <c r="C10" s="593" t="s">
        <v>533</v>
      </c>
      <c r="D10" s="594" t="s">
        <v>766</v>
      </c>
      <c r="E10" s="595" t="s">
        <v>538</v>
      </c>
      <c r="F10" s="593" t="s">
        <v>532</v>
      </c>
      <c r="G10" s="593" t="s">
        <v>555</v>
      </c>
      <c r="H10" s="593" t="s">
        <v>434</v>
      </c>
      <c r="I10" s="593" t="s">
        <v>556</v>
      </c>
      <c r="J10" s="593" t="s">
        <v>557</v>
      </c>
      <c r="K10" s="593" t="s">
        <v>558</v>
      </c>
      <c r="L10" s="596">
        <v>0</v>
      </c>
      <c r="M10" s="596">
        <v>0</v>
      </c>
      <c r="N10" s="593">
        <v>7</v>
      </c>
      <c r="O10" s="597">
        <v>3.5</v>
      </c>
      <c r="P10" s="596">
        <v>0</v>
      </c>
      <c r="Q10" s="598"/>
      <c r="R10" s="593">
        <v>6</v>
      </c>
      <c r="S10" s="598">
        <v>0.8571428571428571</v>
      </c>
      <c r="T10" s="597">
        <v>2.5</v>
      </c>
      <c r="U10" s="599">
        <v>0.7142857142857143</v>
      </c>
    </row>
    <row r="11" spans="1:21" ht="14.4" customHeight="1" x14ac:dyDescent="0.3">
      <c r="A11" s="592">
        <v>19</v>
      </c>
      <c r="B11" s="593" t="s">
        <v>531</v>
      </c>
      <c r="C11" s="593" t="s">
        <v>533</v>
      </c>
      <c r="D11" s="594" t="s">
        <v>766</v>
      </c>
      <c r="E11" s="595" t="s">
        <v>538</v>
      </c>
      <c r="F11" s="593" t="s">
        <v>532</v>
      </c>
      <c r="G11" s="593" t="s">
        <v>555</v>
      </c>
      <c r="H11" s="593" t="s">
        <v>434</v>
      </c>
      <c r="I11" s="593" t="s">
        <v>559</v>
      </c>
      <c r="J11" s="593" t="s">
        <v>557</v>
      </c>
      <c r="K11" s="593" t="s">
        <v>558</v>
      </c>
      <c r="L11" s="596">
        <v>0</v>
      </c>
      <c r="M11" s="596">
        <v>0</v>
      </c>
      <c r="N11" s="593">
        <v>2</v>
      </c>
      <c r="O11" s="597">
        <v>1</v>
      </c>
      <c r="P11" s="596"/>
      <c r="Q11" s="598"/>
      <c r="R11" s="593"/>
      <c r="S11" s="598">
        <v>0</v>
      </c>
      <c r="T11" s="597"/>
      <c r="U11" s="599">
        <v>0</v>
      </c>
    </row>
    <row r="12" spans="1:21" ht="14.4" customHeight="1" x14ac:dyDescent="0.3">
      <c r="A12" s="592">
        <v>19</v>
      </c>
      <c r="B12" s="593" t="s">
        <v>531</v>
      </c>
      <c r="C12" s="593" t="s">
        <v>533</v>
      </c>
      <c r="D12" s="594" t="s">
        <v>766</v>
      </c>
      <c r="E12" s="595" t="s">
        <v>538</v>
      </c>
      <c r="F12" s="593" t="s">
        <v>532</v>
      </c>
      <c r="G12" s="593" t="s">
        <v>560</v>
      </c>
      <c r="H12" s="593" t="s">
        <v>434</v>
      </c>
      <c r="I12" s="593" t="s">
        <v>561</v>
      </c>
      <c r="J12" s="593" t="s">
        <v>562</v>
      </c>
      <c r="K12" s="593" t="s">
        <v>563</v>
      </c>
      <c r="L12" s="596">
        <v>0</v>
      </c>
      <c r="M12" s="596">
        <v>0</v>
      </c>
      <c r="N12" s="593">
        <v>32</v>
      </c>
      <c r="O12" s="597">
        <v>15</v>
      </c>
      <c r="P12" s="596">
        <v>0</v>
      </c>
      <c r="Q12" s="598"/>
      <c r="R12" s="593">
        <v>28</v>
      </c>
      <c r="S12" s="598">
        <v>0.875</v>
      </c>
      <c r="T12" s="597">
        <v>13.5</v>
      </c>
      <c r="U12" s="599">
        <v>0.9</v>
      </c>
    </row>
    <row r="13" spans="1:21" ht="14.4" customHeight="1" x14ac:dyDescent="0.3">
      <c r="A13" s="592">
        <v>19</v>
      </c>
      <c r="B13" s="593" t="s">
        <v>531</v>
      </c>
      <c r="C13" s="593" t="s">
        <v>533</v>
      </c>
      <c r="D13" s="594" t="s">
        <v>766</v>
      </c>
      <c r="E13" s="595" t="s">
        <v>538</v>
      </c>
      <c r="F13" s="593" t="s">
        <v>532</v>
      </c>
      <c r="G13" s="593" t="s">
        <v>560</v>
      </c>
      <c r="H13" s="593" t="s">
        <v>434</v>
      </c>
      <c r="I13" s="593" t="s">
        <v>564</v>
      </c>
      <c r="J13" s="593" t="s">
        <v>562</v>
      </c>
      <c r="K13" s="593" t="s">
        <v>563</v>
      </c>
      <c r="L13" s="596">
        <v>0</v>
      </c>
      <c r="M13" s="596">
        <v>0</v>
      </c>
      <c r="N13" s="593">
        <v>6</v>
      </c>
      <c r="O13" s="597">
        <v>2.5</v>
      </c>
      <c r="P13" s="596">
        <v>0</v>
      </c>
      <c r="Q13" s="598"/>
      <c r="R13" s="593">
        <v>4</v>
      </c>
      <c r="S13" s="598">
        <v>0.66666666666666663</v>
      </c>
      <c r="T13" s="597">
        <v>1.5</v>
      </c>
      <c r="U13" s="599">
        <v>0.6</v>
      </c>
    </row>
    <row r="14" spans="1:21" ht="14.4" customHeight="1" x14ac:dyDescent="0.3">
      <c r="A14" s="592">
        <v>19</v>
      </c>
      <c r="B14" s="593" t="s">
        <v>531</v>
      </c>
      <c r="C14" s="593" t="s">
        <v>533</v>
      </c>
      <c r="D14" s="594" t="s">
        <v>766</v>
      </c>
      <c r="E14" s="595" t="s">
        <v>538</v>
      </c>
      <c r="F14" s="593" t="s">
        <v>532</v>
      </c>
      <c r="G14" s="593" t="s">
        <v>565</v>
      </c>
      <c r="H14" s="593" t="s">
        <v>434</v>
      </c>
      <c r="I14" s="593" t="s">
        <v>566</v>
      </c>
      <c r="J14" s="593" t="s">
        <v>567</v>
      </c>
      <c r="K14" s="593" t="s">
        <v>568</v>
      </c>
      <c r="L14" s="596">
        <v>0</v>
      </c>
      <c r="M14" s="596">
        <v>0</v>
      </c>
      <c r="N14" s="593">
        <v>11</v>
      </c>
      <c r="O14" s="597">
        <v>4.5</v>
      </c>
      <c r="P14" s="596">
        <v>0</v>
      </c>
      <c r="Q14" s="598"/>
      <c r="R14" s="593">
        <v>5</v>
      </c>
      <c r="S14" s="598">
        <v>0.45454545454545453</v>
      </c>
      <c r="T14" s="597">
        <v>2.5</v>
      </c>
      <c r="U14" s="599">
        <v>0.55555555555555558</v>
      </c>
    </row>
    <row r="15" spans="1:21" ht="14.4" customHeight="1" x14ac:dyDescent="0.3">
      <c r="A15" s="592">
        <v>19</v>
      </c>
      <c r="B15" s="593" t="s">
        <v>531</v>
      </c>
      <c r="C15" s="593" t="s">
        <v>533</v>
      </c>
      <c r="D15" s="594" t="s">
        <v>766</v>
      </c>
      <c r="E15" s="595" t="s">
        <v>538</v>
      </c>
      <c r="F15" s="593" t="s">
        <v>532</v>
      </c>
      <c r="G15" s="593" t="s">
        <v>569</v>
      </c>
      <c r="H15" s="593" t="s">
        <v>434</v>
      </c>
      <c r="I15" s="593" t="s">
        <v>570</v>
      </c>
      <c r="J15" s="593" t="s">
        <v>571</v>
      </c>
      <c r="K15" s="593" t="s">
        <v>572</v>
      </c>
      <c r="L15" s="596">
        <v>59.56</v>
      </c>
      <c r="M15" s="596">
        <v>59.56</v>
      </c>
      <c r="N15" s="593">
        <v>1</v>
      </c>
      <c r="O15" s="597">
        <v>1</v>
      </c>
      <c r="P15" s="596">
        <v>59.56</v>
      </c>
      <c r="Q15" s="598">
        <v>1</v>
      </c>
      <c r="R15" s="593">
        <v>1</v>
      </c>
      <c r="S15" s="598">
        <v>1</v>
      </c>
      <c r="T15" s="597">
        <v>1</v>
      </c>
      <c r="U15" s="599">
        <v>1</v>
      </c>
    </row>
    <row r="16" spans="1:21" ht="14.4" customHeight="1" x14ac:dyDescent="0.3">
      <c r="A16" s="592">
        <v>19</v>
      </c>
      <c r="B16" s="593" t="s">
        <v>531</v>
      </c>
      <c r="C16" s="593" t="s">
        <v>533</v>
      </c>
      <c r="D16" s="594" t="s">
        <v>766</v>
      </c>
      <c r="E16" s="595" t="s">
        <v>538</v>
      </c>
      <c r="F16" s="593" t="s">
        <v>532</v>
      </c>
      <c r="G16" s="593" t="s">
        <v>569</v>
      </c>
      <c r="H16" s="593" t="s">
        <v>480</v>
      </c>
      <c r="I16" s="593" t="s">
        <v>573</v>
      </c>
      <c r="J16" s="593" t="s">
        <v>571</v>
      </c>
      <c r="K16" s="593" t="s">
        <v>574</v>
      </c>
      <c r="L16" s="596">
        <v>311.33999999999997</v>
      </c>
      <c r="M16" s="596">
        <v>311.33999999999997</v>
      </c>
      <c r="N16" s="593">
        <v>1</v>
      </c>
      <c r="O16" s="597">
        <v>1</v>
      </c>
      <c r="P16" s="596">
        <v>311.33999999999997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" customHeight="1" x14ac:dyDescent="0.3">
      <c r="A17" s="592">
        <v>19</v>
      </c>
      <c r="B17" s="593" t="s">
        <v>531</v>
      </c>
      <c r="C17" s="593" t="s">
        <v>533</v>
      </c>
      <c r="D17" s="594" t="s">
        <v>766</v>
      </c>
      <c r="E17" s="595" t="s">
        <v>538</v>
      </c>
      <c r="F17" s="593" t="s">
        <v>532</v>
      </c>
      <c r="G17" s="593" t="s">
        <v>575</v>
      </c>
      <c r="H17" s="593" t="s">
        <v>434</v>
      </c>
      <c r="I17" s="593" t="s">
        <v>576</v>
      </c>
      <c r="J17" s="593" t="s">
        <v>577</v>
      </c>
      <c r="K17" s="593" t="s">
        <v>578</v>
      </c>
      <c r="L17" s="596">
        <v>271.94</v>
      </c>
      <c r="M17" s="596">
        <v>543.88</v>
      </c>
      <c r="N17" s="593">
        <v>2</v>
      </c>
      <c r="O17" s="597">
        <v>1</v>
      </c>
      <c r="P17" s="596">
        <v>543.88</v>
      </c>
      <c r="Q17" s="598">
        <v>1</v>
      </c>
      <c r="R17" s="593">
        <v>2</v>
      </c>
      <c r="S17" s="598">
        <v>1</v>
      </c>
      <c r="T17" s="597">
        <v>1</v>
      </c>
      <c r="U17" s="599">
        <v>1</v>
      </c>
    </row>
    <row r="18" spans="1:21" ht="14.4" customHeight="1" x14ac:dyDescent="0.3">
      <c r="A18" s="592">
        <v>19</v>
      </c>
      <c r="B18" s="593" t="s">
        <v>531</v>
      </c>
      <c r="C18" s="593" t="s">
        <v>533</v>
      </c>
      <c r="D18" s="594" t="s">
        <v>766</v>
      </c>
      <c r="E18" s="595" t="s">
        <v>538</v>
      </c>
      <c r="F18" s="593" t="s">
        <v>532</v>
      </c>
      <c r="G18" s="593" t="s">
        <v>579</v>
      </c>
      <c r="H18" s="593" t="s">
        <v>434</v>
      </c>
      <c r="I18" s="593" t="s">
        <v>580</v>
      </c>
      <c r="J18" s="593" t="s">
        <v>581</v>
      </c>
      <c r="K18" s="593" t="s">
        <v>582</v>
      </c>
      <c r="L18" s="596">
        <v>138.86000000000001</v>
      </c>
      <c r="M18" s="596">
        <v>138.86000000000001</v>
      </c>
      <c r="N18" s="593">
        <v>1</v>
      </c>
      <c r="O18" s="597">
        <v>0.5</v>
      </c>
      <c r="P18" s="596">
        <v>138.86000000000001</v>
      </c>
      <c r="Q18" s="598">
        <v>1</v>
      </c>
      <c r="R18" s="593">
        <v>1</v>
      </c>
      <c r="S18" s="598">
        <v>1</v>
      </c>
      <c r="T18" s="597">
        <v>0.5</v>
      </c>
      <c r="U18" s="599">
        <v>1</v>
      </c>
    </row>
    <row r="19" spans="1:21" ht="14.4" customHeight="1" x14ac:dyDescent="0.3">
      <c r="A19" s="592">
        <v>19</v>
      </c>
      <c r="B19" s="593" t="s">
        <v>531</v>
      </c>
      <c r="C19" s="593" t="s">
        <v>533</v>
      </c>
      <c r="D19" s="594" t="s">
        <v>766</v>
      </c>
      <c r="E19" s="595" t="s">
        <v>538</v>
      </c>
      <c r="F19" s="593" t="s">
        <v>532</v>
      </c>
      <c r="G19" s="593" t="s">
        <v>583</v>
      </c>
      <c r="H19" s="593" t="s">
        <v>434</v>
      </c>
      <c r="I19" s="593" t="s">
        <v>584</v>
      </c>
      <c r="J19" s="593" t="s">
        <v>476</v>
      </c>
      <c r="K19" s="593" t="s">
        <v>585</v>
      </c>
      <c r="L19" s="596">
        <v>138.22</v>
      </c>
      <c r="M19" s="596">
        <v>138.22</v>
      </c>
      <c r="N19" s="593">
        <v>1</v>
      </c>
      <c r="O19" s="597">
        <v>1</v>
      </c>
      <c r="P19" s="596">
        <v>138.22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" customHeight="1" x14ac:dyDescent="0.3">
      <c r="A20" s="592">
        <v>19</v>
      </c>
      <c r="B20" s="593" t="s">
        <v>531</v>
      </c>
      <c r="C20" s="593" t="s">
        <v>533</v>
      </c>
      <c r="D20" s="594" t="s">
        <v>766</v>
      </c>
      <c r="E20" s="595" t="s">
        <v>538</v>
      </c>
      <c r="F20" s="593" t="s">
        <v>532</v>
      </c>
      <c r="G20" s="593" t="s">
        <v>586</v>
      </c>
      <c r="H20" s="593" t="s">
        <v>434</v>
      </c>
      <c r="I20" s="593" t="s">
        <v>587</v>
      </c>
      <c r="J20" s="593" t="s">
        <v>588</v>
      </c>
      <c r="K20" s="593" t="s">
        <v>589</v>
      </c>
      <c r="L20" s="596">
        <v>0</v>
      </c>
      <c r="M20" s="596">
        <v>0</v>
      </c>
      <c r="N20" s="593">
        <v>3</v>
      </c>
      <c r="O20" s="597">
        <v>3</v>
      </c>
      <c r="P20" s="596">
        <v>0</v>
      </c>
      <c r="Q20" s="598"/>
      <c r="R20" s="593">
        <v>2</v>
      </c>
      <c r="S20" s="598">
        <v>0.66666666666666663</v>
      </c>
      <c r="T20" s="597">
        <v>2</v>
      </c>
      <c r="U20" s="599">
        <v>0.66666666666666663</v>
      </c>
    </row>
    <row r="21" spans="1:21" ht="14.4" customHeight="1" x14ac:dyDescent="0.3">
      <c r="A21" s="592">
        <v>19</v>
      </c>
      <c r="B21" s="593" t="s">
        <v>531</v>
      </c>
      <c r="C21" s="593" t="s">
        <v>533</v>
      </c>
      <c r="D21" s="594" t="s">
        <v>766</v>
      </c>
      <c r="E21" s="595" t="s">
        <v>539</v>
      </c>
      <c r="F21" s="593" t="s">
        <v>532</v>
      </c>
      <c r="G21" s="593" t="s">
        <v>590</v>
      </c>
      <c r="H21" s="593" t="s">
        <v>480</v>
      </c>
      <c r="I21" s="593" t="s">
        <v>591</v>
      </c>
      <c r="J21" s="593" t="s">
        <v>592</v>
      </c>
      <c r="K21" s="593" t="s">
        <v>593</v>
      </c>
      <c r="L21" s="596">
        <v>4.7</v>
      </c>
      <c r="M21" s="596">
        <v>4.7</v>
      </c>
      <c r="N21" s="593">
        <v>1</v>
      </c>
      <c r="O21" s="597">
        <v>1</v>
      </c>
      <c r="P21" s="596">
        <v>4.7</v>
      </c>
      <c r="Q21" s="598">
        <v>1</v>
      </c>
      <c r="R21" s="593">
        <v>1</v>
      </c>
      <c r="S21" s="598">
        <v>1</v>
      </c>
      <c r="T21" s="597">
        <v>1</v>
      </c>
      <c r="U21" s="599">
        <v>1</v>
      </c>
    </row>
    <row r="22" spans="1:21" ht="14.4" customHeight="1" x14ac:dyDescent="0.3">
      <c r="A22" s="592">
        <v>19</v>
      </c>
      <c r="B22" s="593" t="s">
        <v>531</v>
      </c>
      <c r="C22" s="593" t="s">
        <v>533</v>
      </c>
      <c r="D22" s="594" t="s">
        <v>766</v>
      </c>
      <c r="E22" s="595" t="s">
        <v>539</v>
      </c>
      <c r="F22" s="593" t="s">
        <v>532</v>
      </c>
      <c r="G22" s="593" t="s">
        <v>594</v>
      </c>
      <c r="H22" s="593" t="s">
        <v>434</v>
      </c>
      <c r="I22" s="593" t="s">
        <v>595</v>
      </c>
      <c r="J22" s="593" t="s">
        <v>596</v>
      </c>
      <c r="K22" s="593" t="s">
        <v>597</v>
      </c>
      <c r="L22" s="596">
        <v>154.36000000000001</v>
      </c>
      <c r="M22" s="596">
        <v>154.36000000000001</v>
      </c>
      <c r="N22" s="593">
        <v>1</v>
      </c>
      <c r="O22" s="597">
        <v>1</v>
      </c>
      <c r="P22" s="596">
        <v>154.36000000000001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" customHeight="1" x14ac:dyDescent="0.3">
      <c r="A23" s="592">
        <v>19</v>
      </c>
      <c r="B23" s="593" t="s">
        <v>531</v>
      </c>
      <c r="C23" s="593" t="s">
        <v>533</v>
      </c>
      <c r="D23" s="594" t="s">
        <v>766</v>
      </c>
      <c r="E23" s="595" t="s">
        <v>539</v>
      </c>
      <c r="F23" s="593" t="s">
        <v>532</v>
      </c>
      <c r="G23" s="593" t="s">
        <v>594</v>
      </c>
      <c r="H23" s="593" t="s">
        <v>480</v>
      </c>
      <c r="I23" s="593" t="s">
        <v>598</v>
      </c>
      <c r="J23" s="593" t="s">
        <v>599</v>
      </c>
      <c r="K23" s="593" t="s">
        <v>597</v>
      </c>
      <c r="L23" s="596">
        <v>154.36000000000001</v>
      </c>
      <c r="M23" s="596">
        <v>308.72000000000003</v>
      </c>
      <c r="N23" s="593">
        <v>2</v>
      </c>
      <c r="O23" s="597">
        <v>2</v>
      </c>
      <c r="P23" s="596"/>
      <c r="Q23" s="598">
        <v>0</v>
      </c>
      <c r="R23" s="593"/>
      <c r="S23" s="598">
        <v>0</v>
      </c>
      <c r="T23" s="597"/>
      <c r="U23" s="599">
        <v>0</v>
      </c>
    </row>
    <row r="24" spans="1:21" ht="14.4" customHeight="1" x14ac:dyDescent="0.3">
      <c r="A24" s="592">
        <v>19</v>
      </c>
      <c r="B24" s="593" t="s">
        <v>531</v>
      </c>
      <c r="C24" s="593" t="s">
        <v>533</v>
      </c>
      <c r="D24" s="594" t="s">
        <v>766</v>
      </c>
      <c r="E24" s="595" t="s">
        <v>539</v>
      </c>
      <c r="F24" s="593" t="s">
        <v>532</v>
      </c>
      <c r="G24" s="593" t="s">
        <v>594</v>
      </c>
      <c r="H24" s="593" t="s">
        <v>480</v>
      </c>
      <c r="I24" s="593" t="s">
        <v>600</v>
      </c>
      <c r="J24" s="593" t="s">
        <v>599</v>
      </c>
      <c r="K24" s="593" t="s">
        <v>601</v>
      </c>
      <c r="L24" s="596">
        <v>225.06</v>
      </c>
      <c r="M24" s="596">
        <v>225.06</v>
      </c>
      <c r="N24" s="593">
        <v>1</v>
      </c>
      <c r="O24" s="597">
        <v>0.5</v>
      </c>
      <c r="P24" s="596">
        <v>225.06</v>
      </c>
      <c r="Q24" s="598">
        <v>1</v>
      </c>
      <c r="R24" s="593">
        <v>1</v>
      </c>
      <c r="S24" s="598">
        <v>1</v>
      </c>
      <c r="T24" s="597">
        <v>0.5</v>
      </c>
      <c r="U24" s="599">
        <v>1</v>
      </c>
    </row>
    <row r="25" spans="1:21" ht="14.4" customHeight="1" x14ac:dyDescent="0.3">
      <c r="A25" s="592">
        <v>19</v>
      </c>
      <c r="B25" s="593" t="s">
        <v>531</v>
      </c>
      <c r="C25" s="593" t="s">
        <v>533</v>
      </c>
      <c r="D25" s="594" t="s">
        <v>766</v>
      </c>
      <c r="E25" s="595" t="s">
        <v>539</v>
      </c>
      <c r="F25" s="593" t="s">
        <v>532</v>
      </c>
      <c r="G25" s="593" t="s">
        <v>602</v>
      </c>
      <c r="H25" s="593" t="s">
        <v>434</v>
      </c>
      <c r="I25" s="593" t="s">
        <v>603</v>
      </c>
      <c r="J25" s="593" t="s">
        <v>604</v>
      </c>
      <c r="K25" s="593" t="s">
        <v>605</v>
      </c>
      <c r="L25" s="596">
        <v>170.52</v>
      </c>
      <c r="M25" s="596">
        <v>170.52</v>
      </c>
      <c r="N25" s="593">
        <v>1</v>
      </c>
      <c r="O25" s="597">
        <v>1</v>
      </c>
      <c r="P25" s="596">
        <v>170.52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" customHeight="1" x14ac:dyDescent="0.3">
      <c r="A26" s="592">
        <v>19</v>
      </c>
      <c r="B26" s="593" t="s">
        <v>531</v>
      </c>
      <c r="C26" s="593" t="s">
        <v>533</v>
      </c>
      <c r="D26" s="594" t="s">
        <v>766</v>
      </c>
      <c r="E26" s="595" t="s">
        <v>539</v>
      </c>
      <c r="F26" s="593" t="s">
        <v>532</v>
      </c>
      <c r="G26" s="593" t="s">
        <v>606</v>
      </c>
      <c r="H26" s="593" t="s">
        <v>480</v>
      </c>
      <c r="I26" s="593" t="s">
        <v>607</v>
      </c>
      <c r="J26" s="593" t="s">
        <v>608</v>
      </c>
      <c r="K26" s="593" t="s">
        <v>609</v>
      </c>
      <c r="L26" s="596">
        <v>207.45</v>
      </c>
      <c r="M26" s="596">
        <v>207.45</v>
      </c>
      <c r="N26" s="593">
        <v>1</v>
      </c>
      <c r="O26" s="597">
        <v>0.5</v>
      </c>
      <c r="P26" s="596">
        <v>207.45</v>
      </c>
      <c r="Q26" s="598">
        <v>1</v>
      </c>
      <c r="R26" s="593">
        <v>1</v>
      </c>
      <c r="S26" s="598">
        <v>1</v>
      </c>
      <c r="T26" s="597">
        <v>0.5</v>
      </c>
      <c r="U26" s="599">
        <v>1</v>
      </c>
    </row>
    <row r="27" spans="1:21" ht="14.4" customHeight="1" x14ac:dyDescent="0.3">
      <c r="A27" s="592">
        <v>19</v>
      </c>
      <c r="B27" s="593" t="s">
        <v>531</v>
      </c>
      <c r="C27" s="593" t="s">
        <v>533</v>
      </c>
      <c r="D27" s="594" t="s">
        <v>766</v>
      </c>
      <c r="E27" s="595" t="s">
        <v>539</v>
      </c>
      <c r="F27" s="593" t="s">
        <v>532</v>
      </c>
      <c r="G27" s="593" t="s">
        <v>610</v>
      </c>
      <c r="H27" s="593" t="s">
        <v>434</v>
      </c>
      <c r="I27" s="593" t="s">
        <v>611</v>
      </c>
      <c r="J27" s="593" t="s">
        <v>612</v>
      </c>
      <c r="K27" s="593" t="s">
        <v>613</v>
      </c>
      <c r="L27" s="596">
        <v>72.64</v>
      </c>
      <c r="M27" s="596">
        <v>72.64</v>
      </c>
      <c r="N27" s="593">
        <v>1</v>
      </c>
      <c r="O27" s="597">
        <v>1</v>
      </c>
      <c r="P27" s="596"/>
      <c r="Q27" s="598">
        <v>0</v>
      </c>
      <c r="R27" s="593"/>
      <c r="S27" s="598">
        <v>0</v>
      </c>
      <c r="T27" s="597"/>
      <c r="U27" s="599">
        <v>0</v>
      </c>
    </row>
    <row r="28" spans="1:21" ht="14.4" customHeight="1" x14ac:dyDescent="0.3">
      <c r="A28" s="592">
        <v>19</v>
      </c>
      <c r="B28" s="593" t="s">
        <v>531</v>
      </c>
      <c r="C28" s="593" t="s">
        <v>533</v>
      </c>
      <c r="D28" s="594" t="s">
        <v>766</v>
      </c>
      <c r="E28" s="595" t="s">
        <v>539</v>
      </c>
      <c r="F28" s="593" t="s">
        <v>532</v>
      </c>
      <c r="G28" s="593" t="s">
        <v>614</v>
      </c>
      <c r="H28" s="593" t="s">
        <v>480</v>
      </c>
      <c r="I28" s="593" t="s">
        <v>615</v>
      </c>
      <c r="J28" s="593" t="s">
        <v>616</v>
      </c>
      <c r="K28" s="593" t="s">
        <v>617</v>
      </c>
      <c r="L28" s="596">
        <v>30.83</v>
      </c>
      <c r="M28" s="596">
        <v>215.81</v>
      </c>
      <c r="N28" s="593">
        <v>7</v>
      </c>
      <c r="O28" s="597">
        <v>2</v>
      </c>
      <c r="P28" s="596"/>
      <c r="Q28" s="598">
        <v>0</v>
      </c>
      <c r="R28" s="593"/>
      <c r="S28" s="598">
        <v>0</v>
      </c>
      <c r="T28" s="597"/>
      <c r="U28" s="599">
        <v>0</v>
      </c>
    </row>
    <row r="29" spans="1:21" ht="14.4" customHeight="1" x14ac:dyDescent="0.3">
      <c r="A29" s="592">
        <v>19</v>
      </c>
      <c r="B29" s="593" t="s">
        <v>531</v>
      </c>
      <c r="C29" s="593" t="s">
        <v>533</v>
      </c>
      <c r="D29" s="594" t="s">
        <v>766</v>
      </c>
      <c r="E29" s="595" t="s">
        <v>539</v>
      </c>
      <c r="F29" s="593" t="s">
        <v>532</v>
      </c>
      <c r="G29" s="593" t="s">
        <v>618</v>
      </c>
      <c r="H29" s="593" t="s">
        <v>434</v>
      </c>
      <c r="I29" s="593" t="s">
        <v>619</v>
      </c>
      <c r="J29" s="593" t="s">
        <v>620</v>
      </c>
      <c r="K29" s="593" t="s">
        <v>621</v>
      </c>
      <c r="L29" s="596">
        <v>79.64</v>
      </c>
      <c r="M29" s="596">
        <v>79.64</v>
      </c>
      <c r="N29" s="593">
        <v>1</v>
      </c>
      <c r="O29" s="597">
        <v>0.5</v>
      </c>
      <c r="P29" s="596">
        <v>79.64</v>
      </c>
      <c r="Q29" s="598">
        <v>1</v>
      </c>
      <c r="R29" s="593">
        <v>1</v>
      </c>
      <c r="S29" s="598">
        <v>1</v>
      </c>
      <c r="T29" s="597">
        <v>0.5</v>
      </c>
      <c r="U29" s="599">
        <v>1</v>
      </c>
    </row>
    <row r="30" spans="1:21" ht="14.4" customHeight="1" x14ac:dyDescent="0.3">
      <c r="A30" s="592">
        <v>19</v>
      </c>
      <c r="B30" s="593" t="s">
        <v>531</v>
      </c>
      <c r="C30" s="593" t="s">
        <v>533</v>
      </c>
      <c r="D30" s="594" t="s">
        <v>766</v>
      </c>
      <c r="E30" s="595" t="s">
        <v>539</v>
      </c>
      <c r="F30" s="593" t="s">
        <v>532</v>
      </c>
      <c r="G30" s="593" t="s">
        <v>622</v>
      </c>
      <c r="H30" s="593" t="s">
        <v>434</v>
      </c>
      <c r="I30" s="593" t="s">
        <v>623</v>
      </c>
      <c r="J30" s="593" t="s">
        <v>624</v>
      </c>
      <c r="K30" s="593" t="s">
        <v>625</v>
      </c>
      <c r="L30" s="596">
        <v>0</v>
      </c>
      <c r="M30" s="596">
        <v>0</v>
      </c>
      <c r="N30" s="593">
        <v>1</v>
      </c>
      <c r="O30" s="597">
        <v>1</v>
      </c>
      <c r="P30" s="596"/>
      <c r="Q30" s="598"/>
      <c r="R30" s="593"/>
      <c r="S30" s="598">
        <v>0</v>
      </c>
      <c r="T30" s="597"/>
      <c r="U30" s="599">
        <v>0</v>
      </c>
    </row>
    <row r="31" spans="1:21" ht="14.4" customHeight="1" x14ac:dyDescent="0.3">
      <c r="A31" s="592">
        <v>19</v>
      </c>
      <c r="B31" s="593" t="s">
        <v>531</v>
      </c>
      <c r="C31" s="593" t="s">
        <v>533</v>
      </c>
      <c r="D31" s="594" t="s">
        <v>766</v>
      </c>
      <c r="E31" s="595" t="s">
        <v>539</v>
      </c>
      <c r="F31" s="593" t="s">
        <v>532</v>
      </c>
      <c r="G31" s="593" t="s">
        <v>626</v>
      </c>
      <c r="H31" s="593" t="s">
        <v>434</v>
      </c>
      <c r="I31" s="593" t="s">
        <v>627</v>
      </c>
      <c r="J31" s="593" t="s">
        <v>628</v>
      </c>
      <c r="K31" s="593" t="s">
        <v>629</v>
      </c>
      <c r="L31" s="596">
        <v>48.09</v>
      </c>
      <c r="M31" s="596">
        <v>48.09</v>
      </c>
      <c r="N31" s="593">
        <v>1</v>
      </c>
      <c r="O31" s="597">
        <v>1</v>
      </c>
      <c r="P31" s="596">
        <v>48.09</v>
      </c>
      <c r="Q31" s="598">
        <v>1</v>
      </c>
      <c r="R31" s="593">
        <v>1</v>
      </c>
      <c r="S31" s="598">
        <v>1</v>
      </c>
      <c r="T31" s="597">
        <v>1</v>
      </c>
      <c r="U31" s="599">
        <v>1</v>
      </c>
    </row>
    <row r="32" spans="1:21" ht="14.4" customHeight="1" x14ac:dyDescent="0.3">
      <c r="A32" s="592">
        <v>19</v>
      </c>
      <c r="B32" s="593" t="s">
        <v>531</v>
      </c>
      <c r="C32" s="593" t="s">
        <v>533</v>
      </c>
      <c r="D32" s="594" t="s">
        <v>766</v>
      </c>
      <c r="E32" s="595" t="s">
        <v>539</v>
      </c>
      <c r="F32" s="593" t="s">
        <v>532</v>
      </c>
      <c r="G32" s="593" t="s">
        <v>626</v>
      </c>
      <c r="H32" s="593" t="s">
        <v>434</v>
      </c>
      <c r="I32" s="593" t="s">
        <v>630</v>
      </c>
      <c r="J32" s="593" t="s">
        <v>628</v>
      </c>
      <c r="K32" s="593" t="s">
        <v>631</v>
      </c>
      <c r="L32" s="596">
        <v>64.36</v>
      </c>
      <c r="M32" s="596">
        <v>64.36</v>
      </c>
      <c r="N32" s="593">
        <v>1</v>
      </c>
      <c r="O32" s="597">
        <v>1</v>
      </c>
      <c r="P32" s="596"/>
      <c r="Q32" s="598">
        <v>0</v>
      </c>
      <c r="R32" s="593"/>
      <c r="S32" s="598">
        <v>0</v>
      </c>
      <c r="T32" s="597"/>
      <c r="U32" s="599">
        <v>0</v>
      </c>
    </row>
    <row r="33" spans="1:21" ht="14.4" customHeight="1" x14ac:dyDescent="0.3">
      <c r="A33" s="592">
        <v>19</v>
      </c>
      <c r="B33" s="593" t="s">
        <v>531</v>
      </c>
      <c r="C33" s="593" t="s">
        <v>533</v>
      </c>
      <c r="D33" s="594" t="s">
        <v>766</v>
      </c>
      <c r="E33" s="595" t="s">
        <v>539</v>
      </c>
      <c r="F33" s="593" t="s">
        <v>532</v>
      </c>
      <c r="G33" s="593" t="s">
        <v>632</v>
      </c>
      <c r="H33" s="593" t="s">
        <v>434</v>
      </c>
      <c r="I33" s="593" t="s">
        <v>633</v>
      </c>
      <c r="J33" s="593" t="s">
        <v>634</v>
      </c>
      <c r="K33" s="593" t="s">
        <v>635</v>
      </c>
      <c r="L33" s="596">
        <v>98.75</v>
      </c>
      <c r="M33" s="596">
        <v>98.75</v>
      </c>
      <c r="N33" s="593">
        <v>1</v>
      </c>
      <c r="O33" s="597">
        <v>0.5</v>
      </c>
      <c r="P33" s="596">
        <v>98.75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" customHeight="1" x14ac:dyDescent="0.3">
      <c r="A34" s="592">
        <v>19</v>
      </c>
      <c r="B34" s="593" t="s">
        <v>531</v>
      </c>
      <c r="C34" s="593" t="s">
        <v>533</v>
      </c>
      <c r="D34" s="594" t="s">
        <v>766</v>
      </c>
      <c r="E34" s="595" t="s">
        <v>539</v>
      </c>
      <c r="F34" s="593" t="s">
        <v>532</v>
      </c>
      <c r="G34" s="593" t="s">
        <v>551</v>
      </c>
      <c r="H34" s="593" t="s">
        <v>434</v>
      </c>
      <c r="I34" s="593" t="s">
        <v>552</v>
      </c>
      <c r="J34" s="593" t="s">
        <v>553</v>
      </c>
      <c r="K34" s="593" t="s">
        <v>554</v>
      </c>
      <c r="L34" s="596">
        <v>57.48</v>
      </c>
      <c r="M34" s="596">
        <v>804.72</v>
      </c>
      <c r="N34" s="593">
        <v>14</v>
      </c>
      <c r="O34" s="597">
        <v>7</v>
      </c>
      <c r="P34" s="596">
        <v>804.72</v>
      </c>
      <c r="Q34" s="598">
        <v>1</v>
      </c>
      <c r="R34" s="593">
        <v>14</v>
      </c>
      <c r="S34" s="598">
        <v>1</v>
      </c>
      <c r="T34" s="597">
        <v>7</v>
      </c>
      <c r="U34" s="599">
        <v>1</v>
      </c>
    </row>
    <row r="35" spans="1:21" ht="14.4" customHeight="1" x14ac:dyDescent="0.3">
      <c r="A35" s="592">
        <v>19</v>
      </c>
      <c r="B35" s="593" t="s">
        <v>531</v>
      </c>
      <c r="C35" s="593" t="s">
        <v>533</v>
      </c>
      <c r="D35" s="594" t="s">
        <v>766</v>
      </c>
      <c r="E35" s="595" t="s">
        <v>539</v>
      </c>
      <c r="F35" s="593" t="s">
        <v>532</v>
      </c>
      <c r="G35" s="593" t="s">
        <v>636</v>
      </c>
      <c r="H35" s="593" t="s">
        <v>434</v>
      </c>
      <c r="I35" s="593" t="s">
        <v>637</v>
      </c>
      <c r="J35" s="593" t="s">
        <v>638</v>
      </c>
      <c r="K35" s="593" t="s">
        <v>639</v>
      </c>
      <c r="L35" s="596">
        <v>29.31</v>
      </c>
      <c r="M35" s="596">
        <v>29.31</v>
      </c>
      <c r="N35" s="593">
        <v>1</v>
      </c>
      <c r="O35" s="597">
        <v>1</v>
      </c>
      <c r="P35" s="596">
        <v>29.31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" customHeight="1" x14ac:dyDescent="0.3">
      <c r="A36" s="592">
        <v>19</v>
      </c>
      <c r="B36" s="593" t="s">
        <v>531</v>
      </c>
      <c r="C36" s="593" t="s">
        <v>533</v>
      </c>
      <c r="D36" s="594" t="s">
        <v>766</v>
      </c>
      <c r="E36" s="595" t="s">
        <v>539</v>
      </c>
      <c r="F36" s="593" t="s">
        <v>532</v>
      </c>
      <c r="G36" s="593" t="s">
        <v>640</v>
      </c>
      <c r="H36" s="593" t="s">
        <v>434</v>
      </c>
      <c r="I36" s="593" t="s">
        <v>641</v>
      </c>
      <c r="J36" s="593" t="s">
        <v>642</v>
      </c>
      <c r="K36" s="593" t="s">
        <v>643</v>
      </c>
      <c r="L36" s="596">
        <v>32.28</v>
      </c>
      <c r="M36" s="596">
        <v>32.28</v>
      </c>
      <c r="N36" s="593">
        <v>1</v>
      </c>
      <c r="O36" s="597">
        <v>0.5</v>
      </c>
      <c r="P36" s="596"/>
      <c r="Q36" s="598">
        <v>0</v>
      </c>
      <c r="R36" s="593"/>
      <c r="S36" s="598">
        <v>0</v>
      </c>
      <c r="T36" s="597"/>
      <c r="U36" s="599">
        <v>0</v>
      </c>
    </row>
    <row r="37" spans="1:21" ht="14.4" customHeight="1" x14ac:dyDescent="0.3">
      <c r="A37" s="592">
        <v>19</v>
      </c>
      <c r="B37" s="593" t="s">
        <v>531</v>
      </c>
      <c r="C37" s="593" t="s">
        <v>533</v>
      </c>
      <c r="D37" s="594" t="s">
        <v>766</v>
      </c>
      <c r="E37" s="595" t="s">
        <v>539</v>
      </c>
      <c r="F37" s="593" t="s">
        <v>532</v>
      </c>
      <c r="G37" s="593" t="s">
        <v>644</v>
      </c>
      <c r="H37" s="593" t="s">
        <v>434</v>
      </c>
      <c r="I37" s="593" t="s">
        <v>645</v>
      </c>
      <c r="J37" s="593" t="s">
        <v>646</v>
      </c>
      <c r="K37" s="593" t="s">
        <v>647</v>
      </c>
      <c r="L37" s="596">
        <v>207.45</v>
      </c>
      <c r="M37" s="596">
        <v>207.45</v>
      </c>
      <c r="N37" s="593">
        <v>1</v>
      </c>
      <c r="O37" s="597">
        <v>1</v>
      </c>
      <c r="P37" s="596"/>
      <c r="Q37" s="598">
        <v>0</v>
      </c>
      <c r="R37" s="593"/>
      <c r="S37" s="598">
        <v>0</v>
      </c>
      <c r="T37" s="597"/>
      <c r="U37" s="599">
        <v>0</v>
      </c>
    </row>
    <row r="38" spans="1:21" ht="14.4" customHeight="1" x14ac:dyDescent="0.3">
      <c r="A38" s="592">
        <v>19</v>
      </c>
      <c r="B38" s="593" t="s">
        <v>531</v>
      </c>
      <c r="C38" s="593" t="s">
        <v>533</v>
      </c>
      <c r="D38" s="594" t="s">
        <v>766</v>
      </c>
      <c r="E38" s="595" t="s">
        <v>539</v>
      </c>
      <c r="F38" s="593" t="s">
        <v>532</v>
      </c>
      <c r="G38" s="593" t="s">
        <v>648</v>
      </c>
      <c r="H38" s="593" t="s">
        <v>434</v>
      </c>
      <c r="I38" s="593" t="s">
        <v>649</v>
      </c>
      <c r="J38" s="593" t="s">
        <v>650</v>
      </c>
      <c r="K38" s="593" t="s">
        <v>651</v>
      </c>
      <c r="L38" s="596">
        <v>86.41</v>
      </c>
      <c r="M38" s="596">
        <v>345.64</v>
      </c>
      <c r="N38" s="593">
        <v>4</v>
      </c>
      <c r="O38" s="597">
        <v>2</v>
      </c>
      <c r="P38" s="596"/>
      <c r="Q38" s="598">
        <v>0</v>
      </c>
      <c r="R38" s="593"/>
      <c r="S38" s="598">
        <v>0</v>
      </c>
      <c r="T38" s="597"/>
      <c r="U38" s="599">
        <v>0</v>
      </c>
    </row>
    <row r="39" spans="1:21" ht="14.4" customHeight="1" x14ac:dyDescent="0.3">
      <c r="A39" s="592">
        <v>19</v>
      </c>
      <c r="B39" s="593" t="s">
        <v>531</v>
      </c>
      <c r="C39" s="593" t="s">
        <v>533</v>
      </c>
      <c r="D39" s="594" t="s">
        <v>766</v>
      </c>
      <c r="E39" s="595" t="s">
        <v>539</v>
      </c>
      <c r="F39" s="593" t="s">
        <v>532</v>
      </c>
      <c r="G39" s="593" t="s">
        <v>652</v>
      </c>
      <c r="H39" s="593" t="s">
        <v>480</v>
      </c>
      <c r="I39" s="593" t="s">
        <v>653</v>
      </c>
      <c r="J39" s="593" t="s">
        <v>654</v>
      </c>
      <c r="K39" s="593" t="s">
        <v>655</v>
      </c>
      <c r="L39" s="596">
        <v>48.42</v>
      </c>
      <c r="M39" s="596">
        <v>48.42</v>
      </c>
      <c r="N39" s="593">
        <v>1</v>
      </c>
      <c r="O39" s="597">
        <v>1</v>
      </c>
      <c r="P39" s="596"/>
      <c r="Q39" s="598">
        <v>0</v>
      </c>
      <c r="R39" s="593"/>
      <c r="S39" s="598">
        <v>0</v>
      </c>
      <c r="T39" s="597"/>
      <c r="U39" s="599">
        <v>0</v>
      </c>
    </row>
    <row r="40" spans="1:21" ht="14.4" customHeight="1" x14ac:dyDescent="0.3">
      <c r="A40" s="592">
        <v>19</v>
      </c>
      <c r="B40" s="593" t="s">
        <v>531</v>
      </c>
      <c r="C40" s="593" t="s">
        <v>533</v>
      </c>
      <c r="D40" s="594" t="s">
        <v>766</v>
      </c>
      <c r="E40" s="595" t="s">
        <v>539</v>
      </c>
      <c r="F40" s="593" t="s">
        <v>532</v>
      </c>
      <c r="G40" s="593" t="s">
        <v>652</v>
      </c>
      <c r="H40" s="593" t="s">
        <v>434</v>
      </c>
      <c r="I40" s="593" t="s">
        <v>656</v>
      </c>
      <c r="J40" s="593" t="s">
        <v>654</v>
      </c>
      <c r="K40" s="593" t="s">
        <v>657</v>
      </c>
      <c r="L40" s="596">
        <v>48.42</v>
      </c>
      <c r="M40" s="596">
        <v>145.26</v>
      </c>
      <c r="N40" s="593">
        <v>3</v>
      </c>
      <c r="O40" s="597">
        <v>3</v>
      </c>
      <c r="P40" s="596">
        <v>48.42</v>
      </c>
      <c r="Q40" s="598">
        <v>0.33333333333333337</v>
      </c>
      <c r="R40" s="593">
        <v>1</v>
      </c>
      <c r="S40" s="598">
        <v>0.33333333333333331</v>
      </c>
      <c r="T40" s="597">
        <v>1</v>
      </c>
      <c r="U40" s="599">
        <v>0.33333333333333331</v>
      </c>
    </row>
    <row r="41" spans="1:21" ht="14.4" customHeight="1" x14ac:dyDescent="0.3">
      <c r="A41" s="592">
        <v>19</v>
      </c>
      <c r="B41" s="593" t="s">
        <v>531</v>
      </c>
      <c r="C41" s="593" t="s">
        <v>533</v>
      </c>
      <c r="D41" s="594" t="s">
        <v>766</v>
      </c>
      <c r="E41" s="595" t="s">
        <v>539</v>
      </c>
      <c r="F41" s="593" t="s">
        <v>532</v>
      </c>
      <c r="G41" s="593" t="s">
        <v>652</v>
      </c>
      <c r="H41" s="593" t="s">
        <v>434</v>
      </c>
      <c r="I41" s="593" t="s">
        <v>658</v>
      </c>
      <c r="J41" s="593" t="s">
        <v>654</v>
      </c>
      <c r="K41" s="593" t="s">
        <v>659</v>
      </c>
      <c r="L41" s="596">
        <v>24.22</v>
      </c>
      <c r="M41" s="596">
        <v>24.22</v>
      </c>
      <c r="N41" s="593">
        <v>1</v>
      </c>
      <c r="O41" s="597">
        <v>1</v>
      </c>
      <c r="P41" s="596">
        <v>24.22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" customHeight="1" x14ac:dyDescent="0.3">
      <c r="A42" s="592">
        <v>19</v>
      </c>
      <c r="B42" s="593" t="s">
        <v>531</v>
      </c>
      <c r="C42" s="593" t="s">
        <v>533</v>
      </c>
      <c r="D42" s="594" t="s">
        <v>766</v>
      </c>
      <c r="E42" s="595" t="s">
        <v>539</v>
      </c>
      <c r="F42" s="593" t="s">
        <v>532</v>
      </c>
      <c r="G42" s="593" t="s">
        <v>660</v>
      </c>
      <c r="H42" s="593" t="s">
        <v>434</v>
      </c>
      <c r="I42" s="593" t="s">
        <v>661</v>
      </c>
      <c r="J42" s="593" t="s">
        <v>662</v>
      </c>
      <c r="K42" s="593" t="s">
        <v>663</v>
      </c>
      <c r="L42" s="596">
        <v>61.76</v>
      </c>
      <c r="M42" s="596">
        <v>61.76</v>
      </c>
      <c r="N42" s="593">
        <v>1</v>
      </c>
      <c r="O42" s="597">
        <v>1</v>
      </c>
      <c r="P42" s="596">
        <v>61.76</v>
      </c>
      <c r="Q42" s="598">
        <v>1</v>
      </c>
      <c r="R42" s="593">
        <v>1</v>
      </c>
      <c r="S42" s="598">
        <v>1</v>
      </c>
      <c r="T42" s="597">
        <v>1</v>
      </c>
      <c r="U42" s="599">
        <v>1</v>
      </c>
    </row>
    <row r="43" spans="1:21" ht="14.4" customHeight="1" x14ac:dyDescent="0.3">
      <c r="A43" s="592">
        <v>19</v>
      </c>
      <c r="B43" s="593" t="s">
        <v>531</v>
      </c>
      <c r="C43" s="593" t="s">
        <v>533</v>
      </c>
      <c r="D43" s="594" t="s">
        <v>766</v>
      </c>
      <c r="E43" s="595" t="s">
        <v>539</v>
      </c>
      <c r="F43" s="593" t="s">
        <v>532</v>
      </c>
      <c r="G43" s="593" t="s">
        <v>664</v>
      </c>
      <c r="H43" s="593" t="s">
        <v>434</v>
      </c>
      <c r="I43" s="593" t="s">
        <v>665</v>
      </c>
      <c r="J43" s="593" t="s">
        <v>666</v>
      </c>
      <c r="K43" s="593" t="s">
        <v>667</v>
      </c>
      <c r="L43" s="596">
        <v>256.67</v>
      </c>
      <c r="M43" s="596">
        <v>256.67</v>
      </c>
      <c r="N43" s="593">
        <v>1</v>
      </c>
      <c r="O43" s="597">
        <v>1</v>
      </c>
      <c r="P43" s="596">
        <v>256.67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" customHeight="1" x14ac:dyDescent="0.3">
      <c r="A44" s="592">
        <v>19</v>
      </c>
      <c r="B44" s="593" t="s">
        <v>531</v>
      </c>
      <c r="C44" s="593" t="s">
        <v>533</v>
      </c>
      <c r="D44" s="594" t="s">
        <v>766</v>
      </c>
      <c r="E44" s="595" t="s">
        <v>539</v>
      </c>
      <c r="F44" s="593" t="s">
        <v>532</v>
      </c>
      <c r="G44" s="593" t="s">
        <v>668</v>
      </c>
      <c r="H44" s="593" t="s">
        <v>434</v>
      </c>
      <c r="I44" s="593" t="s">
        <v>669</v>
      </c>
      <c r="J44" s="593" t="s">
        <v>670</v>
      </c>
      <c r="K44" s="593" t="s">
        <v>671</v>
      </c>
      <c r="L44" s="596">
        <v>108.44</v>
      </c>
      <c r="M44" s="596">
        <v>433.76</v>
      </c>
      <c r="N44" s="593">
        <v>4</v>
      </c>
      <c r="O44" s="597">
        <v>4</v>
      </c>
      <c r="P44" s="596">
        <v>325.32</v>
      </c>
      <c r="Q44" s="598">
        <v>0.75</v>
      </c>
      <c r="R44" s="593">
        <v>3</v>
      </c>
      <c r="S44" s="598">
        <v>0.75</v>
      </c>
      <c r="T44" s="597">
        <v>3</v>
      </c>
      <c r="U44" s="599">
        <v>0.75</v>
      </c>
    </row>
    <row r="45" spans="1:21" ht="14.4" customHeight="1" x14ac:dyDescent="0.3">
      <c r="A45" s="592">
        <v>19</v>
      </c>
      <c r="B45" s="593" t="s">
        <v>531</v>
      </c>
      <c r="C45" s="593" t="s">
        <v>533</v>
      </c>
      <c r="D45" s="594" t="s">
        <v>766</v>
      </c>
      <c r="E45" s="595" t="s">
        <v>539</v>
      </c>
      <c r="F45" s="593" t="s">
        <v>532</v>
      </c>
      <c r="G45" s="593" t="s">
        <v>668</v>
      </c>
      <c r="H45" s="593" t="s">
        <v>434</v>
      </c>
      <c r="I45" s="593" t="s">
        <v>672</v>
      </c>
      <c r="J45" s="593" t="s">
        <v>670</v>
      </c>
      <c r="K45" s="593" t="s">
        <v>671</v>
      </c>
      <c r="L45" s="596">
        <v>52.61</v>
      </c>
      <c r="M45" s="596">
        <v>105.22</v>
      </c>
      <c r="N45" s="593">
        <v>2</v>
      </c>
      <c r="O45" s="597">
        <v>1.5</v>
      </c>
      <c r="P45" s="596">
        <v>52.61</v>
      </c>
      <c r="Q45" s="598">
        <v>0.5</v>
      </c>
      <c r="R45" s="593">
        <v>1</v>
      </c>
      <c r="S45" s="598">
        <v>0.5</v>
      </c>
      <c r="T45" s="597">
        <v>1</v>
      </c>
      <c r="U45" s="599">
        <v>0.66666666666666663</v>
      </c>
    </row>
    <row r="46" spans="1:21" ht="14.4" customHeight="1" x14ac:dyDescent="0.3">
      <c r="A46" s="592">
        <v>19</v>
      </c>
      <c r="B46" s="593" t="s">
        <v>531</v>
      </c>
      <c r="C46" s="593" t="s">
        <v>533</v>
      </c>
      <c r="D46" s="594" t="s">
        <v>766</v>
      </c>
      <c r="E46" s="595" t="s">
        <v>539</v>
      </c>
      <c r="F46" s="593" t="s">
        <v>532</v>
      </c>
      <c r="G46" s="593" t="s">
        <v>569</v>
      </c>
      <c r="H46" s="593" t="s">
        <v>434</v>
      </c>
      <c r="I46" s="593" t="s">
        <v>570</v>
      </c>
      <c r="J46" s="593" t="s">
        <v>571</v>
      </c>
      <c r="K46" s="593" t="s">
        <v>572</v>
      </c>
      <c r="L46" s="596">
        <v>59.56</v>
      </c>
      <c r="M46" s="596">
        <v>59.56</v>
      </c>
      <c r="N46" s="593">
        <v>1</v>
      </c>
      <c r="O46" s="597">
        <v>1</v>
      </c>
      <c r="P46" s="596">
        <v>59.56</v>
      </c>
      <c r="Q46" s="598">
        <v>1</v>
      </c>
      <c r="R46" s="593">
        <v>1</v>
      </c>
      <c r="S46" s="598">
        <v>1</v>
      </c>
      <c r="T46" s="597">
        <v>1</v>
      </c>
      <c r="U46" s="599">
        <v>1</v>
      </c>
    </row>
    <row r="47" spans="1:21" ht="14.4" customHeight="1" x14ac:dyDescent="0.3">
      <c r="A47" s="592">
        <v>19</v>
      </c>
      <c r="B47" s="593" t="s">
        <v>531</v>
      </c>
      <c r="C47" s="593" t="s">
        <v>533</v>
      </c>
      <c r="D47" s="594" t="s">
        <v>766</v>
      </c>
      <c r="E47" s="595" t="s">
        <v>539</v>
      </c>
      <c r="F47" s="593" t="s">
        <v>532</v>
      </c>
      <c r="G47" s="593" t="s">
        <v>673</v>
      </c>
      <c r="H47" s="593" t="s">
        <v>480</v>
      </c>
      <c r="I47" s="593" t="s">
        <v>674</v>
      </c>
      <c r="J47" s="593" t="s">
        <v>675</v>
      </c>
      <c r="K47" s="593" t="s">
        <v>676</v>
      </c>
      <c r="L47" s="596">
        <v>0</v>
      </c>
      <c r="M47" s="596">
        <v>0</v>
      </c>
      <c r="N47" s="593">
        <v>3</v>
      </c>
      <c r="O47" s="597">
        <v>3</v>
      </c>
      <c r="P47" s="596">
        <v>0</v>
      </c>
      <c r="Q47" s="598"/>
      <c r="R47" s="593">
        <v>3</v>
      </c>
      <c r="S47" s="598">
        <v>1</v>
      </c>
      <c r="T47" s="597">
        <v>3</v>
      </c>
      <c r="U47" s="599">
        <v>1</v>
      </c>
    </row>
    <row r="48" spans="1:21" ht="14.4" customHeight="1" x14ac:dyDescent="0.3">
      <c r="A48" s="592">
        <v>19</v>
      </c>
      <c r="B48" s="593" t="s">
        <v>531</v>
      </c>
      <c r="C48" s="593" t="s">
        <v>533</v>
      </c>
      <c r="D48" s="594" t="s">
        <v>766</v>
      </c>
      <c r="E48" s="595" t="s">
        <v>539</v>
      </c>
      <c r="F48" s="593" t="s">
        <v>532</v>
      </c>
      <c r="G48" s="593" t="s">
        <v>673</v>
      </c>
      <c r="H48" s="593" t="s">
        <v>434</v>
      </c>
      <c r="I48" s="593" t="s">
        <v>677</v>
      </c>
      <c r="J48" s="593" t="s">
        <v>678</v>
      </c>
      <c r="K48" s="593" t="s">
        <v>679</v>
      </c>
      <c r="L48" s="596">
        <v>0</v>
      </c>
      <c r="M48" s="596">
        <v>0</v>
      </c>
      <c r="N48" s="593">
        <v>1</v>
      </c>
      <c r="O48" s="597">
        <v>1</v>
      </c>
      <c r="P48" s="596">
        <v>0</v>
      </c>
      <c r="Q48" s="598"/>
      <c r="R48" s="593">
        <v>1</v>
      </c>
      <c r="S48" s="598">
        <v>1</v>
      </c>
      <c r="T48" s="597">
        <v>1</v>
      </c>
      <c r="U48" s="599">
        <v>1</v>
      </c>
    </row>
    <row r="49" spans="1:21" ht="14.4" customHeight="1" x14ac:dyDescent="0.3">
      <c r="A49" s="592">
        <v>19</v>
      </c>
      <c r="B49" s="593" t="s">
        <v>531</v>
      </c>
      <c r="C49" s="593" t="s">
        <v>533</v>
      </c>
      <c r="D49" s="594" t="s">
        <v>766</v>
      </c>
      <c r="E49" s="595" t="s">
        <v>540</v>
      </c>
      <c r="F49" s="593" t="s">
        <v>532</v>
      </c>
      <c r="G49" s="593" t="s">
        <v>680</v>
      </c>
      <c r="H49" s="593" t="s">
        <v>434</v>
      </c>
      <c r="I49" s="593" t="s">
        <v>681</v>
      </c>
      <c r="J49" s="593" t="s">
        <v>682</v>
      </c>
      <c r="K49" s="593" t="s">
        <v>683</v>
      </c>
      <c r="L49" s="596">
        <v>392.42</v>
      </c>
      <c r="M49" s="596">
        <v>392.42</v>
      </c>
      <c r="N49" s="593">
        <v>1</v>
      </c>
      <c r="O49" s="597">
        <v>0.5</v>
      </c>
      <c r="P49" s="596">
        <v>392.42</v>
      </c>
      <c r="Q49" s="598">
        <v>1</v>
      </c>
      <c r="R49" s="593">
        <v>1</v>
      </c>
      <c r="S49" s="598">
        <v>1</v>
      </c>
      <c r="T49" s="597">
        <v>0.5</v>
      </c>
      <c r="U49" s="599">
        <v>1</v>
      </c>
    </row>
    <row r="50" spans="1:21" ht="14.4" customHeight="1" x14ac:dyDescent="0.3">
      <c r="A50" s="592">
        <v>19</v>
      </c>
      <c r="B50" s="593" t="s">
        <v>531</v>
      </c>
      <c r="C50" s="593" t="s">
        <v>533</v>
      </c>
      <c r="D50" s="594" t="s">
        <v>766</v>
      </c>
      <c r="E50" s="595" t="s">
        <v>540</v>
      </c>
      <c r="F50" s="593" t="s">
        <v>532</v>
      </c>
      <c r="G50" s="593" t="s">
        <v>680</v>
      </c>
      <c r="H50" s="593" t="s">
        <v>434</v>
      </c>
      <c r="I50" s="593" t="s">
        <v>681</v>
      </c>
      <c r="J50" s="593" t="s">
        <v>682</v>
      </c>
      <c r="K50" s="593" t="s">
        <v>683</v>
      </c>
      <c r="L50" s="596">
        <v>310.58999999999997</v>
      </c>
      <c r="M50" s="596">
        <v>310.58999999999997</v>
      </c>
      <c r="N50" s="593">
        <v>1</v>
      </c>
      <c r="O50" s="597">
        <v>0.5</v>
      </c>
      <c r="P50" s="596">
        <v>310.58999999999997</v>
      </c>
      <c r="Q50" s="598">
        <v>1</v>
      </c>
      <c r="R50" s="593">
        <v>1</v>
      </c>
      <c r="S50" s="598">
        <v>1</v>
      </c>
      <c r="T50" s="597">
        <v>0.5</v>
      </c>
      <c r="U50" s="599">
        <v>1</v>
      </c>
    </row>
    <row r="51" spans="1:21" ht="14.4" customHeight="1" x14ac:dyDescent="0.3">
      <c r="A51" s="592">
        <v>19</v>
      </c>
      <c r="B51" s="593" t="s">
        <v>531</v>
      </c>
      <c r="C51" s="593" t="s">
        <v>533</v>
      </c>
      <c r="D51" s="594" t="s">
        <v>766</v>
      </c>
      <c r="E51" s="595" t="s">
        <v>540</v>
      </c>
      <c r="F51" s="593" t="s">
        <v>532</v>
      </c>
      <c r="G51" s="593" t="s">
        <v>680</v>
      </c>
      <c r="H51" s="593" t="s">
        <v>434</v>
      </c>
      <c r="I51" s="593" t="s">
        <v>684</v>
      </c>
      <c r="J51" s="593" t="s">
        <v>682</v>
      </c>
      <c r="K51" s="593" t="s">
        <v>685</v>
      </c>
      <c r="L51" s="596">
        <v>0</v>
      </c>
      <c r="M51" s="596">
        <v>0</v>
      </c>
      <c r="N51" s="593">
        <v>1</v>
      </c>
      <c r="O51" s="597">
        <v>1</v>
      </c>
      <c r="P51" s="596">
        <v>0</v>
      </c>
      <c r="Q51" s="598"/>
      <c r="R51" s="593">
        <v>1</v>
      </c>
      <c r="S51" s="598">
        <v>1</v>
      </c>
      <c r="T51" s="597">
        <v>1</v>
      </c>
      <c r="U51" s="599">
        <v>1</v>
      </c>
    </row>
    <row r="52" spans="1:21" ht="14.4" customHeight="1" x14ac:dyDescent="0.3">
      <c r="A52" s="592">
        <v>19</v>
      </c>
      <c r="B52" s="593" t="s">
        <v>531</v>
      </c>
      <c r="C52" s="593" t="s">
        <v>533</v>
      </c>
      <c r="D52" s="594" t="s">
        <v>766</v>
      </c>
      <c r="E52" s="595" t="s">
        <v>540</v>
      </c>
      <c r="F52" s="593" t="s">
        <v>532</v>
      </c>
      <c r="G52" s="593" t="s">
        <v>602</v>
      </c>
      <c r="H52" s="593" t="s">
        <v>434</v>
      </c>
      <c r="I52" s="593" t="s">
        <v>686</v>
      </c>
      <c r="J52" s="593" t="s">
        <v>604</v>
      </c>
      <c r="K52" s="593" t="s">
        <v>605</v>
      </c>
      <c r="L52" s="596">
        <v>170.52</v>
      </c>
      <c r="M52" s="596">
        <v>170.52</v>
      </c>
      <c r="N52" s="593">
        <v>1</v>
      </c>
      <c r="O52" s="597">
        <v>1</v>
      </c>
      <c r="P52" s="596"/>
      <c r="Q52" s="598">
        <v>0</v>
      </c>
      <c r="R52" s="593"/>
      <c r="S52" s="598">
        <v>0</v>
      </c>
      <c r="T52" s="597"/>
      <c r="U52" s="599">
        <v>0</v>
      </c>
    </row>
    <row r="53" spans="1:21" ht="14.4" customHeight="1" x14ac:dyDescent="0.3">
      <c r="A53" s="592">
        <v>19</v>
      </c>
      <c r="B53" s="593" t="s">
        <v>531</v>
      </c>
      <c r="C53" s="593" t="s">
        <v>533</v>
      </c>
      <c r="D53" s="594" t="s">
        <v>766</v>
      </c>
      <c r="E53" s="595" t="s">
        <v>540</v>
      </c>
      <c r="F53" s="593" t="s">
        <v>532</v>
      </c>
      <c r="G53" s="593" t="s">
        <v>547</v>
      </c>
      <c r="H53" s="593" t="s">
        <v>434</v>
      </c>
      <c r="I53" s="593" t="s">
        <v>687</v>
      </c>
      <c r="J53" s="593" t="s">
        <v>549</v>
      </c>
      <c r="K53" s="593" t="s">
        <v>688</v>
      </c>
      <c r="L53" s="596">
        <v>182.22</v>
      </c>
      <c r="M53" s="596">
        <v>182.22</v>
      </c>
      <c r="N53" s="593">
        <v>1</v>
      </c>
      <c r="O53" s="597">
        <v>1</v>
      </c>
      <c r="P53" s="596">
        <v>182.22</v>
      </c>
      <c r="Q53" s="598">
        <v>1</v>
      </c>
      <c r="R53" s="593">
        <v>1</v>
      </c>
      <c r="S53" s="598">
        <v>1</v>
      </c>
      <c r="T53" s="597">
        <v>1</v>
      </c>
      <c r="U53" s="599">
        <v>1</v>
      </c>
    </row>
    <row r="54" spans="1:21" ht="14.4" customHeight="1" x14ac:dyDescent="0.3">
      <c r="A54" s="592">
        <v>19</v>
      </c>
      <c r="B54" s="593" t="s">
        <v>531</v>
      </c>
      <c r="C54" s="593" t="s">
        <v>533</v>
      </c>
      <c r="D54" s="594" t="s">
        <v>766</v>
      </c>
      <c r="E54" s="595" t="s">
        <v>540</v>
      </c>
      <c r="F54" s="593" t="s">
        <v>532</v>
      </c>
      <c r="G54" s="593" t="s">
        <v>547</v>
      </c>
      <c r="H54" s="593" t="s">
        <v>434</v>
      </c>
      <c r="I54" s="593" t="s">
        <v>689</v>
      </c>
      <c r="J54" s="593" t="s">
        <v>549</v>
      </c>
      <c r="K54" s="593" t="s">
        <v>688</v>
      </c>
      <c r="L54" s="596">
        <v>182.22</v>
      </c>
      <c r="M54" s="596">
        <v>911.1</v>
      </c>
      <c r="N54" s="593">
        <v>5</v>
      </c>
      <c r="O54" s="597">
        <v>4</v>
      </c>
      <c r="P54" s="596">
        <v>911.1</v>
      </c>
      <c r="Q54" s="598">
        <v>1</v>
      </c>
      <c r="R54" s="593">
        <v>5</v>
      </c>
      <c r="S54" s="598">
        <v>1</v>
      </c>
      <c r="T54" s="597">
        <v>4</v>
      </c>
      <c r="U54" s="599">
        <v>1</v>
      </c>
    </row>
    <row r="55" spans="1:21" ht="14.4" customHeight="1" x14ac:dyDescent="0.3">
      <c r="A55" s="592">
        <v>19</v>
      </c>
      <c r="B55" s="593" t="s">
        <v>531</v>
      </c>
      <c r="C55" s="593" t="s">
        <v>533</v>
      </c>
      <c r="D55" s="594" t="s">
        <v>766</v>
      </c>
      <c r="E55" s="595" t="s">
        <v>540</v>
      </c>
      <c r="F55" s="593" t="s">
        <v>532</v>
      </c>
      <c r="G55" s="593" t="s">
        <v>690</v>
      </c>
      <c r="H55" s="593" t="s">
        <v>434</v>
      </c>
      <c r="I55" s="593" t="s">
        <v>691</v>
      </c>
      <c r="J55" s="593" t="s">
        <v>692</v>
      </c>
      <c r="K55" s="593" t="s">
        <v>693</v>
      </c>
      <c r="L55" s="596">
        <v>93.98</v>
      </c>
      <c r="M55" s="596">
        <v>187.96</v>
      </c>
      <c r="N55" s="593">
        <v>2</v>
      </c>
      <c r="O55" s="597">
        <v>1</v>
      </c>
      <c r="P55" s="596">
        <v>187.96</v>
      </c>
      <c r="Q55" s="598">
        <v>1</v>
      </c>
      <c r="R55" s="593">
        <v>2</v>
      </c>
      <c r="S55" s="598">
        <v>1</v>
      </c>
      <c r="T55" s="597">
        <v>1</v>
      </c>
      <c r="U55" s="599">
        <v>1</v>
      </c>
    </row>
    <row r="56" spans="1:21" ht="14.4" customHeight="1" x14ac:dyDescent="0.3">
      <c r="A56" s="592">
        <v>19</v>
      </c>
      <c r="B56" s="593" t="s">
        <v>531</v>
      </c>
      <c r="C56" s="593" t="s">
        <v>533</v>
      </c>
      <c r="D56" s="594" t="s">
        <v>766</v>
      </c>
      <c r="E56" s="595" t="s">
        <v>540</v>
      </c>
      <c r="F56" s="593" t="s">
        <v>532</v>
      </c>
      <c r="G56" s="593" t="s">
        <v>694</v>
      </c>
      <c r="H56" s="593" t="s">
        <v>434</v>
      </c>
      <c r="I56" s="593" t="s">
        <v>695</v>
      </c>
      <c r="J56" s="593" t="s">
        <v>696</v>
      </c>
      <c r="K56" s="593" t="s">
        <v>697</v>
      </c>
      <c r="L56" s="596">
        <v>217.4</v>
      </c>
      <c r="M56" s="596">
        <v>434.8</v>
      </c>
      <c r="N56" s="593">
        <v>2</v>
      </c>
      <c r="O56" s="597">
        <v>1</v>
      </c>
      <c r="P56" s="596">
        <v>434.8</v>
      </c>
      <c r="Q56" s="598">
        <v>1</v>
      </c>
      <c r="R56" s="593">
        <v>2</v>
      </c>
      <c r="S56" s="598">
        <v>1</v>
      </c>
      <c r="T56" s="597">
        <v>1</v>
      </c>
      <c r="U56" s="599">
        <v>1</v>
      </c>
    </row>
    <row r="57" spans="1:21" ht="14.4" customHeight="1" x14ac:dyDescent="0.3">
      <c r="A57" s="592">
        <v>19</v>
      </c>
      <c r="B57" s="593" t="s">
        <v>531</v>
      </c>
      <c r="C57" s="593" t="s">
        <v>533</v>
      </c>
      <c r="D57" s="594" t="s">
        <v>766</v>
      </c>
      <c r="E57" s="595" t="s">
        <v>540</v>
      </c>
      <c r="F57" s="593" t="s">
        <v>532</v>
      </c>
      <c r="G57" s="593" t="s">
        <v>698</v>
      </c>
      <c r="H57" s="593" t="s">
        <v>434</v>
      </c>
      <c r="I57" s="593" t="s">
        <v>699</v>
      </c>
      <c r="J57" s="593" t="s">
        <v>700</v>
      </c>
      <c r="K57" s="593" t="s">
        <v>701</v>
      </c>
      <c r="L57" s="596">
        <v>132.19</v>
      </c>
      <c r="M57" s="596">
        <v>132.19</v>
      </c>
      <c r="N57" s="593">
        <v>1</v>
      </c>
      <c r="O57" s="597">
        <v>0.5</v>
      </c>
      <c r="P57" s="596">
        <v>132.19</v>
      </c>
      <c r="Q57" s="598">
        <v>1</v>
      </c>
      <c r="R57" s="593">
        <v>1</v>
      </c>
      <c r="S57" s="598">
        <v>1</v>
      </c>
      <c r="T57" s="597">
        <v>0.5</v>
      </c>
      <c r="U57" s="599">
        <v>1</v>
      </c>
    </row>
    <row r="58" spans="1:21" ht="14.4" customHeight="1" x14ac:dyDescent="0.3">
      <c r="A58" s="592">
        <v>19</v>
      </c>
      <c r="B58" s="593" t="s">
        <v>531</v>
      </c>
      <c r="C58" s="593" t="s">
        <v>533</v>
      </c>
      <c r="D58" s="594" t="s">
        <v>766</v>
      </c>
      <c r="E58" s="595" t="s">
        <v>540</v>
      </c>
      <c r="F58" s="593" t="s">
        <v>532</v>
      </c>
      <c r="G58" s="593" t="s">
        <v>702</v>
      </c>
      <c r="H58" s="593" t="s">
        <v>434</v>
      </c>
      <c r="I58" s="593" t="s">
        <v>703</v>
      </c>
      <c r="J58" s="593" t="s">
        <v>704</v>
      </c>
      <c r="K58" s="593" t="s">
        <v>705</v>
      </c>
      <c r="L58" s="596">
        <v>132.97999999999999</v>
      </c>
      <c r="M58" s="596">
        <v>265.95999999999998</v>
      </c>
      <c r="N58" s="593">
        <v>2</v>
      </c>
      <c r="O58" s="597">
        <v>1.5</v>
      </c>
      <c r="P58" s="596">
        <v>265.95999999999998</v>
      </c>
      <c r="Q58" s="598">
        <v>1</v>
      </c>
      <c r="R58" s="593">
        <v>2</v>
      </c>
      <c r="S58" s="598">
        <v>1</v>
      </c>
      <c r="T58" s="597">
        <v>1.5</v>
      </c>
      <c r="U58" s="599">
        <v>1</v>
      </c>
    </row>
    <row r="59" spans="1:21" ht="14.4" customHeight="1" x14ac:dyDescent="0.3">
      <c r="A59" s="592">
        <v>19</v>
      </c>
      <c r="B59" s="593" t="s">
        <v>531</v>
      </c>
      <c r="C59" s="593" t="s">
        <v>533</v>
      </c>
      <c r="D59" s="594" t="s">
        <v>766</v>
      </c>
      <c r="E59" s="595" t="s">
        <v>540</v>
      </c>
      <c r="F59" s="593" t="s">
        <v>532</v>
      </c>
      <c r="G59" s="593" t="s">
        <v>706</v>
      </c>
      <c r="H59" s="593" t="s">
        <v>480</v>
      </c>
      <c r="I59" s="593" t="s">
        <v>707</v>
      </c>
      <c r="J59" s="593" t="s">
        <v>708</v>
      </c>
      <c r="K59" s="593" t="s">
        <v>709</v>
      </c>
      <c r="L59" s="596">
        <v>93.43</v>
      </c>
      <c r="M59" s="596">
        <v>186.86</v>
      </c>
      <c r="N59" s="593">
        <v>2</v>
      </c>
      <c r="O59" s="597">
        <v>0.5</v>
      </c>
      <c r="P59" s="596">
        <v>186.86</v>
      </c>
      <c r="Q59" s="598">
        <v>1</v>
      </c>
      <c r="R59" s="593">
        <v>2</v>
      </c>
      <c r="S59" s="598">
        <v>1</v>
      </c>
      <c r="T59" s="597">
        <v>0.5</v>
      </c>
      <c r="U59" s="599">
        <v>1</v>
      </c>
    </row>
    <row r="60" spans="1:21" ht="14.4" customHeight="1" x14ac:dyDescent="0.3">
      <c r="A60" s="592">
        <v>19</v>
      </c>
      <c r="B60" s="593" t="s">
        <v>531</v>
      </c>
      <c r="C60" s="593" t="s">
        <v>533</v>
      </c>
      <c r="D60" s="594" t="s">
        <v>766</v>
      </c>
      <c r="E60" s="595" t="s">
        <v>540</v>
      </c>
      <c r="F60" s="593" t="s">
        <v>532</v>
      </c>
      <c r="G60" s="593" t="s">
        <v>706</v>
      </c>
      <c r="H60" s="593" t="s">
        <v>480</v>
      </c>
      <c r="I60" s="593" t="s">
        <v>710</v>
      </c>
      <c r="J60" s="593" t="s">
        <v>708</v>
      </c>
      <c r="K60" s="593" t="s">
        <v>711</v>
      </c>
      <c r="L60" s="596">
        <v>186.87</v>
      </c>
      <c r="M60" s="596">
        <v>934.35</v>
      </c>
      <c r="N60" s="593">
        <v>5</v>
      </c>
      <c r="O60" s="597">
        <v>3</v>
      </c>
      <c r="P60" s="596">
        <v>934.35</v>
      </c>
      <c r="Q60" s="598">
        <v>1</v>
      </c>
      <c r="R60" s="593">
        <v>5</v>
      </c>
      <c r="S60" s="598">
        <v>1</v>
      </c>
      <c r="T60" s="597">
        <v>3</v>
      </c>
      <c r="U60" s="599">
        <v>1</v>
      </c>
    </row>
    <row r="61" spans="1:21" ht="14.4" customHeight="1" x14ac:dyDescent="0.3">
      <c r="A61" s="592">
        <v>19</v>
      </c>
      <c r="B61" s="593" t="s">
        <v>531</v>
      </c>
      <c r="C61" s="593" t="s">
        <v>533</v>
      </c>
      <c r="D61" s="594" t="s">
        <v>766</v>
      </c>
      <c r="E61" s="595" t="s">
        <v>540</v>
      </c>
      <c r="F61" s="593" t="s">
        <v>532</v>
      </c>
      <c r="G61" s="593" t="s">
        <v>712</v>
      </c>
      <c r="H61" s="593" t="s">
        <v>480</v>
      </c>
      <c r="I61" s="593" t="s">
        <v>713</v>
      </c>
      <c r="J61" s="593" t="s">
        <v>714</v>
      </c>
      <c r="K61" s="593" t="s">
        <v>715</v>
      </c>
      <c r="L61" s="596">
        <v>46.07</v>
      </c>
      <c r="M61" s="596">
        <v>46.07</v>
      </c>
      <c r="N61" s="593">
        <v>1</v>
      </c>
      <c r="O61" s="597">
        <v>0.5</v>
      </c>
      <c r="P61" s="596"/>
      <c r="Q61" s="598">
        <v>0</v>
      </c>
      <c r="R61" s="593"/>
      <c r="S61" s="598">
        <v>0</v>
      </c>
      <c r="T61" s="597"/>
      <c r="U61" s="599">
        <v>0</v>
      </c>
    </row>
    <row r="62" spans="1:21" ht="14.4" customHeight="1" x14ac:dyDescent="0.3">
      <c r="A62" s="592">
        <v>19</v>
      </c>
      <c r="B62" s="593" t="s">
        <v>531</v>
      </c>
      <c r="C62" s="593" t="s">
        <v>533</v>
      </c>
      <c r="D62" s="594" t="s">
        <v>766</v>
      </c>
      <c r="E62" s="595" t="s">
        <v>540</v>
      </c>
      <c r="F62" s="593" t="s">
        <v>532</v>
      </c>
      <c r="G62" s="593" t="s">
        <v>712</v>
      </c>
      <c r="H62" s="593" t="s">
        <v>480</v>
      </c>
      <c r="I62" s="593" t="s">
        <v>713</v>
      </c>
      <c r="J62" s="593" t="s">
        <v>714</v>
      </c>
      <c r="K62" s="593" t="s">
        <v>715</v>
      </c>
      <c r="L62" s="596">
        <v>49.08</v>
      </c>
      <c r="M62" s="596">
        <v>49.08</v>
      </c>
      <c r="N62" s="593">
        <v>1</v>
      </c>
      <c r="O62" s="597">
        <v>0.5</v>
      </c>
      <c r="P62" s="596">
        <v>49.08</v>
      </c>
      <c r="Q62" s="598">
        <v>1</v>
      </c>
      <c r="R62" s="593">
        <v>1</v>
      </c>
      <c r="S62" s="598">
        <v>1</v>
      </c>
      <c r="T62" s="597">
        <v>0.5</v>
      </c>
      <c r="U62" s="599">
        <v>1</v>
      </c>
    </row>
    <row r="63" spans="1:21" ht="14.4" customHeight="1" x14ac:dyDescent="0.3">
      <c r="A63" s="592">
        <v>19</v>
      </c>
      <c r="B63" s="593" t="s">
        <v>531</v>
      </c>
      <c r="C63" s="593" t="s">
        <v>533</v>
      </c>
      <c r="D63" s="594" t="s">
        <v>766</v>
      </c>
      <c r="E63" s="595" t="s">
        <v>540</v>
      </c>
      <c r="F63" s="593" t="s">
        <v>532</v>
      </c>
      <c r="G63" s="593" t="s">
        <v>652</v>
      </c>
      <c r="H63" s="593" t="s">
        <v>434</v>
      </c>
      <c r="I63" s="593" t="s">
        <v>716</v>
      </c>
      <c r="J63" s="593" t="s">
        <v>717</v>
      </c>
      <c r="K63" s="593" t="s">
        <v>718</v>
      </c>
      <c r="L63" s="596">
        <v>48.42</v>
      </c>
      <c r="M63" s="596">
        <v>96.84</v>
      </c>
      <c r="N63" s="593">
        <v>2</v>
      </c>
      <c r="O63" s="597">
        <v>1</v>
      </c>
      <c r="P63" s="596">
        <v>96.84</v>
      </c>
      <c r="Q63" s="598">
        <v>1</v>
      </c>
      <c r="R63" s="593">
        <v>2</v>
      </c>
      <c r="S63" s="598">
        <v>1</v>
      </c>
      <c r="T63" s="597">
        <v>1</v>
      </c>
      <c r="U63" s="599">
        <v>1</v>
      </c>
    </row>
    <row r="64" spans="1:21" ht="14.4" customHeight="1" x14ac:dyDescent="0.3">
      <c r="A64" s="592">
        <v>19</v>
      </c>
      <c r="B64" s="593" t="s">
        <v>531</v>
      </c>
      <c r="C64" s="593" t="s">
        <v>533</v>
      </c>
      <c r="D64" s="594" t="s">
        <v>766</v>
      </c>
      <c r="E64" s="595" t="s">
        <v>540</v>
      </c>
      <c r="F64" s="593" t="s">
        <v>532</v>
      </c>
      <c r="G64" s="593" t="s">
        <v>664</v>
      </c>
      <c r="H64" s="593" t="s">
        <v>434</v>
      </c>
      <c r="I64" s="593" t="s">
        <v>665</v>
      </c>
      <c r="J64" s="593" t="s">
        <v>666</v>
      </c>
      <c r="K64" s="593" t="s">
        <v>667</v>
      </c>
      <c r="L64" s="596">
        <v>256.67</v>
      </c>
      <c r="M64" s="596">
        <v>256.67</v>
      </c>
      <c r="N64" s="593">
        <v>1</v>
      </c>
      <c r="O64" s="597">
        <v>1</v>
      </c>
      <c r="P64" s="596">
        <v>256.67</v>
      </c>
      <c r="Q64" s="598">
        <v>1</v>
      </c>
      <c r="R64" s="593">
        <v>1</v>
      </c>
      <c r="S64" s="598">
        <v>1</v>
      </c>
      <c r="T64" s="597">
        <v>1</v>
      </c>
      <c r="U64" s="599">
        <v>1</v>
      </c>
    </row>
    <row r="65" spans="1:21" ht="14.4" customHeight="1" x14ac:dyDescent="0.3">
      <c r="A65" s="592">
        <v>19</v>
      </c>
      <c r="B65" s="593" t="s">
        <v>531</v>
      </c>
      <c r="C65" s="593" t="s">
        <v>533</v>
      </c>
      <c r="D65" s="594" t="s">
        <v>766</v>
      </c>
      <c r="E65" s="595" t="s">
        <v>540</v>
      </c>
      <c r="F65" s="593" t="s">
        <v>532</v>
      </c>
      <c r="G65" s="593" t="s">
        <v>719</v>
      </c>
      <c r="H65" s="593" t="s">
        <v>434</v>
      </c>
      <c r="I65" s="593" t="s">
        <v>720</v>
      </c>
      <c r="J65" s="593" t="s">
        <v>721</v>
      </c>
      <c r="K65" s="593" t="s">
        <v>722</v>
      </c>
      <c r="L65" s="596">
        <v>0</v>
      </c>
      <c r="M65" s="596">
        <v>0</v>
      </c>
      <c r="N65" s="593">
        <v>1</v>
      </c>
      <c r="O65" s="597">
        <v>1</v>
      </c>
      <c r="P65" s="596">
        <v>0</v>
      </c>
      <c r="Q65" s="598"/>
      <c r="R65" s="593">
        <v>1</v>
      </c>
      <c r="S65" s="598">
        <v>1</v>
      </c>
      <c r="T65" s="597">
        <v>1</v>
      </c>
      <c r="U65" s="599">
        <v>1</v>
      </c>
    </row>
    <row r="66" spans="1:21" ht="14.4" customHeight="1" x14ac:dyDescent="0.3">
      <c r="A66" s="592">
        <v>19</v>
      </c>
      <c r="B66" s="593" t="s">
        <v>531</v>
      </c>
      <c r="C66" s="593" t="s">
        <v>533</v>
      </c>
      <c r="D66" s="594" t="s">
        <v>766</v>
      </c>
      <c r="E66" s="595" t="s">
        <v>540</v>
      </c>
      <c r="F66" s="593" t="s">
        <v>532</v>
      </c>
      <c r="G66" s="593" t="s">
        <v>723</v>
      </c>
      <c r="H66" s="593" t="s">
        <v>434</v>
      </c>
      <c r="I66" s="593" t="s">
        <v>724</v>
      </c>
      <c r="J66" s="593" t="s">
        <v>725</v>
      </c>
      <c r="K66" s="593" t="s">
        <v>726</v>
      </c>
      <c r="L66" s="596">
        <v>36.909999999999997</v>
      </c>
      <c r="M66" s="596">
        <v>73.819999999999993</v>
      </c>
      <c r="N66" s="593">
        <v>2</v>
      </c>
      <c r="O66" s="597">
        <v>0.5</v>
      </c>
      <c r="P66" s="596">
        <v>73.819999999999993</v>
      </c>
      <c r="Q66" s="598">
        <v>1</v>
      </c>
      <c r="R66" s="593">
        <v>2</v>
      </c>
      <c r="S66" s="598">
        <v>1</v>
      </c>
      <c r="T66" s="597">
        <v>0.5</v>
      </c>
      <c r="U66" s="599">
        <v>1</v>
      </c>
    </row>
    <row r="67" spans="1:21" ht="14.4" customHeight="1" x14ac:dyDescent="0.3">
      <c r="A67" s="592">
        <v>19</v>
      </c>
      <c r="B67" s="593" t="s">
        <v>531</v>
      </c>
      <c r="C67" s="593" t="s">
        <v>533</v>
      </c>
      <c r="D67" s="594" t="s">
        <v>766</v>
      </c>
      <c r="E67" s="595" t="s">
        <v>540</v>
      </c>
      <c r="F67" s="593" t="s">
        <v>532</v>
      </c>
      <c r="G67" s="593" t="s">
        <v>673</v>
      </c>
      <c r="H67" s="593" t="s">
        <v>480</v>
      </c>
      <c r="I67" s="593" t="s">
        <v>727</v>
      </c>
      <c r="J67" s="593" t="s">
        <v>675</v>
      </c>
      <c r="K67" s="593" t="s">
        <v>728</v>
      </c>
      <c r="L67" s="596">
        <v>0</v>
      </c>
      <c r="M67" s="596">
        <v>0</v>
      </c>
      <c r="N67" s="593">
        <v>11</v>
      </c>
      <c r="O67" s="597">
        <v>4.5</v>
      </c>
      <c r="P67" s="596">
        <v>0</v>
      </c>
      <c r="Q67" s="598"/>
      <c r="R67" s="593">
        <v>3</v>
      </c>
      <c r="S67" s="598">
        <v>0.27272727272727271</v>
      </c>
      <c r="T67" s="597">
        <v>2</v>
      </c>
      <c r="U67" s="599">
        <v>0.44444444444444442</v>
      </c>
    </row>
    <row r="68" spans="1:21" ht="14.4" customHeight="1" x14ac:dyDescent="0.3">
      <c r="A68" s="592">
        <v>19</v>
      </c>
      <c r="B68" s="593" t="s">
        <v>531</v>
      </c>
      <c r="C68" s="593" t="s">
        <v>533</v>
      </c>
      <c r="D68" s="594" t="s">
        <v>766</v>
      </c>
      <c r="E68" s="595" t="s">
        <v>540</v>
      </c>
      <c r="F68" s="593" t="s">
        <v>532</v>
      </c>
      <c r="G68" s="593" t="s">
        <v>673</v>
      </c>
      <c r="H68" s="593" t="s">
        <v>434</v>
      </c>
      <c r="I68" s="593" t="s">
        <v>729</v>
      </c>
      <c r="J68" s="593" t="s">
        <v>675</v>
      </c>
      <c r="K68" s="593" t="s">
        <v>730</v>
      </c>
      <c r="L68" s="596">
        <v>0</v>
      </c>
      <c r="M68" s="596">
        <v>0</v>
      </c>
      <c r="N68" s="593">
        <v>2</v>
      </c>
      <c r="O68" s="597">
        <v>1</v>
      </c>
      <c r="P68" s="596"/>
      <c r="Q68" s="598"/>
      <c r="R68" s="593"/>
      <c r="S68" s="598">
        <v>0</v>
      </c>
      <c r="T68" s="597"/>
      <c r="U68" s="599">
        <v>0</v>
      </c>
    </row>
    <row r="69" spans="1:21" ht="14.4" customHeight="1" x14ac:dyDescent="0.3">
      <c r="A69" s="592">
        <v>19</v>
      </c>
      <c r="B69" s="593" t="s">
        <v>531</v>
      </c>
      <c r="C69" s="593" t="s">
        <v>533</v>
      </c>
      <c r="D69" s="594" t="s">
        <v>766</v>
      </c>
      <c r="E69" s="595" t="s">
        <v>540</v>
      </c>
      <c r="F69" s="593" t="s">
        <v>532</v>
      </c>
      <c r="G69" s="593" t="s">
        <v>673</v>
      </c>
      <c r="H69" s="593" t="s">
        <v>480</v>
      </c>
      <c r="I69" s="593" t="s">
        <v>674</v>
      </c>
      <c r="J69" s="593" t="s">
        <v>675</v>
      </c>
      <c r="K69" s="593" t="s">
        <v>676</v>
      </c>
      <c r="L69" s="596">
        <v>0</v>
      </c>
      <c r="M69" s="596">
        <v>0</v>
      </c>
      <c r="N69" s="593">
        <v>4</v>
      </c>
      <c r="O69" s="597">
        <v>3.5</v>
      </c>
      <c r="P69" s="596">
        <v>0</v>
      </c>
      <c r="Q69" s="598"/>
      <c r="R69" s="593">
        <v>1</v>
      </c>
      <c r="S69" s="598">
        <v>0.25</v>
      </c>
      <c r="T69" s="597">
        <v>0.5</v>
      </c>
      <c r="U69" s="599">
        <v>0.14285714285714285</v>
      </c>
    </row>
    <row r="70" spans="1:21" ht="14.4" customHeight="1" x14ac:dyDescent="0.3">
      <c r="A70" s="592">
        <v>19</v>
      </c>
      <c r="B70" s="593" t="s">
        <v>531</v>
      </c>
      <c r="C70" s="593" t="s">
        <v>533</v>
      </c>
      <c r="D70" s="594" t="s">
        <v>766</v>
      </c>
      <c r="E70" s="595" t="s">
        <v>541</v>
      </c>
      <c r="F70" s="593" t="s">
        <v>532</v>
      </c>
      <c r="G70" s="593" t="s">
        <v>610</v>
      </c>
      <c r="H70" s="593" t="s">
        <v>434</v>
      </c>
      <c r="I70" s="593" t="s">
        <v>731</v>
      </c>
      <c r="J70" s="593" t="s">
        <v>732</v>
      </c>
      <c r="K70" s="593" t="s">
        <v>733</v>
      </c>
      <c r="L70" s="596">
        <v>0</v>
      </c>
      <c r="M70" s="596">
        <v>0</v>
      </c>
      <c r="N70" s="593">
        <v>3</v>
      </c>
      <c r="O70" s="597">
        <v>0.5</v>
      </c>
      <c r="P70" s="596"/>
      <c r="Q70" s="598"/>
      <c r="R70" s="593"/>
      <c r="S70" s="598">
        <v>0</v>
      </c>
      <c r="T70" s="597"/>
      <c r="U70" s="599">
        <v>0</v>
      </c>
    </row>
    <row r="71" spans="1:21" ht="14.4" customHeight="1" x14ac:dyDescent="0.3">
      <c r="A71" s="592">
        <v>19</v>
      </c>
      <c r="B71" s="593" t="s">
        <v>531</v>
      </c>
      <c r="C71" s="593" t="s">
        <v>533</v>
      </c>
      <c r="D71" s="594" t="s">
        <v>766</v>
      </c>
      <c r="E71" s="595" t="s">
        <v>541</v>
      </c>
      <c r="F71" s="593" t="s">
        <v>532</v>
      </c>
      <c r="G71" s="593" t="s">
        <v>610</v>
      </c>
      <c r="H71" s="593" t="s">
        <v>434</v>
      </c>
      <c r="I71" s="593" t="s">
        <v>734</v>
      </c>
      <c r="J71" s="593" t="s">
        <v>732</v>
      </c>
      <c r="K71" s="593" t="s">
        <v>735</v>
      </c>
      <c r="L71" s="596">
        <v>161.4</v>
      </c>
      <c r="M71" s="596">
        <v>968.40000000000009</v>
      </c>
      <c r="N71" s="593">
        <v>6</v>
      </c>
      <c r="O71" s="597">
        <v>1</v>
      </c>
      <c r="P71" s="596"/>
      <c r="Q71" s="598">
        <v>0</v>
      </c>
      <c r="R71" s="593"/>
      <c r="S71" s="598">
        <v>0</v>
      </c>
      <c r="T71" s="597"/>
      <c r="U71" s="599">
        <v>0</v>
      </c>
    </row>
    <row r="72" spans="1:21" ht="14.4" customHeight="1" x14ac:dyDescent="0.3">
      <c r="A72" s="592">
        <v>19</v>
      </c>
      <c r="B72" s="593" t="s">
        <v>531</v>
      </c>
      <c r="C72" s="593" t="s">
        <v>533</v>
      </c>
      <c r="D72" s="594" t="s">
        <v>766</v>
      </c>
      <c r="E72" s="595" t="s">
        <v>541</v>
      </c>
      <c r="F72" s="593" t="s">
        <v>532</v>
      </c>
      <c r="G72" s="593" t="s">
        <v>547</v>
      </c>
      <c r="H72" s="593" t="s">
        <v>434</v>
      </c>
      <c r="I72" s="593" t="s">
        <v>736</v>
      </c>
      <c r="J72" s="593" t="s">
        <v>549</v>
      </c>
      <c r="K72" s="593" t="s">
        <v>737</v>
      </c>
      <c r="L72" s="596">
        <v>91.11</v>
      </c>
      <c r="M72" s="596">
        <v>546.66</v>
      </c>
      <c r="N72" s="593">
        <v>6</v>
      </c>
      <c r="O72" s="597">
        <v>1.5</v>
      </c>
      <c r="P72" s="596"/>
      <c r="Q72" s="598">
        <v>0</v>
      </c>
      <c r="R72" s="593"/>
      <c r="S72" s="598">
        <v>0</v>
      </c>
      <c r="T72" s="597"/>
      <c r="U72" s="599">
        <v>0</v>
      </c>
    </row>
    <row r="73" spans="1:21" ht="14.4" customHeight="1" x14ac:dyDescent="0.3">
      <c r="A73" s="592">
        <v>19</v>
      </c>
      <c r="B73" s="593" t="s">
        <v>531</v>
      </c>
      <c r="C73" s="593" t="s">
        <v>533</v>
      </c>
      <c r="D73" s="594" t="s">
        <v>766</v>
      </c>
      <c r="E73" s="595" t="s">
        <v>541</v>
      </c>
      <c r="F73" s="593" t="s">
        <v>532</v>
      </c>
      <c r="G73" s="593" t="s">
        <v>547</v>
      </c>
      <c r="H73" s="593" t="s">
        <v>434</v>
      </c>
      <c r="I73" s="593" t="s">
        <v>738</v>
      </c>
      <c r="J73" s="593" t="s">
        <v>549</v>
      </c>
      <c r="K73" s="593" t="s">
        <v>737</v>
      </c>
      <c r="L73" s="596">
        <v>91.11</v>
      </c>
      <c r="M73" s="596">
        <v>273.33</v>
      </c>
      <c r="N73" s="593">
        <v>3</v>
      </c>
      <c r="O73" s="597">
        <v>0.5</v>
      </c>
      <c r="P73" s="596"/>
      <c r="Q73" s="598">
        <v>0</v>
      </c>
      <c r="R73" s="593"/>
      <c r="S73" s="598">
        <v>0</v>
      </c>
      <c r="T73" s="597"/>
      <c r="U73" s="599">
        <v>0</v>
      </c>
    </row>
    <row r="74" spans="1:21" ht="14.4" customHeight="1" x14ac:dyDescent="0.3">
      <c r="A74" s="592">
        <v>19</v>
      </c>
      <c r="B74" s="593" t="s">
        <v>531</v>
      </c>
      <c r="C74" s="593" t="s">
        <v>533</v>
      </c>
      <c r="D74" s="594" t="s">
        <v>766</v>
      </c>
      <c r="E74" s="595" t="s">
        <v>541</v>
      </c>
      <c r="F74" s="593" t="s">
        <v>532</v>
      </c>
      <c r="G74" s="593" t="s">
        <v>551</v>
      </c>
      <c r="H74" s="593" t="s">
        <v>434</v>
      </c>
      <c r="I74" s="593" t="s">
        <v>552</v>
      </c>
      <c r="J74" s="593" t="s">
        <v>553</v>
      </c>
      <c r="K74" s="593" t="s">
        <v>554</v>
      </c>
      <c r="L74" s="596">
        <v>57.48</v>
      </c>
      <c r="M74" s="596">
        <v>689.76</v>
      </c>
      <c r="N74" s="593">
        <v>12</v>
      </c>
      <c r="O74" s="597">
        <v>6</v>
      </c>
      <c r="P74" s="596">
        <v>689.76</v>
      </c>
      <c r="Q74" s="598">
        <v>1</v>
      </c>
      <c r="R74" s="593">
        <v>12</v>
      </c>
      <c r="S74" s="598">
        <v>1</v>
      </c>
      <c r="T74" s="597">
        <v>6</v>
      </c>
      <c r="U74" s="599">
        <v>1</v>
      </c>
    </row>
    <row r="75" spans="1:21" ht="14.4" customHeight="1" x14ac:dyDescent="0.3">
      <c r="A75" s="592">
        <v>19</v>
      </c>
      <c r="B75" s="593" t="s">
        <v>531</v>
      </c>
      <c r="C75" s="593" t="s">
        <v>533</v>
      </c>
      <c r="D75" s="594" t="s">
        <v>766</v>
      </c>
      <c r="E75" s="595" t="s">
        <v>541</v>
      </c>
      <c r="F75" s="593" t="s">
        <v>532</v>
      </c>
      <c r="G75" s="593" t="s">
        <v>648</v>
      </c>
      <c r="H75" s="593" t="s">
        <v>434</v>
      </c>
      <c r="I75" s="593" t="s">
        <v>739</v>
      </c>
      <c r="J75" s="593" t="s">
        <v>740</v>
      </c>
      <c r="K75" s="593" t="s">
        <v>651</v>
      </c>
      <c r="L75" s="596">
        <v>86.41</v>
      </c>
      <c r="M75" s="596">
        <v>691.28</v>
      </c>
      <c r="N75" s="593">
        <v>8</v>
      </c>
      <c r="O75" s="597">
        <v>1</v>
      </c>
      <c r="P75" s="596"/>
      <c r="Q75" s="598">
        <v>0</v>
      </c>
      <c r="R75" s="593"/>
      <c r="S75" s="598">
        <v>0</v>
      </c>
      <c r="T75" s="597"/>
      <c r="U75" s="599">
        <v>0</v>
      </c>
    </row>
    <row r="76" spans="1:21" ht="14.4" customHeight="1" x14ac:dyDescent="0.3">
      <c r="A76" s="592">
        <v>19</v>
      </c>
      <c r="B76" s="593" t="s">
        <v>531</v>
      </c>
      <c r="C76" s="593" t="s">
        <v>533</v>
      </c>
      <c r="D76" s="594" t="s">
        <v>766</v>
      </c>
      <c r="E76" s="595" t="s">
        <v>541</v>
      </c>
      <c r="F76" s="593" t="s">
        <v>532</v>
      </c>
      <c r="G76" s="593" t="s">
        <v>741</v>
      </c>
      <c r="H76" s="593" t="s">
        <v>434</v>
      </c>
      <c r="I76" s="593" t="s">
        <v>742</v>
      </c>
      <c r="J76" s="593" t="s">
        <v>743</v>
      </c>
      <c r="K76" s="593" t="s">
        <v>744</v>
      </c>
      <c r="L76" s="596">
        <v>0</v>
      </c>
      <c r="M76" s="596">
        <v>0</v>
      </c>
      <c r="N76" s="593">
        <v>3</v>
      </c>
      <c r="O76" s="597">
        <v>0.5</v>
      </c>
      <c r="P76" s="596"/>
      <c r="Q76" s="598"/>
      <c r="R76" s="593"/>
      <c r="S76" s="598">
        <v>0</v>
      </c>
      <c r="T76" s="597"/>
      <c r="U76" s="599">
        <v>0</v>
      </c>
    </row>
    <row r="77" spans="1:21" ht="14.4" customHeight="1" x14ac:dyDescent="0.3">
      <c r="A77" s="592">
        <v>19</v>
      </c>
      <c r="B77" s="593" t="s">
        <v>531</v>
      </c>
      <c r="C77" s="593" t="s">
        <v>533</v>
      </c>
      <c r="D77" s="594" t="s">
        <v>766</v>
      </c>
      <c r="E77" s="595" t="s">
        <v>541</v>
      </c>
      <c r="F77" s="593" t="s">
        <v>532</v>
      </c>
      <c r="G77" s="593" t="s">
        <v>741</v>
      </c>
      <c r="H77" s="593" t="s">
        <v>480</v>
      </c>
      <c r="I77" s="593" t="s">
        <v>745</v>
      </c>
      <c r="J77" s="593" t="s">
        <v>743</v>
      </c>
      <c r="K77" s="593" t="s">
        <v>746</v>
      </c>
      <c r="L77" s="596">
        <v>32.869999999999997</v>
      </c>
      <c r="M77" s="596">
        <v>98.609999999999985</v>
      </c>
      <c r="N77" s="593">
        <v>3</v>
      </c>
      <c r="O77" s="597">
        <v>0.5</v>
      </c>
      <c r="P77" s="596"/>
      <c r="Q77" s="598">
        <v>0</v>
      </c>
      <c r="R77" s="593"/>
      <c r="S77" s="598">
        <v>0</v>
      </c>
      <c r="T77" s="597"/>
      <c r="U77" s="599">
        <v>0</v>
      </c>
    </row>
    <row r="78" spans="1:21" ht="14.4" customHeight="1" x14ac:dyDescent="0.3">
      <c r="A78" s="592">
        <v>19</v>
      </c>
      <c r="B78" s="593" t="s">
        <v>531</v>
      </c>
      <c r="C78" s="593" t="s">
        <v>533</v>
      </c>
      <c r="D78" s="594" t="s">
        <v>766</v>
      </c>
      <c r="E78" s="595" t="s">
        <v>541</v>
      </c>
      <c r="F78" s="593" t="s">
        <v>532</v>
      </c>
      <c r="G78" s="593" t="s">
        <v>747</v>
      </c>
      <c r="H78" s="593" t="s">
        <v>480</v>
      </c>
      <c r="I78" s="593" t="s">
        <v>748</v>
      </c>
      <c r="J78" s="593" t="s">
        <v>749</v>
      </c>
      <c r="K78" s="593" t="s">
        <v>750</v>
      </c>
      <c r="L78" s="596">
        <v>234.07</v>
      </c>
      <c r="M78" s="596">
        <v>468.14</v>
      </c>
      <c r="N78" s="593">
        <v>2</v>
      </c>
      <c r="O78" s="597">
        <v>1</v>
      </c>
      <c r="P78" s="596"/>
      <c r="Q78" s="598">
        <v>0</v>
      </c>
      <c r="R78" s="593"/>
      <c r="S78" s="598">
        <v>0</v>
      </c>
      <c r="T78" s="597"/>
      <c r="U78" s="599">
        <v>0</v>
      </c>
    </row>
    <row r="79" spans="1:21" ht="14.4" customHeight="1" x14ac:dyDescent="0.3">
      <c r="A79" s="592">
        <v>19</v>
      </c>
      <c r="B79" s="593" t="s">
        <v>531</v>
      </c>
      <c r="C79" s="593" t="s">
        <v>533</v>
      </c>
      <c r="D79" s="594" t="s">
        <v>766</v>
      </c>
      <c r="E79" s="595" t="s">
        <v>541</v>
      </c>
      <c r="F79" s="593" t="s">
        <v>532</v>
      </c>
      <c r="G79" s="593" t="s">
        <v>668</v>
      </c>
      <c r="H79" s="593" t="s">
        <v>434</v>
      </c>
      <c r="I79" s="593" t="s">
        <v>669</v>
      </c>
      <c r="J79" s="593" t="s">
        <v>670</v>
      </c>
      <c r="K79" s="593" t="s">
        <v>671</v>
      </c>
      <c r="L79" s="596">
        <v>108.44</v>
      </c>
      <c r="M79" s="596">
        <v>108.44</v>
      </c>
      <c r="N79" s="593">
        <v>1</v>
      </c>
      <c r="O79" s="597">
        <v>1</v>
      </c>
      <c r="P79" s="596">
        <v>108.44</v>
      </c>
      <c r="Q79" s="598">
        <v>1</v>
      </c>
      <c r="R79" s="593">
        <v>1</v>
      </c>
      <c r="S79" s="598">
        <v>1</v>
      </c>
      <c r="T79" s="597">
        <v>1</v>
      </c>
      <c r="U79" s="599">
        <v>1</v>
      </c>
    </row>
    <row r="80" spans="1:21" ht="14.4" customHeight="1" x14ac:dyDescent="0.3">
      <c r="A80" s="592">
        <v>19</v>
      </c>
      <c r="B80" s="593" t="s">
        <v>531</v>
      </c>
      <c r="C80" s="593" t="s">
        <v>533</v>
      </c>
      <c r="D80" s="594" t="s">
        <v>766</v>
      </c>
      <c r="E80" s="595" t="s">
        <v>541</v>
      </c>
      <c r="F80" s="593" t="s">
        <v>532</v>
      </c>
      <c r="G80" s="593" t="s">
        <v>668</v>
      </c>
      <c r="H80" s="593" t="s">
        <v>434</v>
      </c>
      <c r="I80" s="593" t="s">
        <v>672</v>
      </c>
      <c r="J80" s="593" t="s">
        <v>670</v>
      </c>
      <c r="K80" s="593" t="s">
        <v>671</v>
      </c>
      <c r="L80" s="596">
        <v>52.61</v>
      </c>
      <c r="M80" s="596">
        <v>157.82999999999998</v>
      </c>
      <c r="N80" s="593">
        <v>3</v>
      </c>
      <c r="O80" s="597">
        <v>1</v>
      </c>
      <c r="P80" s="596">
        <v>157.82999999999998</v>
      </c>
      <c r="Q80" s="598">
        <v>1</v>
      </c>
      <c r="R80" s="593">
        <v>3</v>
      </c>
      <c r="S80" s="598">
        <v>1</v>
      </c>
      <c r="T80" s="597">
        <v>1</v>
      </c>
      <c r="U80" s="599">
        <v>1</v>
      </c>
    </row>
    <row r="81" spans="1:21" ht="14.4" customHeight="1" x14ac:dyDescent="0.3">
      <c r="A81" s="592">
        <v>19</v>
      </c>
      <c r="B81" s="593" t="s">
        <v>531</v>
      </c>
      <c r="C81" s="593" t="s">
        <v>533</v>
      </c>
      <c r="D81" s="594" t="s">
        <v>766</v>
      </c>
      <c r="E81" s="595" t="s">
        <v>541</v>
      </c>
      <c r="F81" s="593" t="s">
        <v>532</v>
      </c>
      <c r="G81" s="593" t="s">
        <v>569</v>
      </c>
      <c r="H81" s="593" t="s">
        <v>434</v>
      </c>
      <c r="I81" s="593" t="s">
        <v>751</v>
      </c>
      <c r="J81" s="593" t="s">
        <v>571</v>
      </c>
      <c r="K81" s="593" t="s">
        <v>752</v>
      </c>
      <c r="L81" s="596">
        <v>42.54</v>
      </c>
      <c r="M81" s="596">
        <v>42.54</v>
      </c>
      <c r="N81" s="593">
        <v>1</v>
      </c>
      <c r="O81" s="597">
        <v>1</v>
      </c>
      <c r="P81" s="596">
        <v>42.54</v>
      </c>
      <c r="Q81" s="598">
        <v>1</v>
      </c>
      <c r="R81" s="593">
        <v>1</v>
      </c>
      <c r="S81" s="598">
        <v>1</v>
      </c>
      <c r="T81" s="597">
        <v>1</v>
      </c>
      <c r="U81" s="599">
        <v>1</v>
      </c>
    </row>
    <row r="82" spans="1:21" ht="14.4" customHeight="1" x14ac:dyDescent="0.3">
      <c r="A82" s="592">
        <v>19</v>
      </c>
      <c r="B82" s="593" t="s">
        <v>531</v>
      </c>
      <c r="C82" s="593" t="s">
        <v>533</v>
      </c>
      <c r="D82" s="594" t="s">
        <v>766</v>
      </c>
      <c r="E82" s="595" t="s">
        <v>541</v>
      </c>
      <c r="F82" s="593" t="s">
        <v>532</v>
      </c>
      <c r="G82" s="593" t="s">
        <v>753</v>
      </c>
      <c r="H82" s="593" t="s">
        <v>434</v>
      </c>
      <c r="I82" s="593" t="s">
        <v>754</v>
      </c>
      <c r="J82" s="593" t="s">
        <v>755</v>
      </c>
      <c r="K82" s="593" t="s">
        <v>756</v>
      </c>
      <c r="L82" s="596">
        <v>149.69</v>
      </c>
      <c r="M82" s="596">
        <v>449.07</v>
      </c>
      <c r="N82" s="593">
        <v>3</v>
      </c>
      <c r="O82" s="597">
        <v>0.5</v>
      </c>
      <c r="P82" s="596"/>
      <c r="Q82" s="598">
        <v>0</v>
      </c>
      <c r="R82" s="593"/>
      <c r="S82" s="598">
        <v>0</v>
      </c>
      <c r="T82" s="597"/>
      <c r="U82" s="599">
        <v>0</v>
      </c>
    </row>
    <row r="83" spans="1:21" ht="14.4" customHeight="1" x14ac:dyDescent="0.3">
      <c r="A83" s="592">
        <v>19</v>
      </c>
      <c r="B83" s="593" t="s">
        <v>531</v>
      </c>
      <c r="C83" s="593" t="s">
        <v>533</v>
      </c>
      <c r="D83" s="594" t="s">
        <v>766</v>
      </c>
      <c r="E83" s="595" t="s">
        <v>541</v>
      </c>
      <c r="F83" s="593" t="s">
        <v>532</v>
      </c>
      <c r="G83" s="593" t="s">
        <v>753</v>
      </c>
      <c r="H83" s="593" t="s">
        <v>434</v>
      </c>
      <c r="I83" s="593" t="s">
        <v>754</v>
      </c>
      <c r="J83" s="593" t="s">
        <v>755</v>
      </c>
      <c r="K83" s="593" t="s">
        <v>756</v>
      </c>
      <c r="L83" s="596">
        <v>110.19</v>
      </c>
      <c r="M83" s="596">
        <v>661.14</v>
      </c>
      <c r="N83" s="593">
        <v>6</v>
      </c>
      <c r="O83" s="597">
        <v>1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" customHeight="1" x14ac:dyDescent="0.3">
      <c r="A84" s="592">
        <v>19</v>
      </c>
      <c r="B84" s="593" t="s">
        <v>531</v>
      </c>
      <c r="C84" s="593" t="s">
        <v>533</v>
      </c>
      <c r="D84" s="594" t="s">
        <v>766</v>
      </c>
      <c r="E84" s="595" t="s">
        <v>542</v>
      </c>
      <c r="F84" s="593" t="s">
        <v>532</v>
      </c>
      <c r="G84" s="593" t="s">
        <v>626</v>
      </c>
      <c r="H84" s="593" t="s">
        <v>434</v>
      </c>
      <c r="I84" s="593" t="s">
        <v>627</v>
      </c>
      <c r="J84" s="593" t="s">
        <v>628</v>
      </c>
      <c r="K84" s="593" t="s">
        <v>629</v>
      </c>
      <c r="L84" s="596">
        <v>48.09</v>
      </c>
      <c r="M84" s="596">
        <v>48.09</v>
      </c>
      <c r="N84" s="593">
        <v>1</v>
      </c>
      <c r="O84" s="597">
        <v>1</v>
      </c>
      <c r="P84" s="596">
        <v>48.09</v>
      </c>
      <c r="Q84" s="598">
        <v>1</v>
      </c>
      <c r="R84" s="593">
        <v>1</v>
      </c>
      <c r="S84" s="598">
        <v>1</v>
      </c>
      <c r="T84" s="597">
        <v>1</v>
      </c>
      <c r="U84" s="599">
        <v>1</v>
      </c>
    </row>
    <row r="85" spans="1:21" ht="14.4" customHeight="1" x14ac:dyDescent="0.3">
      <c r="A85" s="592">
        <v>19</v>
      </c>
      <c r="B85" s="593" t="s">
        <v>531</v>
      </c>
      <c r="C85" s="593" t="s">
        <v>533</v>
      </c>
      <c r="D85" s="594" t="s">
        <v>766</v>
      </c>
      <c r="E85" s="595" t="s">
        <v>542</v>
      </c>
      <c r="F85" s="593" t="s">
        <v>532</v>
      </c>
      <c r="G85" s="593" t="s">
        <v>632</v>
      </c>
      <c r="H85" s="593" t="s">
        <v>434</v>
      </c>
      <c r="I85" s="593" t="s">
        <v>633</v>
      </c>
      <c r="J85" s="593" t="s">
        <v>634</v>
      </c>
      <c r="K85" s="593" t="s">
        <v>635</v>
      </c>
      <c r="L85" s="596">
        <v>98.75</v>
      </c>
      <c r="M85" s="596">
        <v>98.75</v>
      </c>
      <c r="N85" s="593">
        <v>1</v>
      </c>
      <c r="O85" s="597">
        <v>0.5</v>
      </c>
      <c r="P85" s="596">
        <v>98.75</v>
      </c>
      <c r="Q85" s="598">
        <v>1</v>
      </c>
      <c r="R85" s="593">
        <v>1</v>
      </c>
      <c r="S85" s="598">
        <v>1</v>
      </c>
      <c r="T85" s="597">
        <v>0.5</v>
      </c>
      <c r="U85" s="599">
        <v>1</v>
      </c>
    </row>
    <row r="86" spans="1:21" ht="14.4" customHeight="1" x14ac:dyDescent="0.3">
      <c r="A86" s="592">
        <v>19</v>
      </c>
      <c r="B86" s="593" t="s">
        <v>531</v>
      </c>
      <c r="C86" s="593" t="s">
        <v>533</v>
      </c>
      <c r="D86" s="594" t="s">
        <v>766</v>
      </c>
      <c r="E86" s="595" t="s">
        <v>542</v>
      </c>
      <c r="F86" s="593" t="s">
        <v>532</v>
      </c>
      <c r="G86" s="593" t="s">
        <v>551</v>
      </c>
      <c r="H86" s="593" t="s">
        <v>434</v>
      </c>
      <c r="I86" s="593" t="s">
        <v>552</v>
      </c>
      <c r="J86" s="593" t="s">
        <v>553</v>
      </c>
      <c r="K86" s="593" t="s">
        <v>554</v>
      </c>
      <c r="L86" s="596">
        <v>57.48</v>
      </c>
      <c r="M86" s="596">
        <v>2701.5600000000004</v>
      </c>
      <c r="N86" s="593">
        <v>47</v>
      </c>
      <c r="O86" s="597">
        <v>22</v>
      </c>
      <c r="P86" s="596">
        <v>2414.1600000000003</v>
      </c>
      <c r="Q86" s="598">
        <v>0.8936170212765957</v>
      </c>
      <c r="R86" s="593">
        <v>42</v>
      </c>
      <c r="S86" s="598">
        <v>0.8936170212765957</v>
      </c>
      <c r="T86" s="597">
        <v>19</v>
      </c>
      <c r="U86" s="599">
        <v>0.86363636363636365</v>
      </c>
    </row>
    <row r="87" spans="1:21" ht="14.4" customHeight="1" x14ac:dyDescent="0.3">
      <c r="A87" s="592">
        <v>19</v>
      </c>
      <c r="B87" s="593" t="s">
        <v>531</v>
      </c>
      <c r="C87" s="593" t="s">
        <v>533</v>
      </c>
      <c r="D87" s="594" t="s">
        <v>766</v>
      </c>
      <c r="E87" s="595" t="s">
        <v>542</v>
      </c>
      <c r="F87" s="593" t="s">
        <v>532</v>
      </c>
      <c r="G87" s="593" t="s">
        <v>757</v>
      </c>
      <c r="H87" s="593" t="s">
        <v>434</v>
      </c>
      <c r="I87" s="593" t="s">
        <v>758</v>
      </c>
      <c r="J87" s="593" t="s">
        <v>759</v>
      </c>
      <c r="K87" s="593" t="s">
        <v>760</v>
      </c>
      <c r="L87" s="596">
        <v>38.56</v>
      </c>
      <c r="M87" s="596">
        <v>38.56</v>
      </c>
      <c r="N87" s="593">
        <v>1</v>
      </c>
      <c r="O87" s="597">
        <v>0.5</v>
      </c>
      <c r="P87" s="596">
        <v>38.56</v>
      </c>
      <c r="Q87" s="598">
        <v>1</v>
      </c>
      <c r="R87" s="593">
        <v>1</v>
      </c>
      <c r="S87" s="598">
        <v>1</v>
      </c>
      <c r="T87" s="597">
        <v>0.5</v>
      </c>
      <c r="U87" s="599">
        <v>1</v>
      </c>
    </row>
    <row r="88" spans="1:21" ht="14.4" customHeight="1" x14ac:dyDescent="0.3">
      <c r="A88" s="592">
        <v>19</v>
      </c>
      <c r="B88" s="593" t="s">
        <v>531</v>
      </c>
      <c r="C88" s="593" t="s">
        <v>533</v>
      </c>
      <c r="D88" s="594" t="s">
        <v>766</v>
      </c>
      <c r="E88" s="595" t="s">
        <v>542</v>
      </c>
      <c r="F88" s="593" t="s">
        <v>532</v>
      </c>
      <c r="G88" s="593" t="s">
        <v>555</v>
      </c>
      <c r="H88" s="593" t="s">
        <v>434</v>
      </c>
      <c r="I88" s="593" t="s">
        <v>556</v>
      </c>
      <c r="J88" s="593" t="s">
        <v>557</v>
      </c>
      <c r="K88" s="593" t="s">
        <v>558</v>
      </c>
      <c r="L88" s="596">
        <v>0</v>
      </c>
      <c r="M88" s="596">
        <v>0</v>
      </c>
      <c r="N88" s="593">
        <v>4</v>
      </c>
      <c r="O88" s="597">
        <v>2</v>
      </c>
      <c r="P88" s="596">
        <v>0</v>
      </c>
      <c r="Q88" s="598"/>
      <c r="R88" s="593">
        <v>4</v>
      </c>
      <c r="S88" s="598">
        <v>1</v>
      </c>
      <c r="T88" s="597">
        <v>2</v>
      </c>
      <c r="U88" s="599">
        <v>1</v>
      </c>
    </row>
    <row r="89" spans="1:21" ht="14.4" customHeight="1" x14ac:dyDescent="0.3">
      <c r="A89" s="592">
        <v>19</v>
      </c>
      <c r="B89" s="593" t="s">
        <v>531</v>
      </c>
      <c r="C89" s="593" t="s">
        <v>533</v>
      </c>
      <c r="D89" s="594" t="s">
        <v>766</v>
      </c>
      <c r="E89" s="595" t="s">
        <v>542</v>
      </c>
      <c r="F89" s="593" t="s">
        <v>532</v>
      </c>
      <c r="G89" s="593" t="s">
        <v>652</v>
      </c>
      <c r="H89" s="593" t="s">
        <v>480</v>
      </c>
      <c r="I89" s="593" t="s">
        <v>653</v>
      </c>
      <c r="J89" s="593" t="s">
        <v>654</v>
      </c>
      <c r="K89" s="593" t="s">
        <v>655</v>
      </c>
      <c r="L89" s="596">
        <v>48.42</v>
      </c>
      <c r="M89" s="596">
        <v>48.42</v>
      </c>
      <c r="N89" s="593">
        <v>1</v>
      </c>
      <c r="O89" s="597">
        <v>0.5</v>
      </c>
      <c r="P89" s="596">
        <v>48.42</v>
      </c>
      <c r="Q89" s="598">
        <v>1</v>
      </c>
      <c r="R89" s="593">
        <v>1</v>
      </c>
      <c r="S89" s="598">
        <v>1</v>
      </c>
      <c r="T89" s="597">
        <v>0.5</v>
      </c>
      <c r="U89" s="599">
        <v>1</v>
      </c>
    </row>
    <row r="90" spans="1:21" ht="14.4" customHeight="1" x14ac:dyDescent="0.3">
      <c r="A90" s="592">
        <v>19</v>
      </c>
      <c r="B90" s="593" t="s">
        <v>531</v>
      </c>
      <c r="C90" s="593" t="s">
        <v>533</v>
      </c>
      <c r="D90" s="594" t="s">
        <v>766</v>
      </c>
      <c r="E90" s="595" t="s">
        <v>542</v>
      </c>
      <c r="F90" s="593" t="s">
        <v>532</v>
      </c>
      <c r="G90" s="593" t="s">
        <v>560</v>
      </c>
      <c r="H90" s="593" t="s">
        <v>434</v>
      </c>
      <c r="I90" s="593" t="s">
        <v>561</v>
      </c>
      <c r="J90" s="593" t="s">
        <v>562</v>
      </c>
      <c r="K90" s="593" t="s">
        <v>563</v>
      </c>
      <c r="L90" s="596">
        <v>0</v>
      </c>
      <c r="M90" s="596">
        <v>0</v>
      </c>
      <c r="N90" s="593">
        <v>10</v>
      </c>
      <c r="O90" s="597">
        <v>3</v>
      </c>
      <c r="P90" s="596">
        <v>0</v>
      </c>
      <c r="Q90" s="598"/>
      <c r="R90" s="593">
        <v>10</v>
      </c>
      <c r="S90" s="598">
        <v>1</v>
      </c>
      <c r="T90" s="597">
        <v>3</v>
      </c>
      <c r="U90" s="599">
        <v>1</v>
      </c>
    </row>
    <row r="91" spans="1:21" ht="14.4" customHeight="1" x14ac:dyDescent="0.3">
      <c r="A91" s="592">
        <v>19</v>
      </c>
      <c r="B91" s="593" t="s">
        <v>531</v>
      </c>
      <c r="C91" s="593" t="s">
        <v>533</v>
      </c>
      <c r="D91" s="594" t="s">
        <v>766</v>
      </c>
      <c r="E91" s="595" t="s">
        <v>542</v>
      </c>
      <c r="F91" s="593" t="s">
        <v>532</v>
      </c>
      <c r="G91" s="593" t="s">
        <v>560</v>
      </c>
      <c r="H91" s="593" t="s">
        <v>434</v>
      </c>
      <c r="I91" s="593" t="s">
        <v>564</v>
      </c>
      <c r="J91" s="593" t="s">
        <v>562</v>
      </c>
      <c r="K91" s="593" t="s">
        <v>563</v>
      </c>
      <c r="L91" s="596">
        <v>0</v>
      </c>
      <c r="M91" s="596">
        <v>0</v>
      </c>
      <c r="N91" s="593">
        <v>2</v>
      </c>
      <c r="O91" s="597">
        <v>1</v>
      </c>
      <c r="P91" s="596">
        <v>0</v>
      </c>
      <c r="Q91" s="598"/>
      <c r="R91" s="593">
        <v>2</v>
      </c>
      <c r="S91" s="598">
        <v>1</v>
      </c>
      <c r="T91" s="597">
        <v>1</v>
      </c>
      <c r="U91" s="599">
        <v>1</v>
      </c>
    </row>
    <row r="92" spans="1:21" ht="14.4" customHeight="1" x14ac:dyDescent="0.3">
      <c r="A92" s="592">
        <v>19</v>
      </c>
      <c r="B92" s="593" t="s">
        <v>531</v>
      </c>
      <c r="C92" s="593" t="s">
        <v>533</v>
      </c>
      <c r="D92" s="594" t="s">
        <v>766</v>
      </c>
      <c r="E92" s="595" t="s">
        <v>542</v>
      </c>
      <c r="F92" s="593" t="s">
        <v>532</v>
      </c>
      <c r="G92" s="593" t="s">
        <v>565</v>
      </c>
      <c r="H92" s="593" t="s">
        <v>434</v>
      </c>
      <c r="I92" s="593" t="s">
        <v>566</v>
      </c>
      <c r="J92" s="593" t="s">
        <v>567</v>
      </c>
      <c r="K92" s="593" t="s">
        <v>568</v>
      </c>
      <c r="L92" s="596">
        <v>0</v>
      </c>
      <c r="M92" s="596">
        <v>0</v>
      </c>
      <c r="N92" s="593">
        <v>9</v>
      </c>
      <c r="O92" s="597">
        <v>3</v>
      </c>
      <c r="P92" s="596">
        <v>0</v>
      </c>
      <c r="Q92" s="598"/>
      <c r="R92" s="593">
        <v>9</v>
      </c>
      <c r="S92" s="598">
        <v>1</v>
      </c>
      <c r="T92" s="597">
        <v>3</v>
      </c>
      <c r="U92" s="599">
        <v>1</v>
      </c>
    </row>
    <row r="93" spans="1:21" ht="14.4" customHeight="1" x14ac:dyDescent="0.3">
      <c r="A93" s="592">
        <v>19</v>
      </c>
      <c r="B93" s="593" t="s">
        <v>531</v>
      </c>
      <c r="C93" s="593" t="s">
        <v>533</v>
      </c>
      <c r="D93" s="594" t="s">
        <v>766</v>
      </c>
      <c r="E93" s="595" t="s">
        <v>542</v>
      </c>
      <c r="F93" s="593" t="s">
        <v>532</v>
      </c>
      <c r="G93" s="593" t="s">
        <v>719</v>
      </c>
      <c r="H93" s="593" t="s">
        <v>480</v>
      </c>
      <c r="I93" s="593" t="s">
        <v>761</v>
      </c>
      <c r="J93" s="593" t="s">
        <v>762</v>
      </c>
      <c r="K93" s="593" t="s">
        <v>763</v>
      </c>
      <c r="L93" s="596">
        <v>0</v>
      </c>
      <c r="M93" s="596">
        <v>0</v>
      </c>
      <c r="N93" s="593">
        <v>1</v>
      </c>
      <c r="O93" s="597">
        <v>0.5</v>
      </c>
      <c r="P93" s="596">
        <v>0</v>
      </c>
      <c r="Q93" s="598"/>
      <c r="R93" s="593">
        <v>1</v>
      </c>
      <c r="S93" s="598">
        <v>1</v>
      </c>
      <c r="T93" s="597">
        <v>0.5</v>
      </c>
      <c r="U93" s="599">
        <v>1</v>
      </c>
    </row>
    <row r="94" spans="1:21" ht="14.4" customHeight="1" x14ac:dyDescent="0.3">
      <c r="A94" s="592">
        <v>19</v>
      </c>
      <c r="B94" s="593" t="s">
        <v>531</v>
      </c>
      <c r="C94" s="593" t="s">
        <v>533</v>
      </c>
      <c r="D94" s="594" t="s">
        <v>766</v>
      </c>
      <c r="E94" s="595" t="s">
        <v>542</v>
      </c>
      <c r="F94" s="593" t="s">
        <v>532</v>
      </c>
      <c r="G94" s="593" t="s">
        <v>569</v>
      </c>
      <c r="H94" s="593" t="s">
        <v>434</v>
      </c>
      <c r="I94" s="593" t="s">
        <v>570</v>
      </c>
      <c r="J94" s="593" t="s">
        <v>571</v>
      </c>
      <c r="K94" s="593" t="s">
        <v>572</v>
      </c>
      <c r="L94" s="596">
        <v>59.56</v>
      </c>
      <c r="M94" s="596">
        <v>59.56</v>
      </c>
      <c r="N94" s="593">
        <v>1</v>
      </c>
      <c r="O94" s="597">
        <v>1</v>
      </c>
      <c r="P94" s="596">
        <v>59.56</v>
      </c>
      <c r="Q94" s="598">
        <v>1</v>
      </c>
      <c r="R94" s="593">
        <v>1</v>
      </c>
      <c r="S94" s="598">
        <v>1</v>
      </c>
      <c r="T94" s="597">
        <v>1</v>
      </c>
      <c r="U94" s="599">
        <v>1</v>
      </c>
    </row>
    <row r="95" spans="1:21" ht="14.4" customHeight="1" x14ac:dyDescent="0.3">
      <c r="A95" s="592">
        <v>19</v>
      </c>
      <c r="B95" s="593" t="s">
        <v>531</v>
      </c>
      <c r="C95" s="593" t="s">
        <v>533</v>
      </c>
      <c r="D95" s="594" t="s">
        <v>766</v>
      </c>
      <c r="E95" s="595" t="s">
        <v>542</v>
      </c>
      <c r="F95" s="593" t="s">
        <v>532</v>
      </c>
      <c r="G95" s="593" t="s">
        <v>673</v>
      </c>
      <c r="H95" s="593" t="s">
        <v>434</v>
      </c>
      <c r="I95" s="593" t="s">
        <v>764</v>
      </c>
      <c r="J95" s="593" t="s">
        <v>675</v>
      </c>
      <c r="K95" s="593" t="s">
        <v>765</v>
      </c>
      <c r="L95" s="596">
        <v>0</v>
      </c>
      <c r="M95" s="596">
        <v>0</v>
      </c>
      <c r="N95" s="593">
        <v>1</v>
      </c>
      <c r="O95" s="597">
        <v>1</v>
      </c>
      <c r="P95" s="596">
        <v>0</v>
      </c>
      <c r="Q95" s="598"/>
      <c r="R95" s="593">
        <v>1</v>
      </c>
      <c r="S95" s="598">
        <v>1</v>
      </c>
      <c r="T95" s="597">
        <v>1</v>
      </c>
      <c r="U95" s="599">
        <v>1</v>
      </c>
    </row>
    <row r="96" spans="1:21" ht="14.4" customHeight="1" thickBot="1" x14ac:dyDescent="0.35">
      <c r="A96" s="600">
        <v>19</v>
      </c>
      <c r="B96" s="601" t="s">
        <v>531</v>
      </c>
      <c r="C96" s="601" t="s">
        <v>533</v>
      </c>
      <c r="D96" s="602" t="s">
        <v>766</v>
      </c>
      <c r="E96" s="603" t="s">
        <v>542</v>
      </c>
      <c r="F96" s="601" t="s">
        <v>532</v>
      </c>
      <c r="G96" s="601" t="s">
        <v>586</v>
      </c>
      <c r="H96" s="601" t="s">
        <v>434</v>
      </c>
      <c r="I96" s="601" t="s">
        <v>587</v>
      </c>
      <c r="J96" s="601" t="s">
        <v>588</v>
      </c>
      <c r="K96" s="601" t="s">
        <v>589</v>
      </c>
      <c r="L96" s="604">
        <v>0</v>
      </c>
      <c r="M96" s="604">
        <v>0</v>
      </c>
      <c r="N96" s="601">
        <v>1</v>
      </c>
      <c r="O96" s="605">
        <v>1</v>
      </c>
      <c r="P96" s="604">
        <v>0</v>
      </c>
      <c r="Q96" s="606"/>
      <c r="R96" s="601">
        <v>1</v>
      </c>
      <c r="S96" s="606">
        <v>1</v>
      </c>
      <c r="T96" s="605">
        <v>1</v>
      </c>
      <c r="U96" s="6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768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541</v>
      </c>
      <c r="B5" s="116">
        <v>1021.85</v>
      </c>
      <c r="C5" s="591">
        <v>0.75439451322598983</v>
      </c>
      <c r="D5" s="116">
        <v>332.67999999999995</v>
      </c>
      <c r="E5" s="591">
        <v>0.24560548677401015</v>
      </c>
      <c r="F5" s="609">
        <v>1354.53</v>
      </c>
    </row>
    <row r="6" spans="1:6" ht="14.4" customHeight="1" x14ac:dyDescent="0.3">
      <c r="A6" s="618" t="s">
        <v>540</v>
      </c>
      <c r="B6" s="610">
        <v>651.77</v>
      </c>
      <c r="C6" s="598">
        <v>0.28832363805268624</v>
      </c>
      <c r="D6" s="610">
        <v>1608.7800000000002</v>
      </c>
      <c r="E6" s="598">
        <v>0.71167636194731376</v>
      </c>
      <c r="F6" s="611">
        <v>2260.5500000000002</v>
      </c>
    </row>
    <row r="7" spans="1:6" ht="14.4" customHeight="1" x14ac:dyDescent="0.3">
      <c r="A7" s="618" t="s">
        <v>539</v>
      </c>
      <c r="B7" s="610">
        <v>532.32999999999993</v>
      </c>
      <c r="C7" s="598">
        <v>0.34511082729871828</v>
      </c>
      <c r="D7" s="610">
        <v>1010.1600000000001</v>
      </c>
      <c r="E7" s="598">
        <v>0.65488917270128177</v>
      </c>
      <c r="F7" s="611">
        <v>1542.49</v>
      </c>
    </row>
    <row r="8" spans="1:6" ht="14.4" customHeight="1" x14ac:dyDescent="0.3">
      <c r="A8" s="618" t="s">
        <v>542</v>
      </c>
      <c r="B8" s="610"/>
      <c r="C8" s="598">
        <v>0</v>
      </c>
      <c r="D8" s="610">
        <v>48.42</v>
      </c>
      <c r="E8" s="598">
        <v>1</v>
      </c>
      <c r="F8" s="611">
        <v>48.42</v>
      </c>
    </row>
    <row r="9" spans="1:6" ht="14.4" customHeight="1" thickBot="1" x14ac:dyDescent="0.35">
      <c r="A9" s="619" t="s">
        <v>538</v>
      </c>
      <c r="B9" s="614"/>
      <c r="C9" s="615">
        <v>0</v>
      </c>
      <c r="D9" s="614">
        <v>311.33999999999997</v>
      </c>
      <c r="E9" s="615">
        <v>1</v>
      </c>
      <c r="F9" s="616">
        <v>311.33999999999997</v>
      </c>
    </row>
    <row r="10" spans="1:6" ht="14.4" customHeight="1" thickBot="1" x14ac:dyDescent="0.35">
      <c r="A10" s="528" t="s">
        <v>3</v>
      </c>
      <c r="B10" s="529">
        <v>2205.9499999999998</v>
      </c>
      <c r="C10" s="530">
        <v>0.39982201535887829</v>
      </c>
      <c r="D10" s="529">
        <v>3311.38</v>
      </c>
      <c r="E10" s="530">
        <v>0.60017798464112171</v>
      </c>
      <c r="F10" s="531">
        <v>5517.33</v>
      </c>
    </row>
    <row r="11" spans="1:6" ht="14.4" customHeight="1" thickBot="1" x14ac:dyDescent="0.35"/>
    <row r="12" spans="1:6" ht="14.4" customHeight="1" x14ac:dyDescent="0.3">
      <c r="A12" s="617" t="s">
        <v>769</v>
      </c>
      <c r="B12" s="116">
        <v>691.28</v>
      </c>
      <c r="C12" s="591">
        <v>1</v>
      </c>
      <c r="D12" s="116"/>
      <c r="E12" s="591">
        <v>0</v>
      </c>
      <c r="F12" s="609">
        <v>691.28</v>
      </c>
    </row>
    <row r="13" spans="1:6" ht="14.4" customHeight="1" x14ac:dyDescent="0.3">
      <c r="A13" s="618" t="s">
        <v>770</v>
      </c>
      <c r="B13" s="610">
        <v>341.04</v>
      </c>
      <c r="C13" s="598">
        <v>1</v>
      </c>
      <c r="D13" s="610"/>
      <c r="E13" s="598">
        <v>0</v>
      </c>
      <c r="F13" s="611">
        <v>341.04</v>
      </c>
    </row>
    <row r="14" spans="1:6" ht="14.4" customHeight="1" x14ac:dyDescent="0.3">
      <c r="A14" s="618" t="s">
        <v>771</v>
      </c>
      <c r="B14" s="610">
        <v>330.57</v>
      </c>
      <c r="C14" s="598">
        <v>1</v>
      </c>
      <c r="D14" s="610"/>
      <c r="E14" s="598">
        <v>0</v>
      </c>
      <c r="F14" s="611">
        <v>330.57</v>
      </c>
    </row>
    <row r="15" spans="1:6" ht="14.4" customHeight="1" x14ac:dyDescent="0.3">
      <c r="A15" s="618" t="s">
        <v>772</v>
      </c>
      <c r="B15" s="610">
        <v>310.58999999999997</v>
      </c>
      <c r="C15" s="598">
        <v>0.44180025888678681</v>
      </c>
      <c r="D15" s="610">
        <v>392.42</v>
      </c>
      <c r="E15" s="598">
        <v>0.55819974111321324</v>
      </c>
      <c r="F15" s="611">
        <v>703.01</v>
      </c>
    </row>
    <row r="16" spans="1:6" ht="14.4" customHeight="1" x14ac:dyDescent="0.3">
      <c r="A16" s="618" t="s">
        <v>773</v>
      </c>
      <c r="B16" s="610">
        <v>207.45</v>
      </c>
      <c r="C16" s="598">
        <v>1</v>
      </c>
      <c r="D16" s="610"/>
      <c r="E16" s="598">
        <v>0</v>
      </c>
      <c r="F16" s="611">
        <v>207.45</v>
      </c>
    </row>
    <row r="17" spans="1:6" ht="14.4" customHeight="1" x14ac:dyDescent="0.3">
      <c r="A17" s="618" t="s">
        <v>774</v>
      </c>
      <c r="B17" s="610">
        <v>154.36000000000001</v>
      </c>
      <c r="C17" s="598">
        <v>0.22431481965879038</v>
      </c>
      <c r="D17" s="610">
        <v>533.78</v>
      </c>
      <c r="E17" s="598">
        <v>0.77568518034120959</v>
      </c>
      <c r="F17" s="611">
        <v>688.14</v>
      </c>
    </row>
    <row r="18" spans="1:6" ht="14.4" customHeight="1" x14ac:dyDescent="0.3">
      <c r="A18" s="618" t="s">
        <v>775</v>
      </c>
      <c r="B18" s="610">
        <v>96.84</v>
      </c>
      <c r="C18" s="598">
        <v>0.5</v>
      </c>
      <c r="D18" s="610">
        <v>96.84</v>
      </c>
      <c r="E18" s="598">
        <v>0.5</v>
      </c>
      <c r="F18" s="611">
        <v>193.68</v>
      </c>
    </row>
    <row r="19" spans="1:6" ht="14.4" customHeight="1" x14ac:dyDescent="0.3">
      <c r="A19" s="618" t="s">
        <v>776</v>
      </c>
      <c r="B19" s="610">
        <v>73.819999999999993</v>
      </c>
      <c r="C19" s="598">
        <v>1</v>
      </c>
      <c r="D19" s="610"/>
      <c r="E19" s="598">
        <v>0</v>
      </c>
      <c r="F19" s="611">
        <v>73.819999999999993</v>
      </c>
    </row>
    <row r="20" spans="1:6" ht="14.4" customHeight="1" x14ac:dyDescent="0.3">
      <c r="A20" s="618" t="s">
        <v>777</v>
      </c>
      <c r="B20" s="610"/>
      <c r="C20" s="598">
        <v>0</v>
      </c>
      <c r="D20" s="610">
        <v>234.07</v>
      </c>
      <c r="E20" s="598">
        <v>1</v>
      </c>
      <c r="F20" s="611">
        <v>234.07</v>
      </c>
    </row>
    <row r="21" spans="1:6" ht="14.4" customHeight="1" x14ac:dyDescent="0.3">
      <c r="A21" s="618" t="s">
        <v>778</v>
      </c>
      <c r="B21" s="610"/>
      <c r="C21" s="598">
        <v>0</v>
      </c>
      <c r="D21" s="610">
        <v>4.7</v>
      </c>
      <c r="E21" s="598">
        <v>1</v>
      </c>
      <c r="F21" s="611">
        <v>4.7</v>
      </c>
    </row>
    <row r="22" spans="1:6" ht="14.4" customHeight="1" x14ac:dyDescent="0.3">
      <c r="A22" s="618" t="s">
        <v>779</v>
      </c>
      <c r="B22" s="610"/>
      <c r="C22" s="598">
        <v>0</v>
      </c>
      <c r="D22" s="610">
        <v>207.45</v>
      </c>
      <c r="E22" s="598">
        <v>1</v>
      </c>
      <c r="F22" s="611">
        <v>207.45</v>
      </c>
    </row>
    <row r="23" spans="1:6" ht="14.4" customHeight="1" x14ac:dyDescent="0.3">
      <c r="A23" s="618" t="s">
        <v>780</v>
      </c>
      <c r="B23" s="610"/>
      <c r="C23" s="598">
        <v>0</v>
      </c>
      <c r="D23" s="610">
        <v>215.81</v>
      </c>
      <c r="E23" s="598">
        <v>1</v>
      </c>
      <c r="F23" s="611">
        <v>215.81</v>
      </c>
    </row>
    <row r="24" spans="1:6" ht="14.4" customHeight="1" x14ac:dyDescent="0.3">
      <c r="A24" s="618" t="s">
        <v>781</v>
      </c>
      <c r="B24" s="610">
        <v>0</v>
      </c>
      <c r="C24" s="598"/>
      <c r="D24" s="610">
        <v>0</v>
      </c>
      <c r="E24" s="598"/>
      <c r="F24" s="611">
        <v>0</v>
      </c>
    </row>
    <row r="25" spans="1:6" ht="14.4" customHeight="1" x14ac:dyDescent="0.3">
      <c r="A25" s="618" t="s">
        <v>782</v>
      </c>
      <c r="B25" s="610"/>
      <c r="C25" s="598">
        <v>0</v>
      </c>
      <c r="D25" s="610">
        <v>1121.21</v>
      </c>
      <c r="E25" s="598">
        <v>1</v>
      </c>
      <c r="F25" s="611">
        <v>1121.21</v>
      </c>
    </row>
    <row r="26" spans="1:6" ht="14.4" customHeight="1" x14ac:dyDescent="0.3">
      <c r="A26" s="618" t="s">
        <v>783</v>
      </c>
      <c r="B26" s="610"/>
      <c r="C26" s="598">
        <v>0</v>
      </c>
      <c r="D26" s="610">
        <v>311.33999999999997</v>
      </c>
      <c r="E26" s="598">
        <v>1</v>
      </c>
      <c r="F26" s="611">
        <v>311.33999999999997</v>
      </c>
    </row>
    <row r="27" spans="1:6" ht="14.4" customHeight="1" x14ac:dyDescent="0.3">
      <c r="A27" s="618" t="s">
        <v>784</v>
      </c>
      <c r="B27" s="610">
        <v>0</v>
      </c>
      <c r="C27" s="598">
        <v>0</v>
      </c>
      <c r="D27" s="610">
        <v>98.609999999999985</v>
      </c>
      <c r="E27" s="598">
        <v>1</v>
      </c>
      <c r="F27" s="611">
        <v>98.609999999999985</v>
      </c>
    </row>
    <row r="28" spans="1:6" ht="14.4" customHeight="1" thickBot="1" x14ac:dyDescent="0.35">
      <c r="A28" s="619" t="s">
        <v>785</v>
      </c>
      <c r="B28" s="614"/>
      <c r="C28" s="615">
        <v>0</v>
      </c>
      <c r="D28" s="614">
        <v>95.15</v>
      </c>
      <c r="E28" s="615">
        <v>1</v>
      </c>
      <c r="F28" s="616">
        <v>95.15</v>
      </c>
    </row>
    <row r="29" spans="1:6" ht="14.4" customHeight="1" thickBot="1" x14ac:dyDescent="0.35">
      <c r="A29" s="528" t="s">
        <v>3</v>
      </c>
      <c r="B29" s="529">
        <v>2205.9499999999998</v>
      </c>
      <c r="C29" s="530">
        <v>0.39982201535887818</v>
      </c>
      <c r="D29" s="529">
        <v>3311.38</v>
      </c>
      <c r="E29" s="530">
        <v>0.6001779846411216</v>
      </c>
      <c r="F29" s="531">
        <v>5517.3300000000008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{05E12224-0F53-4BFB-8519-D81439112D20}</x14:id>
        </ext>
      </extLst>
    </cfRule>
  </conditionalFormatting>
  <conditionalFormatting sqref="F12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{B07A5B13-4F79-42DB-9B74-FEC97E77F61C}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E12224-0F53-4BFB-8519-D81439112D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B07A5B13-4F79-42DB-9B74-FEC97E77F6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804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26</v>
      </c>
      <c r="G3" s="43">
        <f>SUBTOTAL(9,G6:G1048576)</f>
        <v>2205.9499999999998</v>
      </c>
      <c r="H3" s="44">
        <f>IF(M3=0,0,G3/M3)</f>
        <v>0.39982201535887835</v>
      </c>
      <c r="I3" s="43">
        <f>SUBTOTAL(9,I6:I1048576)</f>
        <v>47</v>
      </c>
      <c r="J3" s="43">
        <f>SUBTOTAL(9,J6:J1048576)</f>
        <v>3311.3800000000006</v>
      </c>
      <c r="K3" s="44">
        <f>IF(M3=0,0,J3/M3)</f>
        <v>0.60017798464112193</v>
      </c>
      <c r="L3" s="43">
        <f>SUBTOTAL(9,L6:L1048576)</f>
        <v>73</v>
      </c>
      <c r="M3" s="45">
        <f>SUBTOTAL(9,M6:M1048576)</f>
        <v>5517.329999999999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538</v>
      </c>
      <c r="B6" s="586" t="s">
        <v>786</v>
      </c>
      <c r="C6" s="586" t="s">
        <v>573</v>
      </c>
      <c r="D6" s="586" t="s">
        <v>571</v>
      </c>
      <c r="E6" s="586" t="s">
        <v>787</v>
      </c>
      <c r="F6" s="116"/>
      <c r="G6" s="116"/>
      <c r="H6" s="591">
        <v>0</v>
      </c>
      <c r="I6" s="116">
        <v>1</v>
      </c>
      <c r="J6" s="116">
        <v>311.33999999999997</v>
      </c>
      <c r="K6" s="591">
        <v>1</v>
      </c>
      <c r="L6" s="116">
        <v>1</v>
      </c>
      <c r="M6" s="609">
        <v>311.33999999999997</v>
      </c>
    </row>
    <row r="7" spans="1:13" ht="14.4" customHeight="1" x14ac:dyDescent="0.3">
      <c r="A7" s="592" t="s">
        <v>539</v>
      </c>
      <c r="B7" s="593" t="s">
        <v>788</v>
      </c>
      <c r="C7" s="593" t="s">
        <v>615</v>
      </c>
      <c r="D7" s="593" t="s">
        <v>616</v>
      </c>
      <c r="E7" s="593" t="s">
        <v>617</v>
      </c>
      <c r="F7" s="610"/>
      <c r="G7" s="610"/>
      <c r="H7" s="598">
        <v>0</v>
      </c>
      <c r="I7" s="610">
        <v>7</v>
      </c>
      <c r="J7" s="610">
        <v>215.81</v>
      </c>
      <c r="K7" s="598">
        <v>1</v>
      </c>
      <c r="L7" s="610">
        <v>7</v>
      </c>
      <c r="M7" s="611">
        <v>215.81</v>
      </c>
    </row>
    <row r="8" spans="1:13" ht="14.4" customHeight="1" x14ac:dyDescent="0.3">
      <c r="A8" s="592" t="s">
        <v>539</v>
      </c>
      <c r="B8" s="593" t="s">
        <v>789</v>
      </c>
      <c r="C8" s="593" t="s">
        <v>595</v>
      </c>
      <c r="D8" s="593" t="s">
        <v>596</v>
      </c>
      <c r="E8" s="593" t="s">
        <v>597</v>
      </c>
      <c r="F8" s="610">
        <v>1</v>
      </c>
      <c r="G8" s="610">
        <v>154.36000000000001</v>
      </c>
      <c r="H8" s="598">
        <v>1</v>
      </c>
      <c r="I8" s="610"/>
      <c r="J8" s="610"/>
      <c r="K8" s="598">
        <v>0</v>
      </c>
      <c r="L8" s="610">
        <v>1</v>
      </c>
      <c r="M8" s="611">
        <v>154.36000000000001</v>
      </c>
    </row>
    <row r="9" spans="1:13" ht="14.4" customHeight="1" x14ac:dyDescent="0.3">
      <c r="A9" s="592" t="s">
        <v>539</v>
      </c>
      <c r="B9" s="593" t="s">
        <v>789</v>
      </c>
      <c r="C9" s="593" t="s">
        <v>598</v>
      </c>
      <c r="D9" s="593" t="s">
        <v>599</v>
      </c>
      <c r="E9" s="593" t="s">
        <v>597</v>
      </c>
      <c r="F9" s="610"/>
      <c r="G9" s="610"/>
      <c r="H9" s="598">
        <v>0</v>
      </c>
      <c r="I9" s="610">
        <v>2</v>
      </c>
      <c r="J9" s="610">
        <v>308.72000000000003</v>
      </c>
      <c r="K9" s="598">
        <v>1</v>
      </c>
      <c r="L9" s="610">
        <v>2</v>
      </c>
      <c r="M9" s="611">
        <v>308.72000000000003</v>
      </c>
    </row>
    <row r="10" spans="1:13" ht="14.4" customHeight="1" x14ac:dyDescent="0.3">
      <c r="A10" s="592" t="s">
        <v>539</v>
      </c>
      <c r="B10" s="593" t="s">
        <v>789</v>
      </c>
      <c r="C10" s="593" t="s">
        <v>600</v>
      </c>
      <c r="D10" s="593" t="s">
        <v>599</v>
      </c>
      <c r="E10" s="593" t="s">
        <v>601</v>
      </c>
      <c r="F10" s="610"/>
      <c r="G10" s="610"/>
      <c r="H10" s="598">
        <v>0</v>
      </c>
      <c r="I10" s="610">
        <v>1</v>
      </c>
      <c r="J10" s="610">
        <v>225.06</v>
      </c>
      <c r="K10" s="598">
        <v>1</v>
      </c>
      <c r="L10" s="610">
        <v>1</v>
      </c>
      <c r="M10" s="611">
        <v>225.06</v>
      </c>
    </row>
    <row r="11" spans="1:13" ht="14.4" customHeight="1" x14ac:dyDescent="0.3">
      <c r="A11" s="592" t="s">
        <v>539</v>
      </c>
      <c r="B11" s="593" t="s">
        <v>790</v>
      </c>
      <c r="C11" s="593" t="s">
        <v>603</v>
      </c>
      <c r="D11" s="593" t="s">
        <v>604</v>
      </c>
      <c r="E11" s="593" t="s">
        <v>605</v>
      </c>
      <c r="F11" s="610">
        <v>1</v>
      </c>
      <c r="G11" s="610">
        <v>170.52</v>
      </c>
      <c r="H11" s="598">
        <v>1</v>
      </c>
      <c r="I11" s="610"/>
      <c r="J11" s="610"/>
      <c r="K11" s="598">
        <v>0</v>
      </c>
      <c r="L11" s="610">
        <v>1</v>
      </c>
      <c r="M11" s="611">
        <v>170.52</v>
      </c>
    </row>
    <row r="12" spans="1:13" ht="14.4" customHeight="1" x14ac:dyDescent="0.3">
      <c r="A12" s="592" t="s">
        <v>539</v>
      </c>
      <c r="B12" s="593" t="s">
        <v>791</v>
      </c>
      <c r="C12" s="593" t="s">
        <v>653</v>
      </c>
      <c r="D12" s="593" t="s">
        <v>654</v>
      </c>
      <c r="E12" s="593" t="s">
        <v>655</v>
      </c>
      <c r="F12" s="610"/>
      <c r="G12" s="610"/>
      <c r="H12" s="598">
        <v>0</v>
      </c>
      <c r="I12" s="610">
        <v>1</v>
      </c>
      <c r="J12" s="610">
        <v>48.42</v>
      </c>
      <c r="K12" s="598">
        <v>1</v>
      </c>
      <c r="L12" s="610">
        <v>1</v>
      </c>
      <c r="M12" s="611">
        <v>48.42</v>
      </c>
    </row>
    <row r="13" spans="1:13" ht="14.4" customHeight="1" x14ac:dyDescent="0.3">
      <c r="A13" s="592" t="s">
        <v>539</v>
      </c>
      <c r="B13" s="593" t="s">
        <v>792</v>
      </c>
      <c r="C13" s="593" t="s">
        <v>591</v>
      </c>
      <c r="D13" s="593" t="s">
        <v>592</v>
      </c>
      <c r="E13" s="593" t="s">
        <v>593</v>
      </c>
      <c r="F13" s="610"/>
      <c r="G13" s="610"/>
      <c r="H13" s="598">
        <v>0</v>
      </c>
      <c r="I13" s="610">
        <v>1</v>
      </c>
      <c r="J13" s="610">
        <v>4.7</v>
      </c>
      <c r="K13" s="598">
        <v>1</v>
      </c>
      <c r="L13" s="610">
        <v>1</v>
      </c>
      <c r="M13" s="611">
        <v>4.7</v>
      </c>
    </row>
    <row r="14" spans="1:13" ht="14.4" customHeight="1" x14ac:dyDescent="0.3">
      <c r="A14" s="592" t="s">
        <v>539</v>
      </c>
      <c r="B14" s="593" t="s">
        <v>793</v>
      </c>
      <c r="C14" s="593" t="s">
        <v>674</v>
      </c>
      <c r="D14" s="593" t="s">
        <v>675</v>
      </c>
      <c r="E14" s="593" t="s">
        <v>676</v>
      </c>
      <c r="F14" s="610"/>
      <c r="G14" s="610"/>
      <c r="H14" s="598"/>
      <c r="I14" s="610">
        <v>3</v>
      </c>
      <c r="J14" s="610">
        <v>0</v>
      </c>
      <c r="K14" s="598"/>
      <c r="L14" s="610">
        <v>3</v>
      </c>
      <c r="M14" s="611">
        <v>0</v>
      </c>
    </row>
    <row r="15" spans="1:13" ht="14.4" customHeight="1" x14ac:dyDescent="0.3">
      <c r="A15" s="592" t="s">
        <v>539</v>
      </c>
      <c r="B15" s="593" t="s">
        <v>794</v>
      </c>
      <c r="C15" s="593" t="s">
        <v>607</v>
      </c>
      <c r="D15" s="593" t="s">
        <v>608</v>
      </c>
      <c r="E15" s="593" t="s">
        <v>609</v>
      </c>
      <c r="F15" s="610"/>
      <c r="G15" s="610"/>
      <c r="H15" s="598">
        <v>0</v>
      </c>
      <c r="I15" s="610">
        <v>1</v>
      </c>
      <c r="J15" s="610">
        <v>207.45</v>
      </c>
      <c r="K15" s="598">
        <v>1</v>
      </c>
      <c r="L15" s="610">
        <v>1</v>
      </c>
      <c r="M15" s="611">
        <v>207.45</v>
      </c>
    </row>
    <row r="16" spans="1:13" ht="14.4" customHeight="1" x14ac:dyDescent="0.3">
      <c r="A16" s="592" t="s">
        <v>539</v>
      </c>
      <c r="B16" s="593" t="s">
        <v>795</v>
      </c>
      <c r="C16" s="593" t="s">
        <v>645</v>
      </c>
      <c r="D16" s="593" t="s">
        <v>646</v>
      </c>
      <c r="E16" s="593" t="s">
        <v>647</v>
      </c>
      <c r="F16" s="610">
        <v>1</v>
      </c>
      <c r="G16" s="610">
        <v>207.45</v>
      </c>
      <c r="H16" s="598">
        <v>1</v>
      </c>
      <c r="I16" s="610"/>
      <c r="J16" s="610"/>
      <c r="K16" s="598">
        <v>0</v>
      </c>
      <c r="L16" s="610">
        <v>1</v>
      </c>
      <c r="M16" s="611">
        <v>207.45</v>
      </c>
    </row>
    <row r="17" spans="1:13" ht="14.4" customHeight="1" x14ac:dyDescent="0.3">
      <c r="A17" s="592" t="s">
        <v>540</v>
      </c>
      <c r="B17" s="593" t="s">
        <v>796</v>
      </c>
      <c r="C17" s="593" t="s">
        <v>707</v>
      </c>
      <c r="D17" s="593" t="s">
        <v>708</v>
      </c>
      <c r="E17" s="593" t="s">
        <v>709</v>
      </c>
      <c r="F17" s="610"/>
      <c r="G17" s="610"/>
      <c r="H17" s="598">
        <v>0</v>
      </c>
      <c r="I17" s="610">
        <v>2</v>
      </c>
      <c r="J17" s="610">
        <v>186.86</v>
      </c>
      <c r="K17" s="598">
        <v>1</v>
      </c>
      <c r="L17" s="610">
        <v>2</v>
      </c>
      <c r="M17" s="611">
        <v>186.86</v>
      </c>
    </row>
    <row r="18" spans="1:13" ht="14.4" customHeight="1" x14ac:dyDescent="0.3">
      <c r="A18" s="592" t="s">
        <v>540</v>
      </c>
      <c r="B18" s="593" t="s">
        <v>796</v>
      </c>
      <c r="C18" s="593" t="s">
        <v>710</v>
      </c>
      <c r="D18" s="593" t="s">
        <v>708</v>
      </c>
      <c r="E18" s="593" t="s">
        <v>711</v>
      </c>
      <c r="F18" s="610"/>
      <c r="G18" s="610"/>
      <c r="H18" s="598">
        <v>0</v>
      </c>
      <c r="I18" s="610">
        <v>5</v>
      </c>
      <c r="J18" s="610">
        <v>934.35</v>
      </c>
      <c r="K18" s="598">
        <v>1</v>
      </c>
      <c r="L18" s="610">
        <v>5</v>
      </c>
      <c r="M18" s="611">
        <v>934.35</v>
      </c>
    </row>
    <row r="19" spans="1:13" ht="14.4" customHeight="1" x14ac:dyDescent="0.3">
      <c r="A19" s="592" t="s">
        <v>540</v>
      </c>
      <c r="B19" s="593" t="s">
        <v>797</v>
      </c>
      <c r="C19" s="593" t="s">
        <v>724</v>
      </c>
      <c r="D19" s="593" t="s">
        <v>725</v>
      </c>
      <c r="E19" s="593" t="s">
        <v>726</v>
      </c>
      <c r="F19" s="610">
        <v>2</v>
      </c>
      <c r="G19" s="610">
        <v>73.819999999999993</v>
      </c>
      <c r="H19" s="598">
        <v>1</v>
      </c>
      <c r="I19" s="610"/>
      <c r="J19" s="610"/>
      <c r="K19" s="598">
        <v>0</v>
      </c>
      <c r="L19" s="610">
        <v>2</v>
      </c>
      <c r="M19" s="611">
        <v>73.819999999999993</v>
      </c>
    </row>
    <row r="20" spans="1:13" ht="14.4" customHeight="1" x14ac:dyDescent="0.3">
      <c r="A20" s="592" t="s">
        <v>540</v>
      </c>
      <c r="B20" s="593" t="s">
        <v>798</v>
      </c>
      <c r="C20" s="593" t="s">
        <v>684</v>
      </c>
      <c r="D20" s="593" t="s">
        <v>682</v>
      </c>
      <c r="E20" s="593" t="s">
        <v>685</v>
      </c>
      <c r="F20" s="610">
        <v>1</v>
      </c>
      <c r="G20" s="610">
        <v>0</v>
      </c>
      <c r="H20" s="598"/>
      <c r="I20" s="610"/>
      <c r="J20" s="610"/>
      <c r="K20" s="598"/>
      <c r="L20" s="610">
        <v>1</v>
      </c>
      <c r="M20" s="611">
        <v>0</v>
      </c>
    </row>
    <row r="21" spans="1:13" ht="14.4" customHeight="1" x14ac:dyDescent="0.3">
      <c r="A21" s="592" t="s">
        <v>540</v>
      </c>
      <c r="B21" s="593" t="s">
        <v>798</v>
      </c>
      <c r="C21" s="593" t="s">
        <v>681</v>
      </c>
      <c r="D21" s="593" t="s">
        <v>682</v>
      </c>
      <c r="E21" s="593" t="s">
        <v>683</v>
      </c>
      <c r="F21" s="610">
        <v>1</v>
      </c>
      <c r="G21" s="610">
        <v>310.58999999999997</v>
      </c>
      <c r="H21" s="598">
        <v>0.44180025888678681</v>
      </c>
      <c r="I21" s="610">
        <v>1</v>
      </c>
      <c r="J21" s="610">
        <v>392.42</v>
      </c>
      <c r="K21" s="598">
        <v>0.55819974111321324</v>
      </c>
      <c r="L21" s="610">
        <v>2</v>
      </c>
      <c r="M21" s="611">
        <v>703.01</v>
      </c>
    </row>
    <row r="22" spans="1:13" ht="14.4" customHeight="1" x14ac:dyDescent="0.3">
      <c r="A22" s="592" t="s">
        <v>540</v>
      </c>
      <c r="B22" s="593" t="s">
        <v>799</v>
      </c>
      <c r="C22" s="593" t="s">
        <v>713</v>
      </c>
      <c r="D22" s="593" t="s">
        <v>714</v>
      </c>
      <c r="E22" s="593" t="s">
        <v>715</v>
      </c>
      <c r="F22" s="610"/>
      <c r="G22" s="610"/>
      <c r="H22" s="598">
        <v>0</v>
      </c>
      <c r="I22" s="610">
        <v>2</v>
      </c>
      <c r="J22" s="610">
        <v>95.15</v>
      </c>
      <c r="K22" s="598">
        <v>1</v>
      </c>
      <c r="L22" s="610">
        <v>2</v>
      </c>
      <c r="M22" s="611">
        <v>95.15</v>
      </c>
    </row>
    <row r="23" spans="1:13" ht="14.4" customHeight="1" x14ac:dyDescent="0.3">
      <c r="A23" s="592" t="s">
        <v>540</v>
      </c>
      <c r="B23" s="593" t="s">
        <v>790</v>
      </c>
      <c r="C23" s="593" t="s">
        <v>686</v>
      </c>
      <c r="D23" s="593" t="s">
        <v>604</v>
      </c>
      <c r="E23" s="593" t="s">
        <v>605</v>
      </c>
      <c r="F23" s="610">
        <v>1</v>
      </c>
      <c r="G23" s="610">
        <v>170.52</v>
      </c>
      <c r="H23" s="598">
        <v>1</v>
      </c>
      <c r="I23" s="610"/>
      <c r="J23" s="610"/>
      <c r="K23" s="598">
        <v>0</v>
      </c>
      <c r="L23" s="610">
        <v>1</v>
      </c>
      <c r="M23" s="611">
        <v>170.52</v>
      </c>
    </row>
    <row r="24" spans="1:13" ht="14.4" customHeight="1" x14ac:dyDescent="0.3">
      <c r="A24" s="592" t="s">
        <v>540</v>
      </c>
      <c r="B24" s="593" t="s">
        <v>791</v>
      </c>
      <c r="C24" s="593" t="s">
        <v>716</v>
      </c>
      <c r="D24" s="593" t="s">
        <v>717</v>
      </c>
      <c r="E24" s="593" t="s">
        <v>718</v>
      </c>
      <c r="F24" s="610">
        <v>2</v>
      </c>
      <c r="G24" s="610">
        <v>96.84</v>
      </c>
      <c r="H24" s="598">
        <v>1</v>
      </c>
      <c r="I24" s="610"/>
      <c r="J24" s="610"/>
      <c r="K24" s="598">
        <v>0</v>
      </c>
      <c r="L24" s="610">
        <v>2</v>
      </c>
      <c r="M24" s="611">
        <v>96.84</v>
      </c>
    </row>
    <row r="25" spans="1:13" ht="14.4" customHeight="1" x14ac:dyDescent="0.3">
      <c r="A25" s="592" t="s">
        <v>540</v>
      </c>
      <c r="B25" s="593" t="s">
        <v>793</v>
      </c>
      <c r="C25" s="593" t="s">
        <v>727</v>
      </c>
      <c r="D25" s="593" t="s">
        <v>675</v>
      </c>
      <c r="E25" s="593" t="s">
        <v>728</v>
      </c>
      <c r="F25" s="610"/>
      <c r="G25" s="610"/>
      <c r="H25" s="598"/>
      <c r="I25" s="610">
        <v>11</v>
      </c>
      <c r="J25" s="610">
        <v>0</v>
      </c>
      <c r="K25" s="598"/>
      <c r="L25" s="610">
        <v>11</v>
      </c>
      <c r="M25" s="611">
        <v>0</v>
      </c>
    </row>
    <row r="26" spans="1:13" ht="14.4" customHeight="1" x14ac:dyDescent="0.3">
      <c r="A26" s="592" t="s">
        <v>540</v>
      </c>
      <c r="B26" s="593" t="s">
        <v>793</v>
      </c>
      <c r="C26" s="593" t="s">
        <v>729</v>
      </c>
      <c r="D26" s="593" t="s">
        <v>675</v>
      </c>
      <c r="E26" s="593" t="s">
        <v>730</v>
      </c>
      <c r="F26" s="610">
        <v>2</v>
      </c>
      <c r="G26" s="610">
        <v>0</v>
      </c>
      <c r="H26" s="598"/>
      <c r="I26" s="610"/>
      <c r="J26" s="610"/>
      <c r="K26" s="598"/>
      <c r="L26" s="610">
        <v>2</v>
      </c>
      <c r="M26" s="611">
        <v>0</v>
      </c>
    </row>
    <row r="27" spans="1:13" ht="14.4" customHeight="1" x14ac:dyDescent="0.3">
      <c r="A27" s="592" t="s">
        <v>540</v>
      </c>
      <c r="B27" s="593" t="s">
        <v>793</v>
      </c>
      <c r="C27" s="593" t="s">
        <v>674</v>
      </c>
      <c r="D27" s="593" t="s">
        <v>675</v>
      </c>
      <c r="E27" s="593" t="s">
        <v>676</v>
      </c>
      <c r="F27" s="610"/>
      <c r="G27" s="610"/>
      <c r="H27" s="598"/>
      <c r="I27" s="610">
        <v>4</v>
      </c>
      <c r="J27" s="610">
        <v>0</v>
      </c>
      <c r="K27" s="598"/>
      <c r="L27" s="610">
        <v>4</v>
      </c>
      <c r="M27" s="611">
        <v>0</v>
      </c>
    </row>
    <row r="28" spans="1:13" ht="14.4" customHeight="1" x14ac:dyDescent="0.3">
      <c r="A28" s="592" t="s">
        <v>541</v>
      </c>
      <c r="B28" s="593" t="s">
        <v>800</v>
      </c>
      <c r="C28" s="593" t="s">
        <v>739</v>
      </c>
      <c r="D28" s="593" t="s">
        <v>740</v>
      </c>
      <c r="E28" s="593" t="s">
        <v>651</v>
      </c>
      <c r="F28" s="610">
        <v>8</v>
      </c>
      <c r="G28" s="610">
        <v>691.28</v>
      </c>
      <c r="H28" s="598">
        <v>1</v>
      </c>
      <c r="I28" s="610"/>
      <c r="J28" s="610"/>
      <c r="K28" s="598">
        <v>0</v>
      </c>
      <c r="L28" s="610">
        <v>8</v>
      </c>
      <c r="M28" s="611">
        <v>691.28</v>
      </c>
    </row>
    <row r="29" spans="1:13" ht="14.4" customHeight="1" x14ac:dyDescent="0.3">
      <c r="A29" s="592" t="s">
        <v>541</v>
      </c>
      <c r="B29" s="593" t="s">
        <v>801</v>
      </c>
      <c r="C29" s="593" t="s">
        <v>748</v>
      </c>
      <c r="D29" s="593" t="s">
        <v>749</v>
      </c>
      <c r="E29" s="593" t="s">
        <v>750</v>
      </c>
      <c r="F29" s="610"/>
      <c r="G29" s="610"/>
      <c r="H29" s="598">
        <v>0</v>
      </c>
      <c r="I29" s="610">
        <v>1</v>
      </c>
      <c r="J29" s="610">
        <v>234.07</v>
      </c>
      <c r="K29" s="598">
        <v>1</v>
      </c>
      <c r="L29" s="610">
        <v>1</v>
      </c>
      <c r="M29" s="611">
        <v>234.07</v>
      </c>
    </row>
    <row r="30" spans="1:13" ht="14.4" customHeight="1" x14ac:dyDescent="0.3">
      <c r="A30" s="592" t="s">
        <v>541</v>
      </c>
      <c r="B30" s="593" t="s">
        <v>802</v>
      </c>
      <c r="C30" s="593" t="s">
        <v>754</v>
      </c>
      <c r="D30" s="593" t="s">
        <v>755</v>
      </c>
      <c r="E30" s="593" t="s">
        <v>756</v>
      </c>
      <c r="F30" s="610">
        <v>3</v>
      </c>
      <c r="G30" s="610">
        <v>330.57</v>
      </c>
      <c r="H30" s="598">
        <v>1</v>
      </c>
      <c r="I30" s="610"/>
      <c r="J30" s="610"/>
      <c r="K30" s="598">
        <v>0</v>
      </c>
      <c r="L30" s="610">
        <v>3</v>
      </c>
      <c r="M30" s="611">
        <v>330.57</v>
      </c>
    </row>
    <row r="31" spans="1:13" ht="14.4" customHeight="1" x14ac:dyDescent="0.3">
      <c r="A31" s="592" t="s">
        <v>541</v>
      </c>
      <c r="B31" s="593" t="s">
        <v>803</v>
      </c>
      <c r="C31" s="593" t="s">
        <v>742</v>
      </c>
      <c r="D31" s="593" t="s">
        <v>743</v>
      </c>
      <c r="E31" s="593" t="s">
        <v>744</v>
      </c>
      <c r="F31" s="610">
        <v>3</v>
      </c>
      <c r="G31" s="610">
        <v>0</v>
      </c>
      <c r="H31" s="598"/>
      <c r="I31" s="610"/>
      <c r="J31" s="610"/>
      <c r="K31" s="598"/>
      <c r="L31" s="610">
        <v>3</v>
      </c>
      <c r="M31" s="611">
        <v>0</v>
      </c>
    </row>
    <row r="32" spans="1:13" ht="14.4" customHeight="1" x14ac:dyDescent="0.3">
      <c r="A32" s="592" t="s">
        <v>541</v>
      </c>
      <c r="B32" s="593" t="s">
        <v>803</v>
      </c>
      <c r="C32" s="593" t="s">
        <v>745</v>
      </c>
      <c r="D32" s="593" t="s">
        <v>743</v>
      </c>
      <c r="E32" s="593" t="s">
        <v>746</v>
      </c>
      <c r="F32" s="610"/>
      <c r="G32" s="610"/>
      <c r="H32" s="598">
        <v>0</v>
      </c>
      <c r="I32" s="610">
        <v>3</v>
      </c>
      <c r="J32" s="610">
        <v>98.609999999999985</v>
      </c>
      <c r="K32" s="598">
        <v>1</v>
      </c>
      <c r="L32" s="610">
        <v>3</v>
      </c>
      <c r="M32" s="611">
        <v>98.609999999999985</v>
      </c>
    </row>
    <row r="33" spans="1:13" ht="14.4" customHeight="1" thickBot="1" x14ac:dyDescent="0.35">
      <c r="A33" s="600" t="s">
        <v>542</v>
      </c>
      <c r="B33" s="601" t="s">
        <v>791</v>
      </c>
      <c r="C33" s="601" t="s">
        <v>653</v>
      </c>
      <c r="D33" s="601" t="s">
        <v>654</v>
      </c>
      <c r="E33" s="601" t="s">
        <v>655</v>
      </c>
      <c r="F33" s="612"/>
      <c r="G33" s="612"/>
      <c r="H33" s="606">
        <v>0</v>
      </c>
      <c r="I33" s="612">
        <v>1</v>
      </c>
      <c r="J33" s="612">
        <v>48.42</v>
      </c>
      <c r="K33" s="606">
        <v>1</v>
      </c>
      <c r="L33" s="612">
        <v>1</v>
      </c>
      <c r="M33" s="613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432</v>
      </c>
      <c r="B5" s="488" t="s">
        <v>433</v>
      </c>
      <c r="C5" s="489" t="s">
        <v>434</v>
      </c>
      <c r="D5" s="489" t="s">
        <v>434</v>
      </c>
      <c r="E5" s="489"/>
      <c r="F5" s="489" t="s">
        <v>434</v>
      </c>
      <c r="G5" s="489" t="s">
        <v>434</v>
      </c>
      <c r="H5" s="489" t="s">
        <v>434</v>
      </c>
      <c r="I5" s="490" t="s">
        <v>434</v>
      </c>
      <c r="J5" s="491" t="s">
        <v>68</v>
      </c>
    </row>
    <row r="6" spans="1:10" ht="14.4" customHeight="1" x14ac:dyDescent="0.3">
      <c r="A6" s="487" t="s">
        <v>432</v>
      </c>
      <c r="B6" s="488" t="s">
        <v>805</v>
      </c>
      <c r="C6" s="489">
        <v>14.849390000000005</v>
      </c>
      <c r="D6" s="489">
        <v>13.941459999999998</v>
      </c>
      <c r="E6" s="489"/>
      <c r="F6" s="489">
        <v>13.481819999999999</v>
      </c>
      <c r="G6" s="489">
        <v>15</v>
      </c>
      <c r="H6" s="489">
        <v>-1.518180000000001</v>
      </c>
      <c r="I6" s="490">
        <v>0.89878799999999992</v>
      </c>
      <c r="J6" s="491" t="s">
        <v>1</v>
      </c>
    </row>
    <row r="7" spans="1:10" ht="14.4" customHeight="1" x14ac:dyDescent="0.3">
      <c r="A7" s="487" t="s">
        <v>432</v>
      </c>
      <c r="B7" s="488" t="s">
        <v>806</v>
      </c>
      <c r="C7" s="489">
        <v>1.56917</v>
      </c>
      <c r="D7" s="489">
        <v>1.8492899999999999</v>
      </c>
      <c r="E7" s="489"/>
      <c r="F7" s="489">
        <v>2.12338</v>
      </c>
      <c r="G7" s="489">
        <v>1.6666667480468749</v>
      </c>
      <c r="H7" s="489">
        <v>0.45671325195312518</v>
      </c>
      <c r="I7" s="490">
        <v>1.2740279377916048</v>
      </c>
      <c r="J7" s="491" t="s">
        <v>1</v>
      </c>
    </row>
    <row r="8" spans="1:10" ht="14.4" customHeight="1" x14ac:dyDescent="0.3">
      <c r="A8" s="487" t="s">
        <v>432</v>
      </c>
      <c r="B8" s="488" t="s">
        <v>807</v>
      </c>
      <c r="C8" s="489">
        <v>17.881030000000003</v>
      </c>
      <c r="D8" s="489">
        <v>18.994839999999996</v>
      </c>
      <c r="E8" s="489"/>
      <c r="F8" s="489">
        <v>22.391180000000002</v>
      </c>
      <c r="G8" s="489">
        <v>20.833333984374999</v>
      </c>
      <c r="H8" s="489">
        <v>1.5578460156250031</v>
      </c>
      <c r="I8" s="490">
        <v>1.0747766064132311</v>
      </c>
      <c r="J8" s="491" t="s">
        <v>1</v>
      </c>
    </row>
    <row r="9" spans="1:10" ht="14.4" customHeight="1" x14ac:dyDescent="0.3">
      <c r="A9" s="487" t="s">
        <v>432</v>
      </c>
      <c r="B9" s="488" t="s">
        <v>808</v>
      </c>
      <c r="C9" s="489">
        <v>17.151</v>
      </c>
      <c r="D9" s="489">
        <v>8.9870000000000001</v>
      </c>
      <c r="E9" s="489"/>
      <c r="F9" s="489">
        <v>22.924400000000002</v>
      </c>
      <c r="G9" s="489">
        <v>21.176330078125002</v>
      </c>
      <c r="H9" s="489">
        <v>1.7480699218750004</v>
      </c>
      <c r="I9" s="490">
        <v>1.0825482940351758</v>
      </c>
      <c r="J9" s="491" t="s">
        <v>1</v>
      </c>
    </row>
    <row r="10" spans="1:10" ht="14.4" customHeight="1" x14ac:dyDescent="0.3">
      <c r="A10" s="487" t="s">
        <v>432</v>
      </c>
      <c r="B10" s="488" t="s">
        <v>809</v>
      </c>
      <c r="C10" s="489">
        <v>4.1783600000000005</v>
      </c>
      <c r="D10" s="489">
        <v>4.7590000000000003</v>
      </c>
      <c r="E10" s="489"/>
      <c r="F10" s="489">
        <v>4.7759999999999998</v>
      </c>
      <c r="G10" s="489">
        <v>8.3333333740234377</v>
      </c>
      <c r="H10" s="489">
        <v>-3.5573333740234379</v>
      </c>
      <c r="I10" s="490">
        <v>0.57311999720156248</v>
      </c>
      <c r="J10" s="491" t="s">
        <v>1</v>
      </c>
    </row>
    <row r="11" spans="1:10" ht="14.4" customHeight="1" x14ac:dyDescent="0.3">
      <c r="A11" s="487" t="s">
        <v>432</v>
      </c>
      <c r="B11" s="488" t="s">
        <v>810</v>
      </c>
      <c r="C11" s="489">
        <v>1.988</v>
      </c>
      <c r="D11" s="489">
        <v>2.2720000000000002</v>
      </c>
      <c r="E11" s="489"/>
      <c r="F11" s="489">
        <v>1.1000000000000001</v>
      </c>
      <c r="G11" s="489">
        <v>2.5</v>
      </c>
      <c r="H11" s="489">
        <v>-1.4</v>
      </c>
      <c r="I11" s="490">
        <v>0.44000000000000006</v>
      </c>
      <c r="J11" s="491" t="s">
        <v>1</v>
      </c>
    </row>
    <row r="12" spans="1:10" ht="14.4" customHeight="1" x14ac:dyDescent="0.3">
      <c r="A12" s="487" t="s">
        <v>432</v>
      </c>
      <c r="B12" s="488" t="s">
        <v>436</v>
      </c>
      <c r="C12" s="489">
        <v>57.616950000000003</v>
      </c>
      <c r="D12" s="489">
        <v>50.803589999999993</v>
      </c>
      <c r="E12" s="489"/>
      <c r="F12" s="489">
        <v>66.796779999999998</v>
      </c>
      <c r="G12" s="489">
        <v>69.509664184570312</v>
      </c>
      <c r="H12" s="489">
        <v>-2.7128841845703136</v>
      </c>
      <c r="I12" s="490">
        <v>0.9609711222691748</v>
      </c>
      <c r="J12" s="491" t="s">
        <v>437</v>
      </c>
    </row>
    <row r="14" spans="1:10" ht="14.4" customHeight="1" x14ac:dyDescent="0.3">
      <c r="A14" s="487" t="s">
        <v>432</v>
      </c>
      <c r="B14" s="488" t="s">
        <v>433</v>
      </c>
      <c r="C14" s="489" t="s">
        <v>434</v>
      </c>
      <c r="D14" s="489" t="s">
        <v>434</v>
      </c>
      <c r="E14" s="489"/>
      <c r="F14" s="489" t="s">
        <v>434</v>
      </c>
      <c r="G14" s="489" t="s">
        <v>434</v>
      </c>
      <c r="H14" s="489" t="s">
        <v>434</v>
      </c>
      <c r="I14" s="490" t="s">
        <v>434</v>
      </c>
      <c r="J14" s="491" t="s">
        <v>68</v>
      </c>
    </row>
    <row r="15" spans="1:10" ht="14.4" customHeight="1" x14ac:dyDescent="0.3">
      <c r="A15" s="487" t="s">
        <v>438</v>
      </c>
      <c r="B15" s="488" t="s">
        <v>439</v>
      </c>
      <c r="C15" s="489" t="s">
        <v>434</v>
      </c>
      <c r="D15" s="489" t="s">
        <v>434</v>
      </c>
      <c r="E15" s="489"/>
      <c r="F15" s="489" t="s">
        <v>434</v>
      </c>
      <c r="G15" s="489" t="s">
        <v>434</v>
      </c>
      <c r="H15" s="489" t="s">
        <v>434</v>
      </c>
      <c r="I15" s="490" t="s">
        <v>434</v>
      </c>
      <c r="J15" s="491" t="s">
        <v>0</v>
      </c>
    </row>
    <row r="16" spans="1:10" ht="14.4" customHeight="1" x14ac:dyDescent="0.3">
      <c r="A16" s="487" t="s">
        <v>438</v>
      </c>
      <c r="B16" s="488" t="s">
        <v>805</v>
      </c>
      <c r="C16" s="489">
        <v>14.849390000000005</v>
      </c>
      <c r="D16" s="489">
        <v>13.941459999999998</v>
      </c>
      <c r="E16" s="489"/>
      <c r="F16" s="489">
        <v>13.481819999999999</v>
      </c>
      <c r="G16" s="489">
        <v>15</v>
      </c>
      <c r="H16" s="489">
        <v>-1.518180000000001</v>
      </c>
      <c r="I16" s="490">
        <v>0.89878799999999992</v>
      </c>
      <c r="J16" s="491" t="s">
        <v>1</v>
      </c>
    </row>
    <row r="17" spans="1:10" ht="14.4" customHeight="1" x14ac:dyDescent="0.3">
      <c r="A17" s="487" t="s">
        <v>438</v>
      </c>
      <c r="B17" s="488" t="s">
        <v>806</v>
      </c>
      <c r="C17" s="489">
        <v>0.91376999999999997</v>
      </c>
      <c r="D17" s="489">
        <v>1.0703399999999998</v>
      </c>
      <c r="E17" s="489"/>
      <c r="F17" s="489">
        <v>1.32077</v>
      </c>
      <c r="G17" s="489">
        <v>1</v>
      </c>
      <c r="H17" s="489">
        <v>0.32077</v>
      </c>
      <c r="I17" s="490">
        <v>1.32077</v>
      </c>
      <c r="J17" s="491" t="s">
        <v>1</v>
      </c>
    </row>
    <row r="18" spans="1:10" ht="14.4" customHeight="1" x14ac:dyDescent="0.3">
      <c r="A18" s="487" t="s">
        <v>438</v>
      </c>
      <c r="B18" s="488" t="s">
        <v>807</v>
      </c>
      <c r="C18" s="489">
        <v>12.03478</v>
      </c>
      <c r="D18" s="489">
        <v>11.700649999999998</v>
      </c>
      <c r="E18" s="489"/>
      <c r="F18" s="489">
        <v>12.864630000000004</v>
      </c>
      <c r="G18" s="489">
        <v>11</v>
      </c>
      <c r="H18" s="489">
        <v>1.8646300000000036</v>
      </c>
      <c r="I18" s="490">
        <v>1.1695118181818185</v>
      </c>
      <c r="J18" s="491" t="s">
        <v>1</v>
      </c>
    </row>
    <row r="19" spans="1:10" ht="14.4" customHeight="1" x14ac:dyDescent="0.3">
      <c r="A19" s="487" t="s">
        <v>438</v>
      </c>
      <c r="B19" s="488" t="s">
        <v>808</v>
      </c>
      <c r="C19" s="489">
        <v>17.151</v>
      </c>
      <c r="D19" s="489">
        <v>8.9870000000000001</v>
      </c>
      <c r="E19" s="489"/>
      <c r="F19" s="489">
        <v>20.473400000000002</v>
      </c>
      <c r="G19" s="489">
        <v>21</v>
      </c>
      <c r="H19" s="489">
        <v>-0.5265999999999984</v>
      </c>
      <c r="I19" s="490">
        <v>0.97492380952380964</v>
      </c>
      <c r="J19" s="491" t="s">
        <v>1</v>
      </c>
    </row>
    <row r="20" spans="1:10" ht="14.4" customHeight="1" x14ac:dyDescent="0.3">
      <c r="A20" s="487" t="s">
        <v>438</v>
      </c>
      <c r="B20" s="488" t="s">
        <v>809</v>
      </c>
      <c r="C20" s="489">
        <v>3.4223600000000003</v>
      </c>
      <c r="D20" s="489">
        <v>3.8650000000000002</v>
      </c>
      <c r="E20" s="489"/>
      <c r="F20" s="489">
        <v>3.6429999999999998</v>
      </c>
      <c r="G20" s="489">
        <v>7</v>
      </c>
      <c r="H20" s="489">
        <v>-3.3570000000000002</v>
      </c>
      <c r="I20" s="490">
        <v>0.52042857142857135</v>
      </c>
      <c r="J20" s="491" t="s">
        <v>1</v>
      </c>
    </row>
    <row r="21" spans="1:10" ht="14.4" customHeight="1" x14ac:dyDescent="0.3">
      <c r="A21" s="487" t="s">
        <v>438</v>
      </c>
      <c r="B21" s="488" t="s">
        <v>810</v>
      </c>
      <c r="C21" s="489">
        <v>1.42</v>
      </c>
      <c r="D21" s="489">
        <v>1.5620000000000001</v>
      </c>
      <c r="E21" s="489"/>
      <c r="F21" s="489">
        <v>0.82399999999999995</v>
      </c>
      <c r="G21" s="489">
        <v>2</v>
      </c>
      <c r="H21" s="489">
        <v>-1.1760000000000002</v>
      </c>
      <c r="I21" s="490">
        <v>0.41199999999999998</v>
      </c>
      <c r="J21" s="491" t="s">
        <v>1</v>
      </c>
    </row>
    <row r="22" spans="1:10" ht="14.4" customHeight="1" x14ac:dyDescent="0.3">
      <c r="A22" s="487" t="s">
        <v>438</v>
      </c>
      <c r="B22" s="488" t="s">
        <v>440</v>
      </c>
      <c r="C22" s="489">
        <v>49.791300000000007</v>
      </c>
      <c r="D22" s="489">
        <v>41.126449999999998</v>
      </c>
      <c r="E22" s="489"/>
      <c r="F22" s="489">
        <v>52.607619999999997</v>
      </c>
      <c r="G22" s="489">
        <v>57</v>
      </c>
      <c r="H22" s="489">
        <v>-4.3923800000000028</v>
      </c>
      <c r="I22" s="490">
        <v>0.92294070175438592</v>
      </c>
      <c r="J22" s="491" t="s">
        <v>441</v>
      </c>
    </row>
    <row r="23" spans="1:10" ht="14.4" customHeight="1" x14ac:dyDescent="0.3">
      <c r="A23" s="487" t="s">
        <v>434</v>
      </c>
      <c r="B23" s="488" t="s">
        <v>434</v>
      </c>
      <c r="C23" s="489" t="s">
        <v>434</v>
      </c>
      <c r="D23" s="489" t="s">
        <v>434</v>
      </c>
      <c r="E23" s="489"/>
      <c r="F23" s="489" t="s">
        <v>434</v>
      </c>
      <c r="G23" s="489" t="s">
        <v>434</v>
      </c>
      <c r="H23" s="489" t="s">
        <v>434</v>
      </c>
      <c r="I23" s="490" t="s">
        <v>434</v>
      </c>
      <c r="J23" s="491" t="s">
        <v>442</v>
      </c>
    </row>
    <row r="24" spans="1:10" ht="14.4" customHeight="1" x14ac:dyDescent="0.3">
      <c r="A24" s="487" t="s">
        <v>811</v>
      </c>
      <c r="B24" s="488" t="s">
        <v>812</v>
      </c>
      <c r="C24" s="489" t="s">
        <v>434</v>
      </c>
      <c r="D24" s="489" t="s">
        <v>434</v>
      </c>
      <c r="E24" s="489"/>
      <c r="F24" s="489" t="s">
        <v>434</v>
      </c>
      <c r="G24" s="489" t="s">
        <v>434</v>
      </c>
      <c r="H24" s="489" t="s">
        <v>434</v>
      </c>
      <c r="I24" s="490" t="s">
        <v>434</v>
      </c>
      <c r="J24" s="491" t="s">
        <v>0</v>
      </c>
    </row>
    <row r="25" spans="1:10" ht="14.4" customHeight="1" x14ac:dyDescent="0.3">
      <c r="A25" s="487" t="s">
        <v>811</v>
      </c>
      <c r="B25" s="488" t="s">
        <v>806</v>
      </c>
      <c r="C25" s="489">
        <v>0.65539999999999998</v>
      </c>
      <c r="D25" s="489">
        <v>0.77895000000000003</v>
      </c>
      <c r="E25" s="489"/>
      <c r="F25" s="489">
        <v>0.80260999999999993</v>
      </c>
      <c r="G25" s="489">
        <v>1</v>
      </c>
      <c r="H25" s="489">
        <v>-0.19739000000000007</v>
      </c>
      <c r="I25" s="490">
        <v>0.80260999999999993</v>
      </c>
      <c r="J25" s="491" t="s">
        <v>1</v>
      </c>
    </row>
    <row r="26" spans="1:10" ht="14.4" customHeight="1" x14ac:dyDescent="0.3">
      <c r="A26" s="487" t="s">
        <v>811</v>
      </c>
      <c r="B26" s="488" t="s">
        <v>807</v>
      </c>
      <c r="C26" s="489">
        <v>5.8462500000000013</v>
      </c>
      <c r="D26" s="489">
        <v>7.2941900000000004</v>
      </c>
      <c r="E26" s="489"/>
      <c r="F26" s="489">
        <v>9.5265499999999985</v>
      </c>
      <c r="G26" s="489">
        <v>10</v>
      </c>
      <c r="H26" s="489">
        <v>-0.47345000000000148</v>
      </c>
      <c r="I26" s="490">
        <v>0.95265499999999981</v>
      </c>
      <c r="J26" s="491" t="s">
        <v>1</v>
      </c>
    </row>
    <row r="27" spans="1:10" ht="14.4" customHeight="1" x14ac:dyDescent="0.3">
      <c r="A27" s="487" t="s">
        <v>811</v>
      </c>
      <c r="B27" s="488" t="s">
        <v>808</v>
      </c>
      <c r="C27" s="489">
        <v>0</v>
      </c>
      <c r="D27" s="489">
        <v>0</v>
      </c>
      <c r="E27" s="489"/>
      <c r="F27" s="489">
        <v>2.4510000000000001</v>
      </c>
      <c r="G27" s="489">
        <v>0</v>
      </c>
      <c r="H27" s="489">
        <v>2.4510000000000001</v>
      </c>
      <c r="I27" s="490" t="s">
        <v>434</v>
      </c>
      <c r="J27" s="491" t="s">
        <v>1</v>
      </c>
    </row>
    <row r="28" spans="1:10" ht="14.4" customHeight="1" x14ac:dyDescent="0.3">
      <c r="A28" s="487" t="s">
        <v>811</v>
      </c>
      <c r="B28" s="488" t="s">
        <v>809</v>
      </c>
      <c r="C28" s="489">
        <v>0.75600000000000001</v>
      </c>
      <c r="D28" s="489">
        <v>0.89400000000000002</v>
      </c>
      <c r="E28" s="489"/>
      <c r="F28" s="489">
        <v>1.133</v>
      </c>
      <c r="G28" s="489">
        <v>2</v>
      </c>
      <c r="H28" s="489">
        <v>-0.86699999999999999</v>
      </c>
      <c r="I28" s="490">
        <v>0.5665</v>
      </c>
      <c r="J28" s="491" t="s">
        <v>1</v>
      </c>
    </row>
    <row r="29" spans="1:10" ht="14.4" customHeight="1" x14ac:dyDescent="0.3">
      <c r="A29" s="487" t="s">
        <v>811</v>
      </c>
      <c r="B29" s="488" t="s">
        <v>810</v>
      </c>
      <c r="C29" s="489">
        <v>0.56799999999999995</v>
      </c>
      <c r="D29" s="489">
        <v>0.71</v>
      </c>
      <c r="E29" s="489"/>
      <c r="F29" s="489">
        <v>0.27600000000000002</v>
      </c>
      <c r="G29" s="489">
        <v>1</v>
      </c>
      <c r="H29" s="489">
        <v>-0.72399999999999998</v>
      </c>
      <c r="I29" s="490">
        <v>0.27600000000000002</v>
      </c>
      <c r="J29" s="491" t="s">
        <v>1</v>
      </c>
    </row>
    <row r="30" spans="1:10" ht="14.4" customHeight="1" x14ac:dyDescent="0.3">
      <c r="A30" s="487" t="s">
        <v>811</v>
      </c>
      <c r="B30" s="488" t="s">
        <v>813</v>
      </c>
      <c r="C30" s="489">
        <v>7.8256500000000013</v>
      </c>
      <c r="D30" s="489">
        <v>9.6771400000000014</v>
      </c>
      <c r="E30" s="489"/>
      <c r="F30" s="489">
        <v>14.189159999999998</v>
      </c>
      <c r="G30" s="489">
        <v>13</v>
      </c>
      <c r="H30" s="489">
        <v>1.1891599999999976</v>
      </c>
      <c r="I30" s="490">
        <v>1.091473846153846</v>
      </c>
      <c r="J30" s="491" t="s">
        <v>441</v>
      </c>
    </row>
    <row r="31" spans="1:10" ht="14.4" customHeight="1" x14ac:dyDescent="0.3">
      <c r="A31" s="487" t="s">
        <v>434</v>
      </c>
      <c r="B31" s="488" t="s">
        <v>434</v>
      </c>
      <c r="C31" s="489" t="s">
        <v>434</v>
      </c>
      <c r="D31" s="489" t="s">
        <v>434</v>
      </c>
      <c r="E31" s="489"/>
      <c r="F31" s="489" t="s">
        <v>434</v>
      </c>
      <c r="G31" s="489" t="s">
        <v>434</v>
      </c>
      <c r="H31" s="489" t="s">
        <v>434</v>
      </c>
      <c r="I31" s="490" t="s">
        <v>434</v>
      </c>
      <c r="J31" s="491" t="s">
        <v>442</v>
      </c>
    </row>
    <row r="32" spans="1:10" ht="14.4" customHeight="1" x14ac:dyDescent="0.3">
      <c r="A32" s="487" t="s">
        <v>432</v>
      </c>
      <c r="B32" s="488" t="s">
        <v>436</v>
      </c>
      <c r="C32" s="489">
        <v>57.616950000000003</v>
      </c>
      <c r="D32" s="489">
        <v>50.80359</v>
      </c>
      <c r="E32" s="489"/>
      <c r="F32" s="489">
        <v>66.796779999999984</v>
      </c>
      <c r="G32" s="489">
        <v>70</v>
      </c>
      <c r="H32" s="489">
        <v>-3.2032200000000159</v>
      </c>
      <c r="I32" s="490">
        <v>0.95423971428571408</v>
      </c>
      <c r="J32" s="491" t="s">
        <v>437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3.7100816887341921</v>
      </c>
      <c r="J3" s="98">
        <f>SUBTOTAL(9,J5:J1048576)</f>
        <v>16158</v>
      </c>
      <c r="K3" s="99">
        <f>SUBTOTAL(9,K5:K1048576)</f>
        <v>59947.499926567078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432</v>
      </c>
      <c r="B5" s="586" t="s">
        <v>433</v>
      </c>
      <c r="C5" s="589" t="s">
        <v>438</v>
      </c>
      <c r="D5" s="623" t="s">
        <v>439</v>
      </c>
      <c r="E5" s="589" t="s">
        <v>814</v>
      </c>
      <c r="F5" s="623" t="s">
        <v>815</v>
      </c>
      <c r="G5" s="589" t="s">
        <v>816</v>
      </c>
      <c r="H5" s="589" t="s">
        <v>817</v>
      </c>
      <c r="I5" s="116">
        <v>197.83499908447266</v>
      </c>
      <c r="J5" s="116">
        <v>60</v>
      </c>
      <c r="K5" s="609">
        <v>11884.619964599609</v>
      </c>
    </row>
    <row r="6" spans="1:11" ht="14.4" customHeight="1" x14ac:dyDescent="0.3">
      <c r="A6" s="592" t="s">
        <v>432</v>
      </c>
      <c r="B6" s="593" t="s">
        <v>433</v>
      </c>
      <c r="C6" s="596" t="s">
        <v>438</v>
      </c>
      <c r="D6" s="624" t="s">
        <v>439</v>
      </c>
      <c r="E6" s="596" t="s">
        <v>818</v>
      </c>
      <c r="F6" s="624" t="s">
        <v>819</v>
      </c>
      <c r="G6" s="596" t="s">
        <v>820</v>
      </c>
      <c r="H6" s="596" t="s">
        <v>821</v>
      </c>
      <c r="I6" s="610">
        <v>1.1699999570846558</v>
      </c>
      <c r="J6" s="610">
        <v>100</v>
      </c>
      <c r="K6" s="611">
        <v>117</v>
      </c>
    </row>
    <row r="7" spans="1:11" ht="14.4" customHeight="1" x14ac:dyDescent="0.3">
      <c r="A7" s="592" t="s">
        <v>432</v>
      </c>
      <c r="B7" s="593" t="s">
        <v>433</v>
      </c>
      <c r="C7" s="596" t="s">
        <v>438</v>
      </c>
      <c r="D7" s="624" t="s">
        <v>439</v>
      </c>
      <c r="E7" s="596" t="s">
        <v>818</v>
      </c>
      <c r="F7" s="624" t="s">
        <v>819</v>
      </c>
      <c r="G7" s="596" t="s">
        <v>822</v>
      </c>
      <c r="H7" s="596" t="s">
        <v>823</v>
      </c>
      <c r="I7" s="610">
        <v>13.020000457763672</v>
      </c>
      <c r="J7" s="610">
        <v>35</v>
      </c>
      <c r="K7" s="611">
        <v>455.69998931884766</v>
      </c>
    </row>
    <row r="8" spans="1:11" ht="14.4" customHeight="1" x14ac:dyDescent="0.3">
      <c r="A8" s="592" t="s">
        <v>432</v>
      </c>
      <c r="B8" s="593" t="s">
        <v>433</v>
      </c>
      <c r="C8" s="596" t="s">
        <v>438</v>
      </c>
      <c r="D8" s="624" t="s">
        <v>439</v>
      </c>
      <c r="E8" s="596" t="s">
        <v>818</v>
      </c>
      <c r="F8" s="624" t="s">
        <v>819</v>
      </c>
      <c r="G8" s="596" t="s">
        <v>824</v>
      </c>
      <c r="H8" s="596" t="s">
        <v>825</v>
      </c>
      <c r="I8" s="610">
        <v>4.3016668160756426</v>
      </c>
      <c r="J8" s="610">
        <v>36</v>
      </c>
      <c r="K8" s="611">
        <v>154.84999847412109</v>
      </c>
    </row>
    <row r="9" spans="1:11" ht="14.4" customHeight="1" x14ac:dyDescent="0.3">
      <c r="A9" s="592" t="s">
        <v>432</v>
      </c>
      <c r="B9" s="593" t="s">
        <v>433</v>
      </c>
      <c r="C9" s="596" t="s">
        <v>438</v>
      </c>
      <c r="D9" s="624" t="s">
        <v>439</v>
      </c>
      <c r="E9" s="596" t="s">
        <v>818</v>
      </c>
      <c r="F9" s="624" t="s">
        <v>819</v>
      </c>
      <c r="G9" s="596" t="s">
        <v>826</v>
      </c>
      <c r="H9" s="596" t="s">
        <v>827</v>
      </c>
      <c r="I9" s="610">
        <v>22.309999465942383</v>
      </c>
      <c r="J9" s="610">
        <v>1</v>
      </c>
      <c r="K9" s="611">
        <v>22.309999465942383</v>
      </c>
    </row>
    <row r="10" spans="1:11" ht="14.4" customHeight="1" x14ac:dyDescent="0.3">
      <c r="A10" s="592" t="s">
        <v>432</v>
      </c>
      <c r="B10" s="593" t="s">
        <v>433</v>
      </c>
      <c r="C10" s="596" t="s">
        <v>438</v>
      </c>
      <c r="D10" s="624" t="s">
        <v>439</v>
      </c>
      <c r="E10" s="596" t="s">
        <v>818</v>
      </c>
      <c r="F10" s="624" t="s">
        <v>819</v>
      </c>
      <c r="G10" s="596" t="s">
        <v>828</v>
      </c>
      <c r="H10" s="596" t="s">
        <v>829</v>
      </c>
      <c r="I10" s="610">
        <v>2.7699999809265137</v>
      </c>
      <c r="J10" s="610">
        <v>9</v>
      </c>
      <c r="K10" s="611">
        <v>25.050000190734863</v>
      </c>
    </row>
    <row r="11" spans="1:11" ht="14.4" customHeight="1" x14ac:dyDescent="0.3">
      <c r="A11" s="592" t="s">
        <v>432</v>
      </c>
      <c r="B11" s="593" t="s">
        <v>433</v>
      </c>
      <c r="C11" s="596" t="s">
        <v>438</v>
      </c>
      <c r="D11" s="624" t="s">
        <v>439</v>
      </c>
      <c r="E11" s="596" t="s">
        <v>818</v>
      </c>
      <c r="F11" s="624" t="s">
        <v>819</v>
      </c>
      <c r="G11" s="596" t="s">
        <v>830</v>
      </c>
      <c r="H11" s="596" t="s">
        <v>831</v>
      </c>
      <c r="I11" s="610">
        <v>27.877142224993026</v>
      </c>
      <c r="J11" s="610">
        <v>11</v>
      </c>
      <c r="K11" s="611">
        <v>306.65999412536621</v>
      </c>
    </row>
    <row r="12" spans="1:11" ht="14.4" customHeight="1" x14ac:dyDescent="0.3">
      <c r="A12" s="592" t="s">
        <v>432</v>
      </c>
      <c r="B12" s="593" t="s">
        <v>433</v>
      </c>
      <c r="C12" s="596" t="s">
        <v>438</v>
      </c>
      <c r="D12" s="624" t="s">
        <v>439</v>
      </c>
      <c r="E12" s="596" t="s">
        <v>818</v>
      </c>
      <c r="F12" s="624" t="s">
        <v>819</v>
      </c>
      <c r="G12" s="596" t="s">
        <v>832</v>
      </c>
      <c r="H12" s="596" t="s">
        <v>833</v>
      </c>
      <c r="I12" s="610">
        <v>28.732499599456787</v>
      </c>
      <c r="J12" s="610">
        <v>8</v>
      </c>
      <c r="K12" s="611">
        <v>229.86999893188477</v>
      </c>
    </row>
    <row r="13" spans="1:11" ht="14.4" customHeight="1" x14ac:dyDescent="0.3">
      <c r="A13" s="592" t="s">
        <v>432</v>
      </c>
      <c r="B13" s="593" t="s">
        <v>433</v>
      </c>
      <c r="C13" s="596" t="s">
        <v>438</v>
      </c>
      <c r="D13" s="624" t="s">
        <v>439</v>
      </c>
      <c r="E13" s="596" t="s">
        <v>818</v>
      </c>
      <c r="F13" s="624" t="s">
        <v>819</v>
      </c>
      <c r="G13" s="596" t="s">
        <v>834</v>
      </c>
      <c r="H13" s="596" t="s">
        <v>835</v>
      </c>
      <c r="I13" s="610">
        <v>9.3299999237060547</v>
      </c>
      <c r="J13" s="610">
        <v>1</v>
      </c>
      <c r="K13" s="611">
        <v>9.3299999237060547</v>
      </c>
    </row>
    <row r="14" spans="1:11" ht="14.4" customHeight="1" x14ac:dyDescent="0.3">
      <c r="A14" s="592" t="s">
        <v>432</v>
      </c>
      <c r="B14" s="593" t="s">
        <v>433</v>
      </c>
      <c r="C14" s="596" t="s">
        <v>438</v>
      </c>
      <c r="D14" s="624" t="s">
        <v>439</v>
      </c>
      <c r="E14" s="596" t="s">
        <v>836</v>
      </c>
      <c r="F14" s="624" t="s">
        <v>837</v>
      </c>
      <c r="G14" s="596" t="s">
        <v>838</v>
      </c>
      <c r="H14" s="596" t="s">
        <v>839</v>
      </c>
      <c r="I14" s="610">
        <v>9.9999997764825821E-3</v>
      </c>
      <c r="J14" s="610">
        <v>400</v>
      </c>
      <c r="K14" s="611">
        <v>4</v>
      </c>
    </row>
    <row r="15" spans="1:11" ht="14.4" customHeight="1" x14ac:dyDescent="0.3">
      <c r="A15" s="592" t="s">
        <v>432</v>
      </c>
      <c r="B15" s="593" t="s">
        <v>433</v>
      </c>
      <c r="C15" s="596" t="s">
        <v>438</v>
      </c>
      <c r="D15" s="624" t="s">
        <v>439</v>
      </c>
      <c r="E15" s="596" t="s">
        <v>836</v>
      </c>
      <c r="F15" s="624" t="s">
        <v>837</v>
      </c>
      <c r="G15" s="596" t="s">
        <v>840</v>
      </c>
      <c r="H15" s="596" t="s">
        <v>841</v>
      </c>
      <c r="I15" s="610">
        <v>33.880001068115234</v>
      </c>
      <c r="J15" s="610">
        <v>1</v>
      </c>
      <c r="K15" s="611">
        <v>33.880001068115234</v>
      </c>
    </row>
    <row r="16" spans="1:11" ht="14.4" customHeight="1" x14ac:dyDescent="0.3">
      <c r="A16" s="592" t="s">
        <v>432</v>
      </c>
      <c r="B16" s="593" t="s">
        <v>433</v>
      </c>
      <c r="C16" s="596" t="s">
        <v>438</v>
      </c>
      <c r="D16" s="624" t="s">
        <v>439</v>
      </c>
      <c r="E16" s="596" t="s">
        <v>836</v>
      </c>
      <c r="F16" s="624" t="s">
        <v>837</v>
      </c>
      <c r="G16" s="596" t="s">
        <v>842</v>
      </c>
      <c r="H16" s="596" t="s">
        <v>843</v>
      </c>
      <c r="I16" s="610">
        <v>1.8049999475479126</v>
      </c>
      <c r="J16" s="610">
        <v>600</v>
      </c>
      <c r="K16" s="611">
        <v>1083.5</v>
      </c>
    </row>
    <row r="17" spans="1:11" ht="14.4" customHeight="1" x14ac:dyDescent="0.3">
      <c r="A17" s="592" t="s">
        <v>432</v>
      </c>
      <c r="B17" s="593" t="s">
        <v>433</v>
      </c>
      <c r="C17" s="596" t="s">
        <v>438</v>
      </c>
      <c r="D17" s="624" t="s">
        <v>439</v>
      </c>
      <c r="E17" s="596" t="s">
        <v>836</v>
      </c>
      <c r="F17" s="624" t="s">
        <v>837</v>
      </c>
      <c r="G17" s="596" t="s">
        <v>844</v>
      </c>
      <c r="H17" s="596" t="s">
        <v>845</v>
      </c>
      <c r="I17" s="610">
        <v>4.630000114440918</v>
      </c>
      <c r="J17" s="610">
        <v>20</v>
      </c>
      <c r="K17" s="611">
        <v>92.599998474121094</v>
      </c>
    </row>
    <row r="18" spans="1:11" ht="14.4" customHeight="1" x14ac:dyDescent="0.3">
      <c r="A18" s="592" t="s">
        <v>432</v>
      </c>
      <c r="B18" s="593" t="s">
        <v>433</v>
      </c>
      <c r="C18" s="596" t="s">
        <v>438</v>
      </c>
      <c r="D18" s="624" t="s">
        <v>439</v>
      </c>
      <c r="E18" s="596" t="s">
        <v>836</v>
      </c>
      <c r="F18" s="624" t="s">
        <v>837</v>
      </c>
      <c r="G18" s="596" t="s">
        <v>846</v>
      </c>
      <c r="H18" s="596" t="s">
        <v>847</v>
      </c>
      <c r="I18" s="610">
        <v>183.91999816894531</v>
      </c>
      <c r="J18" s="610">
        <v>1</v>
      </c>
      <c r="K18" s="611">
        <v>183.91999816894531</v>
      </c>
    </row>
    <row r="19" spans="1:11" ht="14.4" customHeight="1" x14ac:dyDescent="0.3">
      <c r="A19" s="592" t="s">
        <v>432</v>
      </c>
      <c r="B19" s="593" t="s">
        <v>433</v>
      </c>
      <c r="C19" s="596" t="s">
        <v>438</v>
      </c>
      <c r="D19" s="624" t="s">
        <v>439</v>
      </c>
      <c r="E19" s="596" t="s">
        <v>836</v>
      </c>
      <c r="F19" s="624" t="s">
        <v>837</v>
      </c>
      <c r="G19" s="596" t="s">
        <v>848</v>
      </c>
      <c r="H19" s="596" t="s">
        <v>849</v>
      </c>
      <c r="I19" s="610">
        <v>11.739999771118164</v>
      </c>
      <c r="J19" s="610">
        <v>20</v>
      </c>
      <c r="K19" s="611">
        <v>234.80000305175781</v>
      </c>
    </row>
    <row r="20" spans="1:11" ht="14.4" customHeight="1" x14ac:dyDescent="0.3">
      <c r="A20" s="592" t="s">
        <v>432</v>
      </c>
      <c r="B20" s="593" t="s">
        <v>433</v>
      </c>
      <c r="C20" s="596" t="s">
        <v>438</v>
      </c>
      <c r="D20" s="624" t="s">
        <v>439</v>
      </c>
      <c r="E20" s="596" t="s">
        <v>836</v>
      </c>
      <c r="F20" s="624" t="s">
        <v>837</v>
      </c>
      <c r="G20" s="596" t="s">
        <v>850</v>
      </c>
      <c r="H20" s="596" t="s">
        <v>851</v>
      </c>
      <c r="I20" s="610">
        <v>2.2866666316986084</v>
      </c>
      <c r="J20" s="610">
        <v>300</v>
      </c>
      <c r="K20" s="611">
        <v>686.5</v>
      </c>
    </row>
    <row r="21" spans="1:11" ht="14.4" customHeight="1" x14ac:dyDescent="0.3">
      <c r="A21" s="592" t="s">
        <v>432</v>
      </c>
      <c r="B21" s="593" t="s">
        <v>433</v>
      </c>
      <c r="C21" s="596" t="s">
        <v>438</v>
      </c>
      <c r="D21" s="624" t="s">
        <v>439</v>
      </c>
      <c r="E21" s="596" t="s">
        <v>836</v>
      </c>
      <c r="F21" s="624" t="s">
        <v>837</v>
      </c>
      <c r="G21" s="596" t="s">
        <v>852</v>
      </c>
      <c r="H21" s="596" t="s">
        <v>853</v>
      </c>
      <c r="I21" s="610">
        <v>2.7699999809265137</v>
      </c>
      <c r="J21" s="610">
        <v>1000</v>
      </c>
      <c r="K21" s="611">
        <v>2807.1199340820312</v>
      </c>
    </row>
    <row r="22" spans="1:11" ht="14.4" customHeight="1" x14ac:dyDescent="0.3">
      <c r="A22" s="592" t="s">
        <v>432</v>
      </c>
      <c r="B22" s="593" t="s">
        <v>433</v>
      </c>
      <c r="C22" s="596" t="s">
        <v>438</v>
      </c>
      <c r="D22" s="624" t="s">
        <v>439</v>
      </c>
      <c r="E22" s="596" t="s">
        <v>836</v>
      </c>
      <c r="F22" s="624" t="s">
        <v>837</v>
      </c>
      <c r="G22" s="596" t="s">
        <v>854</v>
      </c>
      <c r="H22" s="596" t="s">
        <v>855</v>
      </c>
      <c r="I22" s="610">
        <v>15.369999885559082</v>
      </c>
      <c r="J22" s="610">
        <v>5</v>
      </c>
      <c r="K22" s="611">
        <v>76.849998474121094</v>
      </c>
    </row>
    <row r="23" spans="1:11" ht="14.4" customHeight="1" x14ac:dyDescent="0.3">
      <c r="A23" s="592" t="s">
        <v>432</v>
      </c>
      <c r="B23" s="593" t="s">
        <v>433</v>
      </c>
      <c r="C23" s="596" t="s">
        <v>438</v>
      </c>
      <c r="D23" s="624" t="s">
        <v>439</v>
      </c>
      <c r="E23" s="596" t="s">
        <v>836</v>
      </c>
      <c r="F23" s="624" t="s">
        <v>837</v>
      </c>
      <c r="G23" s="596" t="s">
        <v>856</v>
      </c>
      <c r="H23" s="596" t="s">
        <v>857</v>
      </c>
      <c r="I23" s="610">
        <v>1.6699999570846558</v>
      </c>
      <c r="J23" s="610">
        <v>400</v>
      </c>
      <c r="K23" s="611">
        <v>667.60000610351562</v>
      </c>
    </row>
    <row r="24" spans="1:11" ht="14.4" customHeight="1" x14ac:dyDescent="0.3">
      <c r="A24" s="592" t="s">
        <v>432</v>
      </c>
      <c r="B24" s="593" t="s">
        <v>433</v>
      </c>
      <c r="C24" s="596" t="s">
        <v>438</v>
      </c>
      <c r="D24" s="624" t="s">
        <v>439</v>
      </c>
      <c r="E24" s="596" t="s">
        <v>836</v>
      </c>
      <c r="F24" s="624" t="s">
        <v>837</v>
      </c>
      <c r="G24" s="596" t="s">
        <v>858</v>
      </c>
      <c r="H24" s="596" t="s">
        <v>859</v>
      </c>
      <c r="I24" s="610">
        <v>1.9860000133514404</v>
      </c>
      <c r="J24" s="610">
        <v>700</v>
      </c>
      <c r="K24" s="611">
        <v>1390.5</v>
      </c>
    </row>
    <row r="25" spans="1:11" ht="14.4" customHeight="1" x14ac:dyDescent="0.3">
      <c r="A25" s="592" t="s">
        <v>432</v>
      </c>
      <c r="B25" s="593" t="s">
        <v>433</v>
      </c>
      <c r="C25" s="596" t="s">
        <v>438</v>
      </c>
      <c r="D25" s="624" t="s">
        <v>439</v>
      </c>
      <c r="E25" s="596" t="s">
        <v>836</v>
      </c>
      <c r="F25" s="624" t="s">
        <v>837</v>
      </c>
      <c r="G25" s="596" t="s">
        <v>860</v>
      </c>
      <c r="H25" s="596" t="s">
        <v>861</v>
      </c>
      <c r="I25" s="610">
        <v>1.8999999761581421</v>
      </c>
      <c r="J25" s="610">
        <v>600</v>
      </c>
      <c r="K25" s="611">
        <v>1140</v>
      </c>
    </row>
    <row r="26" spans="1:11" ht="14.4" customHeight="1" x14ac:dyDescent="0.3">
      <c r="A26" s="592" t="s">
        <v>432</v>
      </c>
      <c r="B26" s="593" t="s">
        <v>433</v>
      </c>
      <c r="C26" s="596" t="s">
        <v>438</v>
      </c>
      <c r="D26" s="624" t="s">
        <v>439</v>
      </c>
      <c r="E26" s="596" t="s">
        <v>836</v>
      </c>
      <c r="F26" s="624" t="s">
        <v>837</v>
      </c>
      <c r="G26" s="596" t="s">
        <v>862</v>
      </c>
      <c r="H26" s="596" t="s">
        <v>863</v>
      </c>
      <c r="I26" s="610">
        <v>1.9299999475479126</v>
      </c>
      <c r="J26" s="610">
        <v>300</v>
      </c>
      <c r="K26" s="611">
        <v>579</v>
      </c>
    </row>
    <row r="27" spans="1:11" ht="14.4" customHeight="1" x14ac:dyDescent="0.3">
      <c r="A27" s="592" t="s">
        <v>432</v>
      </c>
      <c r="B27" s="593" t="s">
        <v>433</v>
      </c>
      <c r="C27" s="596" t="s">
        <v>438</v>
      </c>
      <c r="D27" s="624" t="s">
        <v>439</v>
      </c>
      <c r="E27" s="596" t="s">
        <v>836</v>
      </c>
      <c r="F27" s="624" t="s">
        <v>837</v>
      </c>
      <c r="G27" s="596" t="s">
        <v>864</v>
      </c>
      <c r="H27" s="596" t="s">
        <v>865</v>
      </c>
      <c r="I27" s="610">
        <v>2.7000000476837158</v>
      </c>
      <c r="J27" s="610">
        <v>500</v>
      </c>
      <c r="K27" s="611">
        <v>1350</v>
      </c>
    </row>
    <row r="28" spans="1:11" ht="14.4" customHeight="1" x14ac:dyDescent="0.3">
      <c r="A28" s="592" t="s">
        <v>432</v>
      </c>
      <c r="B28" s="593" t="s">
        <v>433</v>
      </c>
      <c r="C28" s="596" t="s">
        <v>438</v>
      </c>
      <c r="D28" s="624" t="s">
        <v>439</v>
      </c>
      <c r="E28" s="596" t="s">
        <v>836</v>
      </c>
      <c r="F28" s="624" t="s">
        <v>837</v>
      </c>
      <c r="G28" s="596" t="s">
        <v>866</v>
      </c>
      <c r="H28" s="596" t="s">
        <v>867</v>
      </c>
      <c r="I28" s="610">
        <v>1.9249999523162842</v>
      </c>
      <c r="J28" s="610">
        <v>200</v>
      </c>
      <c r="K28" s="611">
        <v>385</v>
      </c>
    </row>
    <row r="29" spans="1:11" ht="14.4" customHeight="1" x14ac:dyDescent="0.3">
      <c r="A29" s="592" t="s">
        <v>432</v>
      </c>
      <c r="B29" s="593" t="s">
        <v>433</v>
      </c>
      <c r="C29" s="596" t="s">
        <v>438</v>
      </c>
      <c r="D29" s="624" t="s">
        <v>439</v>
      </c>
      <c r="E29" s="596" t="s">
        <v>836</v>
      </c>
      <c r="F29" s="624" t="s">
        <v>837</v>
      </c>
      <c r="G29" s="596" t="s">
        <v>868</v>
      </c>
      <c r="H29" s="596" t="s">
        <v>869</v>
      </c>
      <c r="I29" s="610">
        <v>3.0966665744781494</v>
      </c>
      <c r="J29" s="610">
        <v>30</v>
      </c>
      <c r="K29" s="611">
        <v>92.899999618530273</v>
      </c>
    </row>
    <row r="30" spans="1:11" ht="14.4" customHeight="1" x14ac:dyDescent="0.3">
      <c r="A30" s="592" t="s">
        <v>432</v>
      </c>
      <c r="B30" s="593" t="s">
        <v>433</v>
      </c>
      <c r="C30" s="596" t="s">
        <v>438</v>
      </c>
      <c r="D30" s="624" t="s">
        <v>439</v>
      </c>
      <c r="E30" s="596" t="s">
        <v>836</v>
      </c>
      <c r="F30" s="624" t="s">
        <v>837</v>
      </c>
      <c r="G30" s="596" t="s">
        <v>870</v>
      </c>
      <c r="H30" s="596" t="s">
        <v>871</v>
      </c>
      <c r="I30" s="610">
        <v>2.1700000762939453</v>
      </c>
      <c r="J30" s="610">
        <v>20</v>
      </c>
      <c r="K30" s="611">
        <v>43.400001525878906</v>
      </c>
    </row>
    <row r="31" spans="1:11" ht="14.4" customHeight="1" x14ac:dyDescent="0.3">
      <c r="A31" s="592" t="s">
        <v>432</v>
      </c>
      <c r="B31" s="593" t="s">
        <v>433</v>
      </c>
      <c r="C31" s="596" t="s">
        <v>438</v>
      </c>
      <c r="D31" s="624" t="s">
        <v>439</v>
      </c>
      <c r="E31" s="596" t="s">
        <v>836</v>
      </c>
      <c r="F31" s="624" t="s">
        <v>837</v>
      </c>
      <c r="G31" s="596" t="s">
        <v>870</v>
      </c>
      <c r="H31" s="596" t="s">
        <v>872</v>
      </c>
      <c r="I31" s="610">
        <v>2.1600000858306885</v>
      </c>
      <c r="J31" s="610">
        <v>5</v>
      </c>
      <c r="K31" s="611">
        <v>10.800000190734863</v>
      </c>
    </row>
    <row r="32" spans="1:11" ht="14.4" customHeight="1" x14ac:dyDescent="0.3">
      <c r="A32" s="592" t="s">
        <v>432</v>
      </c>
      <c r="B32" s="593" t="s">
        <v>433</v>
      </c>
      <c r="C32" s="596" t="s">
        <v>438</v>
      </c>
      <c r="D32" s="624" t="s">
        <v>439</v>
      </c>
      <c r="E32" s="596" t="s">
        <v>836</v>
      </c>
      <c r="F32" s="624" t="s">
        <v>837</v>
      </c>
      <c r="G32" s="596" t="s">
        <v>873</v>
      </c>
      <c r="H32" s="596" t="s">
        <v>874</v>
      </c>
      <c r="I32" s="610">
        <v>21.229999542236328</v>
      </c>
      <c r="J32" s="610">
        <v>5</v>
      </c>
      <c r="K32" s="611">
        <v>106.15000152587891</v>
      </c>
    </row>
    <row r="33" spans="1:11" ht="14.4" customHeight="1" x14ac:dyDescent="0.3">
      <c r="A33" s="592" t="s">
        <v>432</v>
      </c>
      <c r="B33" s="593" t="s">
        <v>433</v>
      </c>
      <c r="C33" s="596" t="s">
        <v>438</v>
      </c>
      <c r="D33" s="624" t="s">
        <v>439</v>
      </c>
      <c r="E33" s="596" t="s">
        <v>836</v>
      </c>
      <c r="F33" s="624" t="s">
        <v>837</v>
      </c>
      <c r="G33" s="596" t="s">
        <v>875</v>
      </c>
      <c r="H33" s="596" t="s">
        <v>876</v>
      </c>
      <c r="I33" s="610">
        <v>2.5149999856948853</v>
      </c>
      <c r="J33" s="610">
        <v>200</v>
      </c>
      <c r="K33" s="611">
        <v>503</v>
      </c>
    </row>
    <row r="34" spans="1:11" ht="14.4" customHeight="1" x14ac:dyDescent="0.3">
      <c r="A34" s="592" t="s">
        <v>432</v>
      </c>
      <c r="B34" s="593" t="s">
        <v>433</v>
      </c>
      <c r="C34" s="596" t="s">
        <v>438</v>
      </c>
      <c r="D34" s="624" t="s">
        <v>439</v>
      </c>
      <c r="E34" s="596" t="s">
        <v>836</v>
      </c>
      <c r="F34" s="624" t="s">
        <v>837</v>
      </c>
      <c r="G34" s="596" t="s">
        <v>877</v>
      </c>
      <c r="H34" s="596" t="s">
        <v>878</v>
      </c>
      <c r="I34" s="610">
        <v>4.630000114440918</v>
      </c>
      <c r="J34" s="610">
        <v>5</v>
      </c>
      <c r="K34" s="611">
        <v>23.149999618530273</v>
      </c>
    </row>
    <row r="35" spans="1:11" ht="14.4" customHeight="1" x14ac:dyDescent="0.3">
      <c r="A35" s="592" t="s">
        <v>432</v>
      </c>
      <c r="B35" s="593" t="s">
        <v>433</v>
      </c>
      <c r="C35" s="596" t="s">
        <v>438</v>
      </c>
      <c r="D35" s="624" t="s">
        <v>439</v>
      </c>
      <c r="E35" s="596" t="s">
        <v>836</v>
      </c>
      <c r="F35" s="624" t="s">
        <v>837</v>
      </c>
      <c r="G35" s="596" t="s">
        <v>879</v>
      </c>
      <c r="H35" s="596" t="s">
        <v>880</v>
      </c>
      <c r="I35" s="610">
        <v>21.139999389648438</v>
      </c>
      <c r="J35" s="610">
        <v>5</v>
      </c>
      <c r="K35" s="611">
        <v>105.70999908447266</v>
      </c>
    </row>
    <row r="36" spans="1:11" ht="14.4" customHeight="1" x14ac:dyDescent="0.3">
      <c r="A36" s="592" t="s">
        <v>432</v>
      </c>
      <c r="B36" s="593" t="s">
        <v>433</v>
      </c>
      <c r="C36" s="596" t="s">
        <v>438</v>
      </c>
      <c r="D36" s="624" t="s">
        <v>439</v>
      </c>
      <c r="E36" s="596" t="s">
        <v>836</v>
      </c>
      <c r="F36" s="624" t="s">
        <v>837</v>
      </c>
      <c r="G36" s="596" t="s">
        <v>879</v>
      </c>
      <c r="H36" s="596" t="s">
        <v>881</v>
      </c>
      <c r="I36" s="610">
        <v>21.239999771118164</v>
      </c>
      <c r="J36" s="610">
        <v>5</v>
      </c>
      <c r="K36" s="611">
        <v>106.19999694824219</v>
      </c>
    </row>
    <row r="37" spans="1:11" ht="14.4" customHeight="1" x14ac:dyDescent="0.3">
      <c r="A37" s="592" t="s">
        <v>432</v>
      </c>
      <c r="B37" s="593" t="s">
        <v>433</v>
      </c>
      <c r="C37" s="596" t="s">
        <v>438</v>
      </c>
      <c r="D37" s="624" t="s">
        <v>439</v>
      </c>
      <c r="E37" s="596" t="s">
        <v>836</v>
      </c>
      <c r="F37" s="624" t="s">
        <v>837</v>
      </c>
      <c r="G37" s="596" t="s">
        <v>882</v>
      </c>
      <c r="H37" s="596" t="s">
        <v>883</v>
      </c>
      <c r="I37" s="610">
        <v>2</v>
      </c>
      <c r="J37" s="610">
        <v>10</v>
      </c>
      <c r="K37" s="611">
        <v>20</v>
      </c>
    </row>
    <row r="38" spans="1:11" ht="14.4" customHeight="1" x14ac:dyDescent="0.3">
      <c r="A38" s="592" t="s">
        <v>432</v>
      </c>
      <c r="B38" s="593" t="s">
        <v>433</v>
      </c>
      <c r="C38" s="596" t="s">
        <v>438</v>
      </c>
      <c r="D38" s="624" t="s">
        <v>439</v>
      </c>
      <c r="E38" s="596" t="s">
        <v>836</v>
      </c>
      <c r="F38" s="624" t="s">
        <v>837</v>
      </c>
      <c r="G38" s="596" t="s">
        <v>884</v>
      </c>
      <c r="H38" s="596" t="s">
        <v>885</v>
      </c>
      <c r="I38" s="610">
        <v>3.1450001001358032</v>
      </c>
      <c r="J38" s="610">
        <v>10</v>
      </c>
      <c r="K38" s="611">
        <v>31.449999809265137</v>
      </c>
    </row>
    <row r="39" spans="1:11" ht="14.4" customHeight="1" x14ac:dyDescent="0.3">
      <c r="A39" s="592" t="s">
        <v>432</v>
      </c>
      <c r="B39" s="593" t="s">
        <v>433</v>
      </c>
      <c r="C39" s="596" t="s">
        <v>438</v>
      </c>
      <c r="D39" s="624" t="s">
        <v>439</v>
      </c>
      <c r="E39" s="596" t="s">
        <v>886</v>
      </c>
      <c r="F39" s="624" t="s">
        <v>887</v>
      </c>
      <c r="G39" s="596" t="s">
        <v>888</v>
      </c>
      <c r="H39" s="596" t="s">
        <v>889</v>
      </c>
      <c r="I39" s="610">
        <v>10.284444702996147</v>
      </c>
      <c r="J39" s="610">
        <v>1740</v>
      </c>
      <c r="K39" s="611">
        <v>18295.399993896484</v>
      </c>
    </row>
    <row r="40" spans="1:11" ht="14.4" customHeight="1" x14ac:dyDescent="0.3">
      <c r="A40" s="592" t="s">
        <v>432</v>
      </c>
      <c r="B40" s="593" t="s">
        <v>433</v>
      </c>
      <c r="C40" s="596" t="s">
        <v>438</v>
      </c>
      <c r="D40" s="624" t="s">
        <v>439</v>
      </c>
      <c r="E40" s="596" t="s">
        <v>890</v>
      </c>
      <c r="F40" s="624" t="s">
        <v>891</v>
      </c>
      <c r="G40" s="596" t="s">
        <v>892</v>
      </c>
      <c r="H40" s="596" t="s">
        <v>893</v>
      </c>
      <c r="I40" s="610">
        <v>0.52000001072883606</v>
      </c>
      <c r="J40" s="610">
        <v>500</v>
      </c>
      <c r="K40" s="611">
        <v>264</v>
      </c>
    </row>
    <row r="41" spans="1:11" ht="14.4" customHeight="1" x14ac:dyDescent="0.3">
      <c r="A41" s="592" t="s">
        <v>432</v>
      </c>
      <c r="B41" s="593" t="s">
        <v>433</v>
      </c>
      <c r="C41" s="596" t="s">
        <v>438</v>
      </c>
      <c r="D41" s="624" t="s">
        <v>439</v>
      </c>
      <c r="E41" s="596" t="s">
        <v>890</v>
      </c>
      <c r="F41" s="624" t="s">
        <v>891</v>
      </c>
      <c r="G41" s="596" t="s">
        <v>894</v>
      </c>
      <c r="H41" s="596" t="s">
        <v>895</v>
      </c>
      <c r="I41" s="610">
        <v>0.69333334763844812</v>
      </c>
      <c r="J41" s="610">
        <v>1600</v>
      </c>
      <c r="K41" s="611">
        <v>1211</v>
      </c>
    </row>
    <row r="42" spans="1:11" ht="14.4" customHeight="1" x14ac:dyDescent="0.3">
      <c r="A42" s="592" t="s">
        <v>432</v>
      </c>
      <c r="B42" s="593" t="s">
        <v>433</v>
      </c>
      <c r="C42" s="596" t="s">
        <v>438</v>
      </c>
      <c r="D42" s="624" t="s">
        <v>439</v>
      </c>
      <c r="E42" s="596" t="s">
        <v>890</v>
      </c>
      <c r="F42" s="624" t="s">
        <v>891</v>
      </c>
      <c r="G42" s="596" t="s">
        <v>896</v>
      </c>
      <c r="H42" s="596" t="s">
        <v>897</v>
      </c>
      <c r="I42" s="610">
        <v>1.7999999523162842</v>
      </c>
      <c r="J42" s="610">
        <v>1000</v>
      </c>
      <c r="K42" s="611">
        <v>1800</v>
      </c>
    </row>
    <row r="43" spans="1:11" ht="14.4" customHeight="1" x14ac:dyDescent="0.3">
      <c r="A43" s="592" t="s">
        <v>432</v>
      </c>
      <c r="B43" s="593" t="s">
        <v>433</v>
      </c>
      <c r="C43" s="596" t="s">
        <v>438</v>
      </c>
      <c r="D43" s="624" t="s">
        <v>439</v>
      </c>
      <c r="E43" s="596" t="s">
        <v>898</v>
      </c>
      <c r="F43" s="624" t="s">
        <v>899</v>
      </c>
      <c r="G43" s="596" t="s">
        <v>900</v>
      </c>
      <c r="H43" s="596" t="s">
        <v>901</v>
      </c>
      <c r="I43" s="610">
        <v>0.68666666746139526</v>
      </c>
      <c r="J43" s="610">
        <v>1200</v>
      </c>
      <c r="K43" s="611">
        <v>824</v>
      </c>
    </row>
    <row r="44" spans="1:11" ht="14.4" customHeight="1" x14ac:dyDescent="0.3">
      <c r="A44" s="592" t="s">
        <v>432</v>
      </c>
      <c r="B44" s="593" t="s">
        <v>433</v>
      </c>
      <c r="C44" s="596" t="s">
        <v>811</v>
      </c>
      <c r="D44" s="624" t="s">
        <v>812</v>
      </c>
      <c r="E44" s="596" t="s">
        <v>818</v>
      </c>
      <c r="F44" s="624" t="s">
        <v>819</v>
      </c>
      <c r="G44" s="596" t="s">
        <v>822</v>
      </c>
      <c r="H44" s="596" t="s">
        <v>823</v>
      </c>
      <c r="I44" s="610">
        <v>13.020000457763672</v>
      </c>
      <c r="J44" s="610">
        <v>15</v>
      </c>
      <c r="K44" s="611">
        <v>195.29999542236328</v>
      </c>
    </row>
    <row r="45" spans="1:11" ht="14.4" customHeight="1" x14ac:dyDescent="0.3">
      <c r="A45" s="592" t="s">
        <v>432</v>
      </c>
      <c r="B45" s="593" t="s">
        <v>433</v>
      </c>
      <c r="C45" s="596" t="s">
        <v>811</v>
      </c>
      <c r="D45" s="624" t="s">
        <v>812</v>
      </c>
      <c r="E45" s="596" t="s">
        <v>818</v>
      </c>
      <c r="F45" s="624" t="s">
        <v>819</v>
      </c>
      <c r="G45" s="596" t="s">
        <v>824</v>
      </c>
      <c r="H45" s="596" t="s">
        <v>825</v>
      </c>
      <c r="I45" s="610">
        <v>4.3050000667572021</v>
      </c>
      <c r="J45" s="610">
        <v>12</v>
      </c>
      <c r="K45" s="611">
        <v>51.659999847412109</v>
      </c>
    </row>
    <row r="46" spans="1:11" ht="14.4" customHeight="1" x14ac:dyDescent="0.3">
      <c r="A46" s="592" t="s">
        <v>432</v>
      </c>
      <c r="B46" s="593" t="s">
        <v>433</v>
      </c>
      <c r="C46" s="596" t="s">
        <v>811</v>
      </c>
      <c r="D46" s="624" t="s">
        <v>812</v>
      </c>
      <c r="E46" s="596" t="s">
        <v>818</v>
      </c>
      <c r="F46" s="624" t="s">
        <v>819</v>
      </c>
      <c r="G46" s="596" t="s">
        <v>830</v>
      </c>
      <c r="H46" s="596" t="s">
        <v>831</v>
      </c>
      <c r="I46" s="610">
        <v>27.870000839233398</v>
      </c>
      <c r="J46" s="610">
        <v>2</v>
      </c>
      <c r="K46" s="611">
        <v>55.740001678466797</v>
      </c>
    </row>
    <row r="47" spans="1:11" ht="14.4" customHeight="1" x14ac:dyDescent="0.3">
      <c r="A47" s="592" t="s">
        <v>432</v>
      </c>
      <c r="B47" s="593" t="s">
        <v>433</v>
      </c>
      <c r="C47" s="596" t="s">
        <v>811</v>
      </c>
      <c r="D47" s="624" t="s">
        <v>812</v>
      </c>
      <c r="E47" s="596" t="s">
        <v>818</v>
      </c>
      <c r="F47" s="624" t="s">
        <v>819</v>
      </c>
      <c r="G47" s="596" t="s">
        <v>832</v>
      </c>
      <c r="H47" s="596" t="s">
        <v>833</v>
      </c>
      <c r="I47" s="610">
        <v>28.729999542236328</v>
      </c>
      <c r="J47" s="610">
        <v>11</v>
      </c>
      <c r="K47" s="611">
        <v>316.02999877929687</v>
      </c>
    </row>
    <row r="48" spans="1:11" ht="14.4" customHeight="1" x14ac:dyDescent="0.3">
      <c r="A48" s="592" t="s">
        <v>432</v>
      </c>
      <c r="B48" s="593" t="s">
        <v>433</v>
      </c>
      <c r="C48" s="596" t="s">
        <v>811</v>
      </c>
      <c r="D48" s="624" t="s">
        <v>812</v>
      </c>
      <c r="E48" s="596" t="s">
        <v>836</v>
      </c>
      <c r="F48" s="624" t="s">
        <v>837</v>
      </c>
      <c r="G48" s="596" t="s">
        <v>838</v>
      </c>
      <c r="H48" s="596" t="s">
        <v>839</v>
      </c>
      <c r="I48" s="610">
        <v>9.9999997764825821E-3</v>
      </c>
      <c r="J48" s="610">
        <v>400</v>
      </c>
      <c r="K48" s="611">
        <v>4</v>
      </c>
    </row>
    <row r="49" spans="1:11" ht="14.4" customHeight="1" x14ac:dyDescent="0.3">
      <c r="A49" s="592" t="s">
        <v>432</v>
      </c>
      <c r="B49" s="593" t="s">
        <v>433</v>
      </c>
      <c r="C49" s="596" t="s">
        <v>811</v>
      </c>
      <c r="D49" s="624" t="s">
        <v>812</v>
      </c>
      <c r="E49" s="596" t="s">
        <v>836</v>
      </c>
      <c r="F49" s="624" t="s">
        <v>837</v>
      </c>
      <c r="G49" s="596" t="s">
        <v>842</v>
      </c>
      <c r="H49" s="596" t="s">
        <v>843</v>
      </c>
      <c r="I49" s="610">
        <v>1.8049999475479126</v>
      </c>
      <c r="J49" s="610">
        <v>200</v>
      </c>
      <c r="K49" s="611">
        <v>361.5</v>
      </c>
    </row>
    <row r="50" spans="1:11" ht="14.4" customHeight="1" x14ac:dyDescent="0.3">
      <c r="A50" s="592" t="s">
        <v>432</v>
      </c>
      <c r="B50" s="593" t="s">
        <v>433</v>
      </c>
      <c r="C50" s="596" t="s">
        <v>811</v>
      </c>
      <c r="D50" s="624" t="s">
        <v>812</v>
      </c>
      <c r="E50" s="596" t="s">
        <v>836</v>
      </c>
      <c r="F50" s="624" t="s">
        <v>837</v>
      </c>
      <c r="G50" s="596" t="s">
        <v>848</v>
      </c>
      <c r="H50" s="596" t="s">
        <v>849</v>
      </c>
      <c r="I50" s="610">
        <v>11.739999771118164</v>
      </c>
      <c r="J50" s="610">
        <v>15</v>
      </c>
      <c r="K50" s="611">
        <v>176.10000610351562</v>
      </c>
    </row>
    <row r="51" spans="1:11" ht="14.4" customHeight="1" x14ac:dyDescent="0.3">
      <c r="A51" s="592" t="s">
        <v>432</v>
      </c>
      <c r="B51" s="593" t="s">
        <v>433</v>
      </c>
      <c r="C51" s="596" t="s">
        <v>811</v>
      </c>
      <c r="D51" s="624" t="s">
        <v>812</v>
      </c>
      <c r="E51" s="596" t="s">
        <v>836</v>
      </c>
      <c r="F51" s="624" t="s">
        <v>837</v>
      </c>
      <c r="G51" s="596" t="s">
        <v>850</v>
      </c>
      <c r="H51" s="596" t="s">
        <v>851</v>
      </c>
      <c r="I51" s="610">
        <v>2.2899999618530273</v>
      </c>
      <c r="J51" s="610">
        <v>200</v>
      </c>
      <c r="K51" s="611">
        <v>457.80000305175781</v>
      </c>
    </row>
    <row r="52" spans="1:11" ht="14.4" customHeight="1" x14ac:dyDescent="0.3">
      <c r="A52" s="592" t="s">
        <v>432</v>
      </c>
      <c r="B52" s="593" t="s">
        <v>433</v>
      </c>
      <c r="C52" s="596" t="s">
        <v>811</v>
      </c>
      <c r="D52" s="624" t="s">
        <v>812</v>
      </c>
      <c r="E52" s="596" t="s">
        <v>836</v>
      </c>
      <c r="F52" s="624" t="s">
        <v>837</v>
      </c>
      <c r="G52" s="596" t="s">
        <v>852</v>
      </c>
      <c r="H52" s="596" t="s">
        <v>853</v>
      </c>
      <c r="I52" s="610">
        <v>3.1700000762939453</v>
      </c>
      <c r="J52" s="610">
        <v>400</v>
      </c>
      <c r="K52" s="611">
        <v>1268</v>
      </c>
    </row>
    <row r="53" spans="1:11" ht="14.4" customHeight="1" x14ac:dyDescent="0.3">
      <c r="A53" s="592" t="s">
        <v>432</v>
      </c>
      <c r="B53" s="593" t="s">
        <v>433</v>
      </c>
      <c r="C53" s="596" t="s">
        <v>811</v>
      </c>
      <c r="D53" s="624" t="s">
        <v>812</v>
      </c>
      <c r="E53" s="596" t="s">
        <v>836</v>
      </c>
      <c r="F53" s="624" t="s">
        <v>837</v>
      </c>
      <c r="G53" s="596" t="s">
        <v>856</v>
      </c>
      <c r="H53" s="596" t="s">
        <v>857</v>
      </c>
      <c r="I53" s="610">
        <v>1.6699999570846558</v>
      </c>
      <c r="J53" s="610">
        <v>300</v>
      </c>
      <c r="K53" s="611">
        <v>501</v>
      </c>
    </row>
    <row r="54" spans="1:11" ht="14.4" customHeight="1" x14ac:dyDescent="0.3">
      <c r="A54" s="592" t="s">
        <v>432</v>
      </c>
      <c r="B54" s="593" t="s">
        <v>433</v>
      </c>
      <c r="C54" s="596" t="s">
        <v>811</v>
      </c>
      <c r="D54" s="624" t="s">
        <v>812</v>
      </c>
      <c r="E54" s="596" t="s">
        <v>836</v>
      </c>
      <c r="F54" s="624" t="s">
        <v>837</v>
      </c>
      <c r="G54" s="596" t="s">
        <v>873</v>
      </c>
      <c r="H54" s="596" t="s">
        <v>902</v>
      </c>
      <c r="I54" s="610">
        <v>21.229999542236328</v>
      </c>
      <c r="J54" s="610">
        <v>5</v>
      </c>
      <c r="K54" s="611">
        <v>106.15000152587891</v>
      </c>
    </row>
    <row r="55" spans="1:11" ht="14.4" customHeight="1" x14ac:dyDescent="0.3">
      <c r="A55" s="592" t="s">
        <v>432</v>
      </c>
      <c r="B55" s="593" t="s">
        <v>433</v>
      </c>
      <c r="C55" s="596" t="s">
        <v>811</v>
      </c>
      <c r="D55" s="624" t="s">
        <v>812</v>
      </c>
      <c r="E55" s="596" t="s">
        <v>836</v>
      </c>
      <c r="F55" s="624" t="s">
        <v>837</v>
      </c>
      <c r="G55" s="596" t="s">
        <v>858</v>
      </c>
      <c r="H55" s="596" t="s">
        <v>859</v>
      </c>
      <c r="I55" s="610">
        <v>1.9833333492279053</v>
      </c>
      <c r="J55" s="610">
        <v>450</v>
      </c>
      <c r="K55" s="611">
        <v>892.5</v>
      </c>
    </row>
    <row r="56" spans="1:11" ht="14.4" customHeight="1" x14ac:dyDescent="0.3">
      <c r="A56" s="592" t="s">
        <v>432</v>
      </c>
      <c r="B56" s="593" t="s">
        <v>433</v>
      </c>
      <c r="C56" s="596" t="s">
        <v>811</v>
      </c>
      <c r="D56" s="624" t="s">
        <v>812</v>
      </c>
      <c r="E56" s="596" t="s">
        <v>836</v>
      </c>
      <c r="F56" s="624" t="s">
        <v>837</v>
      </c>
      <c r="G56" s="596" t="s">
        <v>860</v>
      </c>
      <c r="H56" s="596" t="s">
        <v>861</v>
      </c>
      <c r="I56" s="610">
        <v>1.8999999761581421</v>
      </c>
      <c r="J56" s="610">
        <v>200</v>
      </c>
      <c r="K56" s="611">
        <v>380</v>
      </c>
    </row>
    <row r="57" spans="1:11" ht="14.4" customHeight="1" x14ac:dyDescent="0.3">
      <c r="A57" s="592" t="s">
        <v>432</v>
      </c>
      <c r="B57" s="593" t="s">
        <v>433</v>
      </c>
      <c r="C57" s="596" t="s">
        <v>811</v>
      </c>
      <c r="D57" s="624" t="s">
        <v>812</v>
      </c>
      <c r="E57" s="596" t="s">
        <v>836</v>
      </c>
      <c r="F57" s="624" t="s">
        <v>837</v>
      </c>
      <c r="G57" s="596" t="s">
        <v>864</v>
      </c>
      <c r="H57" s="596" t="s">
        <v>865</v>
      </c>
      <c r="I57" s="610">
        <v>2.7000000476837158</v>
      </c>
      <c r="J57" s="610">
        <v>400</v>
      </c>
      <c r="K57" s="611">
        <v>1080</v>
      </c>
    </row>
    <row r="58" spans="1:11" ht="14.4" customHeight="1" x14ac:dyDescent="0.3">
      <c r="A58" s="592" t="s">
        <v>432</v>
      </c>
      <c r="B58" s="593" t="s">
        <v>433</v>
      </c>
      <c r="C58" s="596" t="s">
        <v>811</v>
      </c>
      <c r="D58" s="624" t="s">
        <v>812</v>
      </c>
      <c r="E58" s="596" t="s">
        <v>836</v>
      </c>
      <c r="F58" s="624" t="s">
        <v>837</v>
      </c>
      <c r="G58" s="596" t="s">
        <v>903</v>
      </c>
      <c r="H58" s="596" t="s">
        <v>904</v>
      </c>
      <c r="I58" s="610">
        <v>3.0699999332427979</v>
      </c>
      <c r="J58" s="610">
        <v>100</v>
      </c>
      <c r="K58" s="611">
        <v>307</v>
      </c>
    </row>
    <row r="59" spans="1:11" ht="14.4" customHeight="1" x14ac:dyDescent="0.3">
      <c r="A59" s="592" t="s">
        <v>432</v>
      </c>
      <c r="B59" s="593" t="s">
        <v>433</v>
      </c>
      <c r="C59" s="596" t="s">
        <v>811</v>
      </c>
      <c r="D59" s="624" t="s">
        <v>812</v>
      </c>
      <c r="E59" s="596" t="s">
        <v>836</v>
      </c>
      <c r="F59" s="624" t="s">
        <v>837</v>
      </c>
      <c r="G59" s="596" t="s">
        <v>870</v>
      </c>
      <c r="H59" s="596" t="s">
        <v>871</v>
      </c>
      <c r="I59" s="610">
        <v>2.1700000762939453</v>
      </c>
      <c r="J59" s="610">
        <v>10</v>
      </c>
      <c r="K59" s="611">
        <v>21.700000762939453</v>
      </c>
    </row>
    <row r="60" spans="1:11" ht="14.4" customHeight="1" x14ac:dyDescent="0.3">
      <c r="A60" s="592" t="s">
        <v>432</v>
      </c>
      <c r="B60" s="593" t="s">
        <v>433</v>
      </c>
      <c r="C60" s="596" t="s">
        <v>811</v>
      </c>
      <c r="D60" s="624" t="s">
        <v>812</v>
      </c>
      <c r="E60" s="596" t="s">
        <v>836</v>
      </c>
      <c r="F60" s="624" t="s">
        <v>837</v>
      </c>
      <c r="G60" s="596" t="s">
        <v>875</v>
      </c>
      <c r="H60" s="596" t="s">
        <v>876</v>
      </c>
      <c r="I60" s="610">
        <v>2.5199999809265137</v>
      </c>
      <c r="J60" s="610">
        <v>50</v>
      </c>
      <c r="K60" s="611">
        <v>126</v>
      </c>
    </row>
    <row r="61" spans="1:11" ht="14.4" customHeight="1" x14ac:dyDescent="0.3">
      <c r="A61" s="592" t="s">
        <v>432</v>
      </c>
      <c r="B61" s="593" t="s">
        <v>433</v>
      </c>
      <c r="C61" s="596" t="s">
        <v>811</v>
      </c>
      <c r="D61" s="624" t="s">
        <v>812</v>
      </c>
      <c r="E61" s="596" t="s">
        <v>836</v>
      </c>
      <c r="F61" s="624" t="s">
        <v>837</v>
      </c>
      <c r="G61" s="596" t="s">
        <v>879</v>
      </c>
      <c r="H61" s="596" t="s">
        <v>880</v>
      </c>
      <c r="I61" s="610">
        <v>21.239999771118164</v>
      </c>
      <c r="J61" s="610">
        <v>130</v>
      </c>
      <c r="K61" s="611">
        <v>2761.2000427246094</v>
      </c>
    </row>
    <row r="62" spans="1:11" ht="14.4" customHeight="1" x14ac:dyDescent="0.3">
      <c r="A62" s="592" t="s">
        <v>432</v>
      </c>
      <c r="B62" s="593" t="s">
        <v>433</v>
      </c>
      <c r="C62" s="596" t="s">
        <v>811</v>
      </c>
      <c r="D62" s="624" t="s">
        <v>812</v>
      </c>
      <c r="E62" s="596" t="s">
        <v>836</v>
      </c>
      <c r="F62" s="624" t="s">
        <v>837</v>
      </c>
      <c r="G62" s="596" t="s">
        <v>882</v>
      </c>
      <c r="H62" s="596" t="s">
        <v>883</v>
      </c>
      <c r="I62" s="610">
        <v>2</v>
      </c>
      <c r="J62" s="610">
        <v>15</v>
      </c>
      <c r="K62" s="611">
        <v>30</v>
      </c>
    </row>
    <row r="63" spans="1:11" ht="14.4" customHeight="1" x14ac:dyDescent="0.3">
      <c r="A63" s="592" t="s">
        <v>432</v>
      </c>
      <c r="B63" s="593" t="s">
        <v>433</v>
      </c>
      <c r="C63" s="596" t="s">
        <v>811</v>
      </c>
      <c r="D63" s="624" t="s">
        <v>812</v>
      </c>
      <c r="E63" s="596" t="s">
        <v>886</v>
      </c>
      <c r="F63" s="624" t="s">
        <v>887</v>
      </c>
      <c r="G63" s="596" t="s">
        <v>888</v>
      </c>
      <c r="H63" s="596" t="s">
        <v>889</v>
      </c>
      <c r="I63" s="610">
        <v>8.1700000762939453</v>
      </c>
      <c r="J63" s="610">
        <v>300</v>
      </c>
      <c r="K63" s="611">
        <v>2451</v>
      </c>
    </row>
    <row r="64" spans="1:11" ht="14.4" customHeight="1" x14ac:dyDescent="0.3">
      <c r="A64" s="592" t="s">
        <v>432</v>
      </c>
      <c r="B64" s="593" t="s">
        <v>433</v>
      </c>
      <c r="C64" s="596" t="s">
        <v>811</v>
      </c>
      <c r="D64" s="624" t="s">
        <v>812</v>
      </c>
      <c r="E64" s="596" t="s">
        <v>890</v>
      </c>
      <c r="F64" s="624" t="s">
        <v>891</v>
      </c>
      <c r="G64" s="596" t="s">
        <v>892</v>
      </c>
      <c r="H64" s="596" t="s">
        <v>893</v>
      </c>
      <c r="I64" s="610">
        <v>0.47999998927116394</v>
      </c>
      <c r="J64" s="610">
        <v>100</v>
      </c>
      <c r="K64" s="611">
        <v>48</v>
      </c>
    </row>
    <row r="65" spans="1:11" ht="14.4" customHeight="1" x14ac:dyDescent="0.3">
      <c r="A65" s="592" t="s">
        <v>432</v>
      </c>
      <c r="B65" s="593" t="s">
        <v>433</v>
      </c>
      <c r="C65" s="596" t="s">
        <v>811</v>
      </c>
      <c r="D65" s="624" t="s">
        <v>812</v>
      </c>
      <c r="E65" s="596" t="s">
        <v>890</v>
      </c>
      <c r="F65" s="624" t="s">
        <v>891</v>
      </c>
      <c r="G65" s="596" t="s">
        <v>894</v>
      </c>
      <c r="H65" s="596" t="s">
        <v>895</v>
      </c>
      <c r="I65" s="610">
        <v>0.60499998927116394</v>
      </c>
      <c r="J65" s="610">
        <v>600</v>
      </c>
      <c r="K65" s="611">
        <v>363</v>
      </c>
    </row>
    <row r="66" spans="1:11" ht="14.4" customHeight="1" x14ac:dyDescent="0.3">
      <c r="A66" s="592" t="s">
        <v>432</v>
      </c>
      <c r="B66" s="593" t="s">
        <v>433</v>
      </c>
      <c r="C66" s="596" t="s">
        <v>811</v>
      </c>
      <c r="D66" s="624" t="s">
        <v>812</v>
      </c>
      <c r="E66" s="596" t="s">
        <v>890</v>
      </c>
      <c r="F66" s="624" t="s">
        <v>891</v>
      </c>
      <c r="G66" s="596" t="s">
        <v>896</v>
      </c>
      <c r="H66" s="596" t="s">
        <v>897</v>
      </c>
      <c r="I66" s="610">
        <v>1.7999999523162842</v>
      </c>
      <c r="J66" s="610">
        <v>200</v>
      </c>
      <c r="K66" s="611">
        <v>360</v>
      </c>
    </row>
    <row r="67" spans="1:11" ht="14.4" customHeight="1" thickBot="1" x14ac:dyDescent="0.35">
      <c r="A67" s="600" t="s">
        <v>432</v>
      </c>
      <c r="B67" s="601" t="s">
        <v>433</v>
      </c>
      <c r="C67" s="604" t="s">
        <v>811</v>
      </c>
      <c r="D67" s="625" t="s">
        <v>812</v>
      </c>
      <c r="E67" s="604" t="s">
        <v>898</v>
      </c>
      <c r="F67" s="625" t="s">
        <v>899</v>
      </c>
      <c r="G67" s="604" t="s">
        <v>900</v>
      </c>
      <c r="H67" s="604" t="s">
        <v>901</v>
      </c>
      <c r="I67" s="612">
        <v>0.68999999761581421</v>
      </c>
      <c r="J67" s="612">
        <v>400</v>
      </c>
      <c r="K67" s="613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268</v>
      </c>
      <c r="Q3" s="433"/>
      <c r="R3" s="433"/>
      <c r="S3" s="434"/>
    </row>
    <row r="4" spans="1:19" ht="15" thickBot="1" x14ac:dyDescent="0.35">
      <c r="A4" s="421">
        <v>2017</v>
      </c>
      <c r="B4" s="422"/>
      <c r="C4" s="423" t="s">
        <v>267</v>
      </c>
      <c r="D4" s="425" t="s">
        <v>106</v>
      </c>
      <c r="E4" s="425" t="s">
        <v>74</v>
      </c>
      <c r="F4" s="411" t="s">
        <v>67</v>
      </c>
      <c r="G4" s="415" t="s">
        <v>182</v>
      </c>
      <c r="H4" s="417" t="s">
        <v>186</v>
      </c>
      <c r="I4" s="417" t="s">
        <v>266</v>
      </c>
      <c r="J4" s="419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24"/>
      <c r="D5" s="426"/>
      <c r="E5" s="426"/>
      <c r="F5" s="412"/>
      <c r="G5" s="416"/>
      <c r="H5" s="418"/>
      <c r="I5" s="418"/>
      <c r="J5" s="420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13" t="s">
        <v>179</v>
      </c>
      <c r="B6" s="414"/>
      <c r="C6" s="310">
        <f ca="1">SUM(Tabulka[01 uv_sk])/2</f>
        <v>11.27</v>
      </c>
      <c r="D6" s="308"/>
      <c r="E6" s="308"/>
      <c r="F6" s="307"/>
      <c r="G6" s="309">
        <f ca="1">SUM(Tabulka[05 h_vram])/2</f>
        <v>17347.61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88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268428</v>
      </c>
      <c r="N6" s="308">
        <f ca="1">SUM(Tabulka[12 m_oc])/2</f>
        <v>268428</v>
      </c>
      <c r="O6" s="307">
        <f ca="1">SUM(Tabulka[13 m_sk])/2</f>
        <v>5076095</v>
      </c>
      <c r="P6" s="306">
        <f ca="1">SUM(Tabulka[14_vzsk])/2</f>
        <v>800</v>
      </c>
      <c r="Q6" s="306">
        <f ca="1">SUM(Tabulka[15_vzpl])/2</f>
        <v>11109.151494228718</v>
      </c>
      <c r="R6" s="305">
        <f ca="1">IF(Q6=0,0,P6/Q6)</f>
        <v>7.2012700557338299E-2</v>
      </c>
      <c r="S6" s="304">
        <f ca="1">Q6-P6</f>
        <v>10309.151494228718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4.2699999999999996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6615.6100000000006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2863255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11109.151494228718</v>
      </c>
      <c r="R8" s="288">
        <f ca="1">IF(Tabulka[[#This Row],[15_vzpl]]=0,"",Tabulka[[#This Row],[14_vzsk]]/Tabulka[[#This Row],[15_vzpl]])</f>
        <v>7.2012700557338299E-2</v>
      </c>
      <c r="S8" s="287">
        <f ca="1">IF(Tabulka[[#This Row],[15_vzpl]]-Tabulka[[#This Row],[14_vzsk]]=0,"",Tabulka[[#This Row],[15_vzpl]]-Tabulka[[#This Row],[14_vzsk]])</f>
        <v>10309.151494228718</v>
      </c>
    </row>
    <row r="9" spans="1:19" x14ac:dyDescent="0.3">
      <c r="A9" s="286">
        <v>99</v>
      </c>
      <c r="B9" s="285" t="s">
        <v>919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11109.151494228718</v>
      </c>
      <c r="R9" s="288">
        <f ca="1">IF(Tabulka[[#This Row],[15_vzpl]]=0,"",Tabulka[[#This Row],[14_vzsk]]/Tabulka[[#This Row],[15_vzpl]])</f>
        <v>7.2012700557338299E-2</v>
      </c>
      <c r="S9" s="287">
        <f ca="1">IF(Tabulka[[#This Row],[15_vzpl]]-Tabulka[[#This Row],[14_vzsk]]=0,"",Tabulka[[#This Row],[15_vzpl]]-Tabulka[[#This Row],[14_vzsk]])</f>
        <v>10309.151494228718</v>
      </c>
    </row>
    <row r="10" spans="1:19" x14ac:dyDescent="0.3">
      <c r="A10" s="286">
        <v>101</v>
      </c>
      <c r="B10" s="285" t="s">
        <v>920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4.2699999999999996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6615.6100000000006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2836855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906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92620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92620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1751039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303</v>
      </c>
      <c r="B12" s="285" t="s">
        <v>921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305259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304</v>
      </c>
      <c r="B13" s="285" t="s">
        <v>922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984199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923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461581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907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461801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924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461801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270</v>
      </c>
    </row>
    <row r="18" spans="1:1" x14ac:dyDescent="0.3">
      <c r="A18" s="113" t="s">
        <v>160</v>
      </c>
    </row>
    <row r="19" spans="1:1" x14ac:dyDescent="0.3">
      <c r="A19" s="114" t="s">
        <v>240</v>
      </c>
    </row>
    <row r="20" spans="1:1" x14ac:dyDescent="0.3">
      <c r="A20" s="278" t="s">
        <v>239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8583.5944869766245</v>
      </c>
      <c r="D4" s="160">
        <f ca="1">IF(ISERROR(VLOOKUP("Náklady celkem",INDIRECT("HI!$A:$G"),5,0)),0,VLOOKUP("Náklady celkem",INDIRECT("HI!$A:$G"),5,0))</f>
        <v>8944.9734199999984</v>
      </c>
      <c r="E4" s="161">
        <f ca="1">IF(C4=0,0,D4/C4)</f>
        <v>1.0421011190092533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441.66665624999996</v>
      </c>
      <c r="D7" s="168">
        <f>IF(ISERROR(HI!E5),"",HI!E5)</f>
        <v>466.62986000000001</v>
      </c>
      <c r="E7" s="165">
        <f t="shared" ref="E7:E15" si="0">IF(C7=0,0,D7/C7)</f>
        <v>1.0565204626537845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0.75126954277030222</v>
      </c>
      <c r="E11" s="165">
        <f t="shared" si="0"/>
        <v>1.2521159046171704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0.60017798464112171</v>
      </c>
      <c r="E12" s="165">
        <f t="shared" si="0"/>
        <v>0.75022248080140208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69.509664184570312</v>
      </c>
      <c r="D15" s="168">
        <f>IF(ISERROR(HI!E6),"",HI!E6)</f>
        <v>66.796779999999998</v>
      </c>
      <c r="E15" s="165">
        <f t="shared" si="0"/>
        <v>0.9609711222691748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6540.8336376953121</v>
      </c>
      <c r="D16" s="164">
        <f ca="1">IF(ISERROR(VLOOKUP("Osobní náklady (Kč) *",INDIRECT("HI!$A:$G"),5,0)),0,VLOOKUP("Osobní náklady (Kč) *",INDIRECT("HI!$A:$G"),5,0))</f>
        <v>6893.0680000000002</v>
      </c>
      <c r="E16" s="165">
        <f ca="1">IF(C16=0,0,D16/C16)</f>
        <v>1.0538516008532515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1926.9256499999999</v>
      </c>
      <c r="D18" s="183">
        <f ca="1">IF(ISERROR(VLOOKUP("Výnosy celkem",INDIRECT("HI!$A:$G"),5,0)),0,VLOOKUP("Výnosy celkem",INDIRECT("HI!$A:$G"),5,0))</f>
        <v>2216.7166599999996</v>
      </c>
      <c r="E18" s="184">
        <f t="shared" ref="E18:E23" ca="1" si="1">IF(C18=0,0,D18/C18)</f>
        <v>1.1503903432911382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1926.9256499999999</v>
      </c>
      <c r="D19" s="164">
        <f ca="1">IF(ISERROR(VLOOKUP("Ambulance *",INDIRECT("HI!$A:$G"),5,0)),0,VLOOKUP("Ambulance *",INDIRECT("HI!$A:$G"),5,0))</f>
        <v>2216.7166599999996</v>
      </c>
      <c r="E19" s="165">
        <f t="shared" ca="1" si="1"/>
        <v>1.1503903432911382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1.1503903432911382</v>
      </c>
      <c r="E20" s="165">
        <f t="shared" si="1"/>
        <v>1.1503903432911382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1.1503903432911382</v>
      </c>
      <c r="E21" s="165">
        <f t="shared" si="1"/>
        <v>1.1503903432911382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1.9609581278136932</v>
      </c>
      <c r="E23" s="165">
        <f t="shared" si="1"/>
        <v>2.3070095621337567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918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4.3499999999999996</v>
      </c>
      <c r="F4" s="315"/>
      <c r="G4" s="315"/>
      <c r="H4" s="315"/>
      <c r="I4" s="315">
        <v>760.8</v>
      </c>
      <c r="J4" s="315"/>
      <c r="K4" s="315"/>
      <c r="L4" s="315"/>
      <c r="M4" s="315"/>
      <c r="N4" s="315"/>
      <c r="O4" s="315"/>
      <c r="P4" s="315"/>
      <c r="Q4" s="315">
        <v>269451</v>
      </c>
      <c r="R4" s="315"/>
      <c r="S4" s="315">
        <v>1110.9151494228718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S5">
        <v>1110.9151494228718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4.3499999999999996</v>
      </c>
      <c r="I6">
        <v>760.8</v>
      </c>
      <c r="Q6">
        <v>269451</v>
      </c>
    </row>
    <row r="7" spans="1:19" x14ac:dyDescent="0.3">
      <c r="A7" s="320" t="s">
        <v>170</v>
      </c>
      <c r="B7" s="319">
        <v>4</v>
      </c>
      <c r="C7">
        <v>1</v>
      </c>
      <c r="D7" t="s">
        <v>906</v>
      </c>
      <c r="E7">
        <v>5</v>
      </c>
      <c r="I7">
        <v>872</v>
      </c>
      <c r="Q7">
        <v>163999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28660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520</v>
      </c>
      <c r="Q9">
        <v>92589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42750</v>
      </c>
    </row>
    <row r="11" spans="1:19" x14ac:dyDescent="0.3">
      <c r="A11" s="320" t="s">
        <v>174</v>
      </c>
      <c r="B11" s="319">
        <v>8</v>
      </c>
      <c r="C11">
        <v>1</v>
      </c>
      <c r="D11" t="s">
        <v>907</v>
      </c>
      <c r="E11">
        <v>2</v>
      </c>
      <c r="I11">
        <v>320</v>
      </c>
      <c r="Q11">
        <v>42136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320</v>
      </c>
      <c r="Q12">
        <v>42136</v>
      </c>
    </row>
    <row r="13" spans="1:19" x14ac:dyDescent="0.3">
      <c r="A13" s="320" t="s">
        <v>176</v>
      </c>
      <c r="B13" s="319">
        <v>10</v>
      </c>
      <c r="C13" t="s">
        <v>908</v>
      </c>
      <c r="E13">
        <v>11.35</v>
      </c>
      <c r="I13">
        <v>1952.8</v>
      </c>
      <c r="Q13">
        <v>475586</v>
      </c>
      <c r="S13">
        <v>1110.9151494228718</v>
      </c>
    </row>
    <row r="14" spans="1:19" x14ac:dyDescent="0.3">
      <c r="A14" s="322" t="s">
        <v>177</v>
      </c>
      <c r="B14" s="321">
        <v>11</v>
      </c>
      <c r="C14">
        <v>2</v>
      </c>
      <c r="D14" t="s">
        <v>241</v>
      </c>
      <c r="E14">
        <v>4.3499999999999996</v>
      </c>
      <c r="I14">
        <v>674.40000000000009</v>
      </c>
      <c r="Q14">
        <v>269209</v>
      </c>
      <c r="S14">
        <v>1110.9151494228718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S15">
        <v>1110.9151494228718</v>
      </c>
    </row>
    <row r="16" spans="1:19" x14ac:dyDescent="0.3">
      <c r="A16" s="318" t="s">
        <v>166</v>
      </c>
      <c r="B16" s="317">
        <v>2017</v>
      </c>
      <c r="C16">
        <v>2</v>
      </c>
      <c r="D16">
        <v>101</v>
      </c>
      <c r="E16">
        <v>4.3499999999999996</v>
      </c>
      <c r="I16">
        <v>674.40000000000009</v>
      </c>
      <c r="Q16">
        <v>269209</v>
      </c>
    </row>
    <row r="17" spans="3:19" x14ac:dyDescent="0.3">
      <c r="C17">
        <v>2</v>
      </c>
      <c r="D17" t="s">
        <v>906</v>
      </c>
      <c r="E17">
        <v>5</v>
      </c>
      <c r="I17">
        <v>728</v>
      </c>
      <c r="Q17">
        <v>163343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28634</v>
      </c>
    </row>
    <row r="19" spans="3:19" x14ac:dyDescent="0.3">
      <c r="C19">
        <v>2</v>
      </c>
      <c r="D19">
        <v>304</v>
      </c>
      <c r="E19">
        <v>3</v>
      </c>
      <c r="I19">
        <v>412</v>
      </c>
      <c r="Q19">
        <v>91959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42750</v>
      </c>
    </row>
    <row r="21" spans="3:19" x14ac:dyDescent="0.3">
      <c r="C21">
        <v>2</v>
      </c>
      <c r="D21" t="s">
        <v>907</v>
      </c>
      <c r="E21">
        <v>2</v>
      </c>
      <c r="I21">
        <v>308</v>
      </c>
      <c r="Q21">
        <v>44977</v>
      </c>
    </row>
    <row r="22" spans="3:19" x14ac:dyDescent="0.3">
      <c r="C22">
        <v>2</v>
      </c>
      <c r="D22">
        <v>30</v>
      </c>
      <c r="E22">
        <v>2</v>
      </c>
      <c r="I22">
        <v>308</v>
      </c>
      <c r="Q22">
        <v>44977</v>
      </c>
    </row>
    <row r="23" spans="3:19" x14ac:dyDescent="0.3">
      <c r="C23" t="s">
        <v>909</v>
      </c>
      <c r="E23">
        <v>11.35</v>
      </c>
      <c r="I23">
        <v>1710.4</v>
      </c>
      <c r="Q23">
        <v>477529</v>
      </c>
      <c r="S23">
        <v>1110.9151494228718</v>
      </c>
    </row>
    <row r="24" spans="3:19" x14ac:dyDescent="0.3">
      <c r="C24">
        <v>3</v>
      </c>
      <c r="D24" t="s">
        <v>241</v>
      </c>
      <c r="E24">
        <v>4.3499999999999996</v>
      </c>
      <c r="I24">
        <v>756</v>
      </c>
      <c r="O24">
        <v>62165</v>
      </c>
      <c r="P24">
        <v>62165</v>
      </c>
      <c r="Q24">
        <v>335423</v>
      </c>
      <c r="S24">
        <v>1110.9151494228718</v>
      </c>
    </row>
    <row r="25" spans="3:19" x14ac:dyDescent="0.3">
      <c r="C25">
        <v>3</v>
      </c>
      <c r="D25">
        <v>99</v>
      </c>
      <c r="S25">
        <v>1110.9151494228718</v>
      </c>
    </row>
    <row r="26" spans="3:19" x14ac:dyDescent="0.3">
      <c r="C26">
        <v>3</v>
      </c>
      <c r="D26">
        <v>101</v>
      </c>
      <c r="E26">
        <v>4.3499999999999996</v>
      </c>
      <c r="I26">
        <v>756</v>
      </c>
      <c r="O26">
        <v>62165</v>
      </c>
      <c r="P26">
        <v>62165</v>
      </c>
      <c r="Q26">
        <v>335423</v>
      </c>
    </row>
    <row r="27" spans="3:19" x14ac:dyDescent="0.3">
      <c r="C27">
        <v>3</v>
      </c>
      <c r="D27" t="s">
        <v>906</v>
      </c>
      <c r="E27">
        <v>5</v>
      </c>
      <c r="I27">
        <v>888</v>
      </c>
      <c r="O27">
        <v>27000</v>
      </c>
      <c r="P27">
        <v>27000</v>
      </c>
      <c r="Q27">
        <v>192181</v>
      </c>
    </row>
    <row r="28" spans="3:19" x14ac:dyDescent="0.3">
      <c r="C28">
        <v>3</v>
      </c>
      <c r="D28">
        <v>303</v>
      </c>
      <c r="E28">
        <v>1</v>
      </c>
      <c r="I28">
        <v>184</v>
      </c>
      <c r="O28">
        <v>7000</v>
      </c>
      <c r="P28">
        <v>7000</v>
      </c>
      <c r="Q28">
        <v>35660</v>
      </c>
    </row>
    <row r="29" spans="3:19" x14ac:dyDescent="0.3">
      <c r="C29">
        <v>3</v>
      </c>
      <c r="D29">
        <v>304</v>
      </c>
      <c r="E29">
        <v>3</v>
      </c>
      <c r="I29">
        <v>544</v>
      </c>
      <c r="O29">
        <v>15000</v>
      </c>
      <c r="P29">
        <v>15000</v>
      </c>
      <c r="Q29">
        <v>107653</v>
      </c>
    </row>
    <row r="30" spans="3:19" x14ac:dyDescent="0.3">
      <c r="C30">
        <v>3</v>
      </c>
      <c r="D30">
        <v>305</v>
      </c>
      <c r="E30">
        <v>1</v>
      </c>
      <c r="I30">
        <v>160</v>
      </c>
      <c r="O30">
        <v>5000</v>
      </c>
      <c r="P30">
        <v>5000</v>
      </c>
      <c r="Q30">
        <v>48868</v>
      </c>
    </row>
    <row r="31" spans="3:19" x14ac:dyDescent="0.3">
      <c r="C31">
        <v>3</v>
      </c>
      <c r="D31" t="s">
        <v>907</v>
      </c>
      <c r="E31">
        <v>2</v>
      </c>
      <c r="I31">
        <v>296</v>
      </c>
      <c r="O31">
        <v>8500</v>
      </c>
      <c r="P31">
        <v>8500</v>
      </c>
      <c r="Q31">
        <v>51304</v>
      </c>
    </row>
    <row r="32" spans="3:19" x14ac:dyDescent="0.3">
      <c r="C32">
        <v>3</v>
      </c>
      <c r="D32">
        <v>30</v>
      </c>
      <c r="E32">
        <v>2</v>
      </c>
      <c r="I32">
        <v>296</v>
      </c>
      <c r="O32">
        <v>8500</v>
      </c>
      <c r="P32">
        <v>8500</v>
      </c>
      <c r="Q32">
        <v>51304</v>
      </c>
    </row>
    <row r="33" spans="3:19" x14ac:dyDescent="0.3">
      <c r="C33" t="s">
        <v>910</v>
      </c>
      <c r="E33">
        <v>11.35</v>
      </c>
      <c r="I33">
        <v>1940</v>
      </c>
      <c r="O33">
        <v>97665</v>
      </c>
      <c r="P33">
        <v>97665</v>
      </c>
      <c r="Q33">
        <v>578908</v>
      </c>
      <c r="S33">
        <v>1110.9151494228718</v>
      </c>
    </row>
    <row r="34" spans="3:19" x14ac:dyDescent="0.3">
      <c r="C34">
        <v>4</v>
      </c>
      <c r="D34" t="s">
        <v>241</v>
      </c>
      <c r="E34">
        <v>4.3499999999999996</v>
      </c>
      <c r="I34">
        <v>684</v>
      </c>
      <c r="Q34">
        <v>271338</v>
      </c>
      <c r="S34">
        <v>1110.9151494228718</v>
      </c>
    </row>
    <row r="35" spans="3:19" x14ac:dyDescent="0.3">
      <c r="C35">
        <v>4</v>
      </c>
      <c r="D35">
        <v>99</v>
      </c>
      <c r="S35">
        <v>1110.9151494228718</v>
      </c>
    </row>
    <row r="36" spans="3:19" x14ac:dyDescent="0.3">
      <c r="C36">
        <v>4</v>
      </c>
      <c r="D36">
        <v>101</v>
      </c>
      <c r="E36">
        <v>4.3499999999999996</v>
      </c>
      <c r="I36">
        <v>684</v>
      </c>
      <c r="Q36">
        <v>271338</v>
      </c>
    </row>
    <row r="37" spans="3:19" x14ac:dyDescent="0.3">
      <c r="C37">
        <v>4</v>
      </c>
      <c r="D37" t="s">
        <v>906</v>
      </c>
      <c r="E37">
        <v>5</v>
      </c>
      <c r="I37">
        <v>744</v>
      </c>
      <c r="Q37">
        <v>165310</v>
      </c>
    </row>
    <row r="38" spans="3:19" x14ac:dyDescent="0.3">
      <c r="C38">
        <v>4</v>
      </c>
      <c r="D38">
        <v>303</v>
      </c>
      <c r="E38">
        <v>1</v>
      </c>
      <c r="I38">
        <v>152</v>
      </c>
      <c r="Q38">
        <v>28747</v>
      </c>
    </row>
    <row r="39" spans="3:19" x14ac:dyDescent="0.3">
      <c r="C39">
        <v>4</v>
      </c>
      <c r="D39">
        <v>304</v>
      </c>
      <c r="E39">
        <v>3</v>
      </c>
      <c r="I39">
        <v>432</v>
      </c>
      <c r="Q39">
        <v>93813</v>
      </c>
    </row>
    <row r="40" spans="3:19" x14ac:dyDescent="0.3">
      <c r="C40">
        <v>4</v>
      </c>
      <c r="D40">
        <v>305</v>
      </c>
      <c r="E40">
        <v>1</v>
      </c>
      <c r="I40">
        <v>160</v>
      </c>
      <c r="Q40">
        <v>42750</v>
      </c>
    </row>
    <row r="41" spans="3:19" x14ac:dyDescent="0.3">
      <c r="C41">
        <v>4</v>
      </c>
      <c r="D41" t="s">
        <v>907</v>
      </c>
      <c r="E41">
        <v>2</v>
      </c>
      <c r="I41">
        <v>280</v>
      </c>
      <c r="Q41">
        <v>44656</v>
      </c>
    </row>
    <row r="42" spans="3:19" x14ac:dyDescent="0.3">
      <c r="C42">
        <v>4</v>
      </c>
      <c r="D42">
        <v>30</v>
      </c>
      <c r="E42">
        <v>2</v>
      </c>
      <c r="I42">
        <v>280</v>
      </c>
      <c r="Q42">
        <v>44656</v>
      </c>
    </row>
    <row r="43" spans="3:19" x14ac:dyDescent="0.3">
      <c r="C43" t="s">
        <v>911</v>
      </c>
      <c r="E43">
        <v>11.35</v>
      </c>
      <c r="I43">
        <v>1708</v>
      </c>
      <c r="Q43">
        <v>481304</v>
      </c>
      <c r="S43">
        <v>1110.9151494228718</v>
      </c>
    </row>
    <row r="44" spans="3:19" x14ac:dyDescent="0.3">
      <c r="C44">
        <v>5</v>
      </c>
      <c r="D44" t="s">
        <v>241</v>
      </c>
      <c r="E44">
        <v>4.3499999999999996</v>
      </c>
      <c r="I44">
        <v>732.40000000000009</v>
      </c>
      <c r="Q44">
        <v>275462</v>
      </c>
      <c r="S44">
        <v>1110.9151494228718</v>
      </c>
    </row>
    <row r="45" spans="3:19" x14ac:dyDescent="0.3">
      <c r="C45">
        <v>5</v>
      </c>
      <c r="D45">
        <v>99</v>
      </c>
      <c r="S45">
        <v>1110.9151494228718</v>
      </c>
    </row>
    <row r="46" spans="3:19" x14ac:dyDescent="0.3">
      <c r="C46">
        <v>5</v>
      </c>
      <c r="D46">
        <v>101</v>
      </c>
      <c r="E46">
        <v>4.3499999999999996</v>
      </c>
      <c r="I46">
        <v>732.40000000000009</v>
      </c>
      <c r="Q46">
        <v>275462</v>
      </c>
    </row>
    <row r="47" spans="3:19" x14ac:dyDescent="0.3">
      <c r="C47">
        <v>5</v>
      </c>
      <c r="D47" t="s">
        <v>906</v>
      </c>
      <c r="E47">
        <v>5</v>
      </c>
      <c r="I47">
        <v>844</v>
      </c>
      <c r="Q47">
        <v>167947</v>
      </c>
    </row>
    <row r="48" spans="3:19" x14ac:dyDescent="0.3">
      <c r="C48">
        <v>5</v>
      </c>
      <c r="D48">
        <v>303</v>
      </c>
      <c r="E48">
        <v>1</v>
      </c>
      <c r="I48">
        <v>156</v>
      </c>
      <c r="Q48">
        <v>29620</v>
      </c>
    </row>
    <row r="49" spans="3:19" x14ac:dyDescent="0.3">
      <c r="C49">
        <v>5</v>
      </c>
      <c r="D49">
        <v>304</v>
      </c>
      <c r="E49">
        <v>3</v>
      </c>
      <c r="I49">
        <v>528</v>
      </c>
      <c r="Q49">
        <v>94337</v>
      </c>
    </row>
    <row r="50" spans="3:19" x14ac:dyDescent="0.3">
      <c r="C50">
        <v>5</v>
      </c>
      <c r="D50">
        <v>305</v>
      </c>
      <c r="E50">
        <v>1</v>
      </c>
      <c r="I50">
        <v>160</v>
      </c>
      <c r="Q50">
        <v>43990</v>
      </c>
    </row>
    <row r="51" spans="3:19" x14ac:dyDescent="0.3">
      <c r="C51">
        <v>5</v>
      </c>
      <c r="D51" t="s">
        <v>907</v>
      </c>
      <c r="E51">
        <v>2</v>
      </c>
      <c r="I51">
        <v>360</v>
      </c>
      <c r="Q51">
        <v>46430</v>
      </c>
    </row>
    <row r="52" spans="3:19" x14ac:dyDescent="0.3">
      <c r="C52">
        <v>5</v>
      </c>
      <c r="D52">
        <v>30</v>
      </c>
      <c r="E52">
        <v>2</v>
      </c>
      <c r="I52">
        <v>360</v>
      </c>
      <c r="Q52">
        <v>46430</v>
      </c>
    </row>
    <row r="53" spans="3:19" x14ac:dyDescent="0.3">
      <c r="C53" t="s">
        <v>912</v>
      </c>
      <c r="E53">
        <v>11.35</v>
      </c>
      <c r="I53">
        <v>1936.4</v>
      </c>
      <c r="Q53">
        <v>489839</v>
      </c>
      <c r="S53">
        <v>1110.9151494228718</v>
      </c>
    </row>
    <row r="54" spans="3:19" x14ac:dyDescent="0.3">
      <c r="C54">
        <v>6</v>
      </c>
      <c r="D54" t="s">
        <v>241</v>
      </c>
      <c r="E54">
        <v>4.3499999999999996</v>
      </c>
      <c r="I54">
        <v>653.20000000000005</v>
      </c>
      <c r="Q54">
        <v>276929</v>
      </c>
      <c r="S54">
        <v>1110.9151494228718</v>
      </c>
    </row>
    <row r="55" spans="3:19" x14ac:dyDescent="0.3">
      <c r="C55">
        <v>6</v>
      </c>
      <c r="D55">
        <v>99</v>
      </c>
      <c r="S55">
        <v>1110.9151494228718</v>
      </c>
    </row>
    <row r="56" spans="3:19" x14ac:dyDescent="0.3">
      <c r="C56">
        <v>6</v>
      </c>
      <c r="D56">
        <v>101</v>
      </c>
      <c r="E56">
        <v>4.3499999999999996</v>
      </c>
      <c r="I56">
        <v>653.20000000000005</v>
      </c>
      <c r="Q56">
        <v>276929</v>
      </c>
    </row>
    <row r="57" spans="3:19" x14ac:dyDescent="0.3">
      <c r="C57">
        <v>6</v>
      </c>
      <c r="D57" t="s">
        <v>906</v>
      </c>
      <c r="E57">
        <v>5</v>
      </c>
      <c r="I57">
        <v>784</v>
      </c>
      <c r="Q57">
        <v>167446</v>
      </c>
    </row>
    <row r="58" spans="3:19" x14ac:dyDescent="0.3">
      <c r="C58">
        <v>6</v>
      </c>
      <c r="D58">
        <v>303</v>
      </c>
      <c r="E58">
        <v>1</v>
      </c>
      <c r="I58">
        <v>136</v>
      </c>
      <c r="Q58">
        <v>29748</v>
      </c>
    </row>
    <row r="59" spans="3:19" x14ac:dyDescent="0.3">
      <c r="C59">
        <v>6</v>
      </c>
      <c r="D59">
        <v>304</v>
      </c>
      <c r="E59">
        <v>3</v>
      </c>
      <c r="I59">
        <v>472</v>
      </c>
      <c r="Q59">
        <v>94948</v>
      </c>
    </row>
    <row r="60" spans="3:19" x14ac:dyDescent="0.3">
      <c r="C60">
        <v>6</v>
      </c>
      <c r="D60">
        <v>305</v>
      </c>
      <c r="E60">
        <v>1</v>
      </c>
      <c r="I60">
        <v>176</v>
      </c>
      <c r="Q60">
        <v>42750</v>
      </c>
    </row>
    <row r="61" spans="3:19" x14ac:dyDescent="0.3">
      <c r="C61">
        <v>6</v>
      </c>
      <c r="D61" t="s">
        <v>907</v>
      </c>
      <c r="E61">
        <v>2</v>
      </c>
      <c r="I61">
        <v>328</v>
      </c>
      <c r="Q61">
        <v>46408</v>
      </c>
    </row>
    <row r="62" spans="3:19" x14ac:dyDescent="0.3">
      <c r="C62">
        <v>6</v>
      </c>
      <c r="D62">
        <v>30</v>
      </c>
      <c r="E62">
        <v>2</v>
      </c>
      <c r="I62">
        <v>328</v>
      </c>
      <c r="Q62">
        <v>46408</v>
      </c>
    </row>
    <row r="63" spans="3:19" x14ac:dyDescent="0.3">
      <c r="C63" t="s">
        <v>913</v>
      </c>
      <c r="E63">
        <v>11.35</v>
      </c>
      <c r="I63">
        <v>1765.2</v>
      </c>
      <c r="Q63">
        <v>490783</v>
      </c>
      <c r="S63">
        <v>1110.9151494228718</v>
      </c>
    </row>
    <row r="64" spans="3:19" x14ac:dyDescent="0.3">
      <c r="C64">
        <v>7</v>
      </c>
      <c r="D64" t="s">
        <v>241</v>
      </c>
      <c r="E64">
        <v>4.1500000000000004</v>
      </c>
      <c r="I64">
        <v>492</v>
      </c>
      <c r="L64">
        <v>24</v>
      </c>
      <c r="O64">
        <v>89246</v>
      </c>
      <c r="P64">
        <v>89246</v>
      </c>
      <c r="Q64">
        <v>355986</v>
      </c>
      <c r="S64">
        <v>1110.9151494228718</v>
      </c>
    </row>
    <row r="65" spans="3:19" x14ac:dyDescent="0.3">
      <c r="C65">
        <v>7</v>
      </c>
      <c r="D65">
        <v>99</v>
      </c>
      <c r="L65">
        <v>24</v>
      </c>
      <c r="Q65">
        <v>7200</v>
      </c>
      <c r="S65">
        <v>1110.9151494228718</v>
      </c>
    </row>
    <row r="66" spans="3:19" x14ac:dyDescent="0.3">
      <c r="C66">
        <v>7</v>
      </c>
      <c r="D66">
        <v>101</v>
      </c>
      <c r="E66">
        <v>4.1500000000000004</v>
      </c>
      <c r="I66">
        <v>492</v>
      </c>
      <c r="O66">
        <v>89246</v>
      </c>
      <c r="P66">
        <v>89246</v>
      </c>
      <c r="Q66">
        <v>348786</v>
      </c>
    </row>
    <row r="67" spans="3:19" x14ac:dyDescent="0.3">
      <c r="C67">
        <v>7</v>
      </c>
      <c r="D67" t="s">
        <v>906</v>
      </c>
      <c r="E67">
        <v>5</v>
      </c>
      <c r="I67">
        <v>592</v>
      </c>
      <c r="O67">
        <v>65620</v>
      </c>
      <c r="P67">
        <v>65620</v>
      </c>
      <c r="Q67">
        <v>229934</v>
      </c>
    </row>
    <row r="68" spans="3:19" x14ac:dyDescent="0.3">
      <c r="C68">
        <v>7</v>
      </c>
      <c r="D68">
        <v>303</v>
      </c>
      <c r="E68">
        <v>1</v>
      </c>
      <c r="I68">
        <v>88</v>
      </c>
      <c r="O68">
        <v>9691</v>
      </c>
      <c r="P68">
        <v>9691</v>
      </c>
      <c r="Q68">
        <v>38210</v>
      </c>
    </row>
    <row r="69" spans="3:19" x14ac:dyDescent="0.3">
      <c r="C69">
        <v>7</v>
      </c>
      <c r="D69">
        <v>304</v>
      </c>
      <c r="E69">
        <v>3</v>
      </c>
      <c r="I69">
        <v>344</v>
      </c>
      <c r="O69">
        <v>30291</v>
      </c>
      <c r="P69">
        <v>30291</v>
      </c>
      <c r="Q69">
        <v>123369</v>
      </c>
    </row>
    <row r="70" spans="3:19" x14ac:dyDescent="0.3">
      <c r="C70">
        <v>7</v>
      </c>
      <c r="D70">
        <v>305</v>
      </c>
      <c r="E70">
        <v>1</v>
      </c>
      <c r="I70">
        <v>160</v>
      </c>
      <c r="O70">
        <v>25638</v>
      </c>
      <c r="P70">
        <v>25638</v>
      </c>
      <c r="Q70">
        <v>68355</v>
      </c>
    </row>
    <row r="71" spans="3:19" x14ac:dyDescent="0.3">
      <c r="C71">
        <v>7</v>
      </c>
      <c r="D71" t="s">
        <v>907</v>
      </c>
      <c r="E71">
        <v>2</v>
      </c>
      <c r="I71">
        <v>232</v>
      </c>
      <c r="O71">
        <v>15897</v>
      </c>
      <c r="P71">
        <v>15897</v>
      </c>
      <c r="Q71">
        <v>61744</v>
      </c>
    </row>
    <row r="72" spans="3:19" x14ac:dyDescent="0.3">
      <c r="C72">
        <v>7</v>
      </c>
      <c r="D72">
        <v>30</v>
      </c>
      <c r="E72">
        <v>2</v>
      </c>
      <c r="I72">
        <v>232</v>
      </c>
      <c r="O72">
        <v>15897</v>
      </c>
      <c r="P72">
        <v>15897</v>
      </c>
      <c r="Q72">
        <v>61744</v>
      </c>
    </row>
    <row r="73" spans="3:19" x14ac:dyDescent="0.3">
      <c r="C73" t="s">
        <v>914</v>
      </c>
      <c r="E73">
        <v>11.15</v>
      </c>
      <c r="I73">
        <v>1316</v>
      </c>
      <c r="L73">
        <v>24</v>
      </c>
      <c r="O73">
        <v>170763</v>
      </c>
      <c r="P73">
        <v>170763</v>
      </c>
      <c r="Q73">
        <v>647664</v>
      </c>
      <c r="S73">
        <v>1110.9151494228718</v>
      </c>
    </row>
    <row r="74" spans="3:19" x14ac:dyDescent="0.3">
      <c r="C74">
        <v>8</v>
      </c>
      <c r="D74" t="s">
        <v>241</v>
      </c>
      <c r="E74">
        <v>4.1500000000000004</v>
      </c>
      <c r="I74">
        <v>541.6</v>
      </c>
      <c r="L74">
        <v>24</v>
      </c>
      <c r="Q74">
        <v>274781</v>
      </c>
      <c r="S74">
        <v>1110.9151494228718</v>
      </c>
    </row>
    <row r="75" spans="3:19" x14ac:dyDescent="0.3">
      <c r="C75">
        <v>8</v>
      </c>
      <c r="D75">
        <v>99</v>
      </c>
      <c r="L75">
        <v>24</v>
      </c>
      <c r="Q75">
        <v>7200</v>
      </c>
      <c r="S75">
        <v>1110.9151494228718</v>
      </c>
    </row>
    <row r="76" spans="3:19" x14ac:dyDescent="0.3">
      <c r="C76">
        <v>8</v>
      </c>
      <c r="D76">
        <v>101</v>
      </c>
      <c r="E76">
        <v>4.1500000000000004</v>
      </c>
      <c r="I76">
        <v>541.6</v>
      </c>
      <c r="Q76">
        <v>267581</v>
      </c>
    </row>
    <row r="77" spans="3:19" x14ac:dyDescent="0.3">
      <c r="C77">
        <v>8</v>
      </c>
      <c r="D77" t="s">
        <v>906</v>
      </c>
      <c r="E77">
        <v>5</v>
      </c>
      <c r="I77">
        <v>724</v>
      </c>
      <c r="Q77">
        <v>168771</v>
      </c>
    </row>
    <row r="78" spans="3:19" x14ac:dyDescent="0.3">
      <c r="C78">
        <v>8</v>
      </c>
      <c r="D78">
        <v>303</v>
      </c>
      <c r="E78">
        <v>1</v>
      </c>
      <c r="I78">
        <v>184</v>
      </c>
      <c r="Q78">
        <v>28660</v>
      </c>
    </row>
    <row r="79" spans="3:19" x14ac:dyDescent="0.3">
      <c r="C79">
        <v>8</v>
      </c>
      <c r="D79">
        <v>304</v>
      </c>
      <c r="E79">
        <v>3</v>
      </c>
      <c r="I79">
        <v>428</v>
      </c>
      <c r="Q79">
        <v>96074</v>
      </c>
    </row>
    <row r="80" spans="3:19" x14ac:dyDescent="0.3">
      <c r="C80">
        <v>8</v>
      </c>
      <c r="D80">
        <v>305</v>
      </c>
      <c r="E80">
        <v>1</v>
      </c>
      <c r="I80">
        <v>112</v>
      </c>
      <c r="Q80">
        <v>44037</v>
      </c>
    </row>
    <row r="81" spans="3:19" x14ac:dyDescent="0.3">
      <c r="C81">
        <v>8</v>
      </c>
      <c r="D81" t="s">
        <v>907</v>
      </c>
      <c r="E81">
        <v>2</v>
      </c>
      <c r="I81">
        <v>288</v>
      </c>
      <c r="Q81">
        <v>37600</v>
      </c>
    </row>
    <row r="82" spans="3:19" x14ac:dyDescent="0.3">
      <c r="C82">
        <v>8</v>
      </c>
      <c r="D82">
        <v>30</v>
      </c>
      <c r="E82">
        <v>2</v>
      </c>
      <c r="I82">
        <v>288</v>
      </c>
      <c r="Q82">
        <v>37600</v>
      </c>
    </row>
    <row r="83" spans="3:19" x14ac:dyDescent="0.3">
      <c r="C83" t="s">
        <v>915</v>
      </c>
      <c r="E83">
        <v>11.15</v>
      </c>
      <c r="I83">
        <v>1553.6</v>
      </c>
      <c r="L83">
        <v>24</v>
      </c>
      <c r="Q83">
        <v>481152</v>
      </c>
      <c r="S83">
        <v>1110.9151494228718</v>
      </c>
    </row>
    <row r="84" spans="3:19" x14ac:dyDescent="0.3">
      <c r="C84">
        <v>9</v>
      </c>
      <c r="D84" t="s">
        <v>241</v>
      </c>
      <c r="E84">
        <v>4.1500000000000004</v>
      </c>
      <c r="I84">
        <v>654.41000000000008</v>
      </c>
      <c r="L84">
        <v>16</v>
      </c>
      <c r="Q84">
        <v>264447</v>
      </c>
      <c r="R84">
        <v>800</v>
      </c>
      <c r="S84">
        <v>1110.9151494228718</v>
      </c>
    </row>
    <row r="85" spans="3:19" x14ac:dyDescent="0.3">
      <c r="C85">
        <v>9</v>
      </c>
      <c r="D85">
        <v>99</v>
      </c>
      <c r="L85">
        <v>16</v>
      </c>
      <c r="Q85">
        <v>4800</v>
      </c>
      <c r="R85">
        <v>800</v>
      </c>
      <c r="S85">
        <v>1110.9151494228718</v>
      </c>
    </row>
    <row r="86" spans="3:19" x14ac:dyDescent="0.3">
      <c r="C86">
        <v>9</v>
      </c>
      <c r="D86">
        <v>101</v>
      </c>
      <c r="E86">
        <v>4.1500000000000004</v>
      </c>
      <c r="I86">
        <v>654.41000000000008</v>
      </c>
      <c r="Q86">
        <v>259647</v>
      </c>
    </row>
    <row r="87" spans="3:19" x14ac:dyDescent="0.3">
      <c r="C87">
        <v>9</v>
      </c>
      <c r="D87" t="s">
        <v>906</v>
      </c>
      <c r="E87">
        <v>5</v>
      </c>
      <c r="I87">
        <v>776</v>
      </c>
      <c r="Q87">
        <v>165739</v>
      </c>
    </row>
    <row r="88" spans="3:19" x14ac:dyDescent="0.3">
      <c r="C88">
        <v>9</v>
      </c>
      <c r="D88">
        <v>303</v>
      </c>
      <c r="E88">
        <v>1</v>
      </c>
      <c r="I88">
        <v>168</v>
      </c>
      <c r="Q88">
        <v>28660</v>
      </c>
    </row>
    <row r="89" spans="3:19" x14ac:dyDescent="0.3">
      <c r="C89">
        <v>9</v>
      </c>
      <c r="D89">
        <v>304</v>
      </c>
      <c r="E89">
        <v>3</v>
      </c>
      <c r="I89">
        <v>480</v>
      </c>
      <c r="Q89">
        <v>94498</v>
      </c>
    </row>
    <row r="90" spans="3:19" x14ac:dyDescent="0.3">
      <c r="C90">
        <v>9</v>
      </c>
      <c r="D90">
        <v>305</v>
      </c>
      <c r="E90">
        <v>1</v>
      </c>
      <c r="I90">
        <v>128</v>
      </c>
      <c r="Q90">
        <v>42581</v>
      </c>
    </row>
    <row r="91" spans="3:19" x14ac:dyDescent="0.3">
      <c r="C91">
        <v>9</v>
      </c>
      <c r="D91" t="s">
        <v>907</v>
      </c>
      <c r="E91">
        <v>2</v>
      </c>
      <c r="I91">
        <v>272</v>
      </c>
      <c r="Q91">
        <v>46663</v>
      </c>
    </row>
    <row r="92" spans="3:19" x14ac:dyDescent="0.3">
      <c r="C92">
        <v>9</v>
      </c>
      <c r="D92">
        <v>30</v>
      </c>
      <c r="E92">
        <v>2</v>
      </c>
      <c r="I92">
        <v>272</v>
      </c>
      <c r="Q92">
        <v>46663</v>
      </c>
    </row>
    <row r="93" spans="3:19" x14ac:dyDescent="0.3">
      <c r="C93" t="s">
        <v>916</v>
      </c>
      <c r="E93">
        <v>11.15</v>
      </c>
      <c r="I93">
        <v>1702.41</v>
      </c>
      <c r="L93">
        <v>16</v>
      </c>
      <c r="Q93">
        <v>476849</v>
      </c>
      <c r="R93">
        <v>800</v>
      </c>
      <c r="S93">
        <v>1110.9151494228718</v>
      </c>
    </row>
    <row r="94" spans="3:19" x14ac:dyDescent="0.3">
      <c r="C94">
        <v>10</v>
      </c>
      <c r="D94" t="s">
        <v>241</v>
      </c>
      <c r="E94">
        <v>4.1500000000000004</v>
      </c>
      <c r="I94">
        <v>666.8</v>
      </c>
      <c r="L94">
        <v>24</v>
      </c>
      <c r="Q94">
        <v>270229</v>
      </c>
      <c r="S94">
        <v>1110.9151494228718</v>
      </c>
    </row>
    <row r="95" spans="3:19" x14ac:dyDescent="0.3">
      <c r="C95">
        <v>10</v>
      </c>
      <c r="D95">
        <v>99</v>
      </c>
      <c r="L95">
        <v>24</v>
      </c>
      <c r="Q95">
        <v>7200</v>
      </c>
      <c r="S95">
        <v>1110.9151494228718</v>
      </c>
    </row>
    <row r="96" spans="3:19" x14ac:dyDescent="0.3">
      <c r="C96">
        <v>10</v>
      </c>
      <c r="D96">
        <v>101</v>
      </c>
      <c r="E96">
        <v>4.1500000000000004</v>
      </c>
      <c r="I96">
        <v>666.8</v>
      </c>
      <c r="Q96">
        <v>263029</v>
      </c>
    </row>
    <row r="97" spans="3:19" x14ac:dyDescent="0.3">
      <c r="C97">
        <v>10</v>
      </c>
      <c r="D97" t="s">
        <v>906</v>
      </c>
      <c r="E97">
        <v>5</v>
      </c>
      <c r="I97">
        <v>856</v>
      </c>
      <c r="Q97">
        <v>166369</v>
      </c>
    </row>
    <row r="98" spans="3:19" x14ac:dyDescent="0.3">
      <c r="C98">
        <v>10</v>
      </c>
      <c r="D98">
        <v>303</v>
      </c>
      <c r="E98">
        <v>1</v>
      </c>
      <c r="I98">
        <v>176</v>
      </c>
      <c r="Q98">
        <v>28660</v>
      </c>
    </row>
    <row r="99" spans="3:19" x14ac:dyDescent="0.3">
      <c r="C99">
        <v>10</v>
      </c>
      <c r="D99">
        <v>304</v>
      </c>
      <c r="E99">
        <v>3</v>
      </c>
      <c r="I99">
        <v>504</v>
      </c>
      <c r="Q99">
        <v>94959</v>
      </c>
    </row>
    <row r="100" spans="3:19" x14ac:dyDescent="0.3">
      <c r="C100">
        <v>10</v>
      </c>
      <c r="D100">
        <v>305</v>
      </c>
      <c r="E100">
        <v>1</v>
      </c>
      <c r="I100">
        <v>176</v>
      </c>
      <c r="Q100">
        <v>42750</v>
      </c>
    </row>
    <row r="101" spans="3:19" x14ac:dyDescent="0.3">
      <c r="C101">
        <v>10</v>
      </c>
      <c r="D101" t="s">
        <v>907</v>
      </c>
      <c r="E101">
        <v>2</v>
      </c>
      <c r="I101">
        <v>240</v>
      </c>
      <c r="Q101">
        <v>39883</v>
      </c>
    </row>
    <row r="102" spans="3:19" x14ac:dyDescent="0.3">
      <c r="C102">
        <v>10</v>
      </c>
      <c r="D102">
        <v>30</v>
      </c>
      <c r="E102">
        <v>2</v>
      </c>
      <c r="I102">
        <v>240</v>
      </c>
      <c r="Q102">
        <v>39883</v>
      </c>
    </row>
    <row r="103" spans="3:19" x14ac:dyDescent="0.3">
      <c r="C103" t="s">
        <v>917</v>
      </c>
      <c r="E103">
        <v>11.15</v>
      </c>
      <c r="I103">
        <v>1762.8</v>
      </c>
      <c r="L103">
        <v>24</v>
      </c>
      <c r="Q103">
        <v>476481</v>
      </c>
      <c r="S103">
        <v>1110.9151494228718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928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1930837.97</v>
      </c>
      <c r="C3" s="222">
        <f t="shared" ref="C3:Z3" si="0">SUBTOTAL(9,C6:C1048576)</f>
        <v>6</v>
      </c>
      <c r="D3" s="222"/>
      <c r="E3" s="222">
        <f>SUBTOTAL(9,E6:E1048576)/4</f>
        <v>1926925.65</v>
      </c>
      <c r="F3" s="222"/>
      <c r="G3" s="222">
        <f t="shared" si="0"/>
        <v>6</v>
      </c>
      <c r="H3" s="222">
        <f>SUBTOTAL(9,H6:H1048576)/4</f>
        <v>2216716.6599999997</v>
      </c>
      <c r="I3" s="225">
        <f>IF(B3&lt;&gt;0,H3/B3,"")</f>
        <v>1.1480593889501767</v>
      </c>
      <c r="J3" s="223">
        <f>IF(E3&lt;&gt;0,H3/E3,"")</f>
        <v>1.1503903432911382</v>
      </c>
      <c r="K3" s="224">
        <f t="shared" si="0"/>
        <v>114547.53999999998</v>
      </c>
      <c r="L3" s="224"/>
      <c r="M3" s="222">
        <f t="shared" si="0"/>
        <v>2.3085614300127077</v>
      </c>
      <c r="N3" s="222">
        <f t="shared" si="0"/>
        <v>99237.160000000033</v>
      </c>
      <c r="O3" s="222"/>
      <c r="P3" s="222">
        <f t="shared" si="0"/>
        <v>2</v>
      </c>
      <c r="Q3" s="222">
        <f t="shared" si="0"/>
        <v>79081.099999999991</v>
      </c>
      <c r="R3" s="225">
        <f>IF(K3&lt;&gt;0,Q3/K3,"")</f>
        <v>0.69037798629285274</v>
      </c>
      <c r="S3" s="225">
        <f>IF(N3&lt;&gt;0,Q3/N3,"")</f>
        <v>0.79688999564276086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2016</v>
      </c>
      <c r="F5" s="628"/>
      <c r="G5" s="628"/>
      <c r="H5" s="628">
        <v>2017</v>
      </c>
      <c r="I5" s="629" t="s">
        <v>232</v>
      </c>
      <c r="J5" s="630" t="s">
        <v>2</v>
      </c>
      <c r="K5" s="627">
        <v>2015</v>
      </c>
      <c r="L5" s="628"/>
      <c r="M5" s="628"/>
      <c r="N5" s="628">
        <v>2016</v>
      </c>
      <c r="O5" s="628"/>
      <c r="P5" s="628"/>
      <c r="Q5" s="628">
        <v>2017</v>
      </c>
      <c r="R5" s="629" t="s">
        <v>232</v>
      </c>
      <c r="S5" s="630" t="s">
        <v>2</v>
      </c>
      <c r="T5" s="627">
        <v>2015</v>
      </c>
      <c r="U5" s="628"/>
      <c r="V5" s="628"/>
      <c r="W5" s="628">
        <v>2016</v>
      </c>
      <c r="X5" s="628"/>
      <c r="Y5" s="628"/>
      <c r="Z5" s="628">
        <v>2017</v>
      </c>
      <c r="AA5" s="629" t="s">
        <v>232</v>
      </c>
      <c r="AB5" s="630" t="s">
        <v>2</v>
      </c>
    </row>
    <row r="6" spans="1:28" ht="14.4" customHeight="1" x14ac:dyDescent="0.3">
      <c r="A6" s="631" t="s">
        <v>925</v>
      </c>
      <c r="B6" s="632">
        <v>1930837.97</v>
      </c>
      <c r="C6" s="633">
        <v>1</v>
      </c>
      <c r="D6" s="633">
        <v>1.0020303429974062</v>
      </c>
      <c r="E6" s="632">
        <v>1926925.65</v>
      </c>
      <c r="F6" s="633">
        <v>0.99797377094257156</v>
      </c>
      <c r="G6" s="633">
        <v>1</v>
      </c>
      <c r="H6" s="632">
        <v>2216716.6599999997</v>
      </c>
      <c r="I6" s="633">
        <v>1.1480593889501767</v>
      </c>
      <c r="J6" s="633">
        <v>1.1503903432911382</v>
      </c>
      <c r="K6" s="632">
        <v>57273.76999999999</v>
      </c>
      <c r="L6" s="633">
        <v>1</v>
      </c>
      <c r="M6" s="633">
        <v>1.1542807150063539</v>
      </c>
      <c r="N6" s="632">
        <v>49618.580000000016</v>
      </c>
      <c r="O6" s="633">
        <v>0.86634038583456308</v>
      </c>
      <c r="P6" s="633">
        <v>1</v>
      </c>
      <c r="Q6" s="632">
        <v>39540.549999999996</v>
      </c>
      <c r="R6" s="633">
        <v>0.69037798629285274</v>
      </c>
      <c r="S6" s="633">
        <v>0.79688999564276086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926</v>
      </c>
      <c r="B7" s="635">
        <v>1844276.97</v>
      </c>
      <c r="C7" s="636">
        <v>1</v>
      </c>
      <c r="D7" s="636">
        <v>0.98790179877453765</v>
      </c>
      <c r="E7" s="635">
        <v>1866862.65</v>
      </c>
      <c r="F7" s="636">
        <v>1.0122463601548959</v>
      </c>
      <c r="G7" s="636">
        <v>1</v>
      </c>
      <c r="H7" s="635">
        <v>2143269.6599999997</v>
      </c>
      <c r="I7" s="636">
        <v>1.1621191908067907</v>
      </c>
      <c r="J7" s="636">
        <v>1.1480596389884385</v>
      </c>
      <c r="K7" s="635">
        <v>57273.76999999999</v>
      </c>
      <c r="L7" s="636">
        <v>1</v>
      </c>
      <c r="M7" s="636">
        <v>1.1542807150063539</v>
      </c>
      <c r="N7" s="635">
        <v>49618.580000000016</v>
      </c>
      <c r="O7" s="636">
        <v>0.86634038583456308</v>
      </c>
      <c r="P7" s="636">
        <v>1</v>
      </c>
      <c r="Q7" s="635">
        <v>39540.549999999996</v>
      </c>
      <c r="R7" s="636">
        <v>0.69037798629285274</v>
      </c>
      <c r="S7" s="636">
        <v>0.79688999564276086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927</v>
      </c>
      <c r="B8" s="638">
        <v>86561</v>
      </c>
      <c r="C8" s="639">
        <v>1</v>
      </c>
      <c r="D8" s="639">
        <v>1.4411701047233738</v>
      </c>
      <c r="E8" s="638">
        <v>60063</v>
      </c>
      <c r="F8" s="639">
        <v>0.69388061598179318</v>
      </c>
      <c r="G8" s="639">
        <v>1</v>
      </c>
      <c r="H8" s="638">
        <v>73447</v>
      </c>
      <c r="I8" s="639">
        <v>0.84849990180335255</v>
      </c>
      <c r="J8" s="639">
        <v>1.2228326923397099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438</v>
      </c>
      <c r="B10" s="632">
        <v>1930837.9699999997</v>
      </c>
      <c r="C10" s="633">
        <v>1</v>
      </c>
      <c r="D10" s="633">
        <v>1.0020303429974062</v>
      </c>
      <c r="E10" s="632">
        <v>1926925.65</v>
      </c>
      <c r="F10" s="633">
        <v>0.99797377094257167</v>
      </c>
      <c r="G10" s="633">
        <v>1</v>
      </c>
      <c r="H10" s="632">
        <v>2216716.6599999997</v>
      </c>
      <c r="I10" s="633">
        <v>1.1480593889501769</v>
      </c>
      <c r="J10" s="634">
        <v>1.1503903432911382</v>
      </c>
    </row>
    <row r="11" spans="1:28" ht="14.4" customHeight="1" x14ac:dyDescent="0.3">
      <c r="A11" s="641" t="s">
        <v>929</v>
      </c>
      <c r="B11" s="635">
        <v>313320.66000000003</v>
      </c>
      <c r="C11" s="636">
        <v>1</v>
      </c>
      <c r="D11" s="636">
        <v>1.271554058019138</v>
      </c>
      <c r="E11" s="635">
        <v>246407.66</v>
      </c>
      <c r="F11" s="636">
        <v>0.78643923448903741</v>
      </c>
      <c r="G11" s="636">
        <v>1</v>
      </c>
      <c r="H11" s="635">
        <v>322029.32999999996</v>
      </c>
      <c r="I11" s="636">
        <v>1.0277947518685806</v>
      </c>
      <c r="J11" s="637">
        <v>1.3068965875492669</v>
      </c>
    </row>
    <row r="12" spans="1:28" ht="14.4" customHeight="1" thickBot="1" x14ac:dyDescent="0.35">
      <c r="A12" s="642" t="s">
        <v>930</v>
      </c>
      <c r="B12" s="638">
        <v>1617517.3099999996</v>
      </c>
      <c r="C12" s="639">
        <v>1</v>
      </c>
      <c r="D12" s="639">
        <v>0.9625111540757737</v>
      </c>
      <c r="E12" s="638">
        <v>1680517.99</v>
      </c>
      <c r="F12" s="639">
        <v>1.0389489989445617</v>
      </c>
      <c r="G12" s="639">
        <v>1</v>
      </c>
      <c r="H12" s="638">
        <v>1894687.3299999996</v>
      </c>
      <c r="I12" s="639">
        <v>1.1713552110301682</v>
      </c>
      <c r="J12" s="640">
        <v>1.1274424560013188</v>
      </c>
    </row>
    <row r="13" spans="1:28" ht="14.4" customHeight="1" x14ac:dyDescent="0.3">
      <c r="A13" s="565" t="s">
        <v>270</v>
      </c>
    </row>
    <row r="14" spans="1:28" ht="14.4" customHeight="1" x14ac:dyDescent="0.3">
      <c r="A14" s="566" t="s">
        <v>536</v>
      </c>
    </row>
    <row r="15" spans="1:28" ht="14.4" customHeight="1" x14ac:dyDescent="0.3">
      <c r="A15" s="565" t="s">
        <v>931</v>
      </c>
    </row>
    <row r="16" spans="1:28" ht="14.4" customHeight="1" x14ac:dyDescent="0.3">
      <c r="A16" s="565" t="s">
        <v>932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938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16624</v>
      </c>
      <c r="C3" s="260">
        <f t="shared" si="0"/>
        <v>15721</v>
      </c>
      <c r="D3" s="272">
        <f t="shared" si="0"/>
        <v>17147</v>
      </c>
      <c r="E3" s="224">
        <f t="shared" si="0"/>
        <v>1930837.97</v>
      </c>
      <c r="F3" s="222">
        <f t="shared" si="0"/>
        <v>1926925.6500000001</v>
      </c>
      <c r="G3" s="261">
        <f t="shared" si="0"/>
        <v>2216716.6599999997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2016</v>
      </c>
      <c r="D5" s="643">
        <v>2017</v>
      </c>
      <c r="E5" s="627">
        <v>2015</v>
      </c>
      <c r="F5" s="628">
        <v>2016</v>
      </c>
      <c r="G5" s="643">
        <v>2017</v>
      </c>
    </row>
    <row r="6" spans="1:7" ht="14.4" customHeight="1" x14ac:dyDescent="0.3">
      <c r="A6" s="617" t="s">
        <v>933</v>
      </c>
      <c r="B6" s="116">
        <v>7</v>
      </c>
      <c r="C6" s="116"/>
      <c r="D6" s="116"/>
      <c r="E6" s="644">
        <v>339</v>
      </c>
      <c r="F6" s="644"/>
      <c r="G6" s="645"/>
    </row>
    <row r="7" spans="1:7" ht="14.4" customHeight="1" x14ac:dyDescent="0.3">
      <c r="A7" s="618" t="s">
        <v>929</v>
      </c>
      <c r="B7" s="610">
        <v>4642</v>
      </c>
      <c r="C7" s="610">
        <v>2795</v>
      </c>
      <c r="D7" s="610">
        <v>3228</v>
      </c>
      <c r="E7" s="646">
        <v>313320.66000000003</v>
      </c>
      <c r="F7" s="646">
        <v>246407.66</v>
      </c>
      <c r="G7" s="647">
        <v>322029.32999999996</v>
      </c>
    </row>
    <row r="8" spans="1:7" ht="14.4" customHeight="1" x14ac:dyDescent="0.3">
      <c r="A8" s="618" t="s">
        <v>538</v>
      </c>
      <c r="B8" s="610">
        <v>4651</v>
      </c>
      <c r="C8" s="610">
        <v>5116</v>
      </c>
      <c r="D8" s="610">
        <v>5900</v>
      </c>
      <c r="E8" s="646">
        <v>461002.01</v>
      </c>
      <c r="F8" s="646">
        <v>516227.99999999994</v>
      </c>
      <c r="G8" s="647">
        <v>635427.98999999987</v>
      </c>
    </row>
    <row r="9" spans="1:7" ht="14.4" customHeight="1" x14ac:dyDescent="0.3">
      <c r="A9" s="618" t="s">
        <v>934</v>
      </c>
      <c r="B9" s="610">
        <v>24</v>
      </c>
      <c r="C9" s="610"/>
      <c r="D9" s="610"/>
      <c r="E9" s="646">
        <v>3387.33</v>
      </c>
      <c r="F9" s="646"/>
      <c r="G9" s="647"/>
    </row>
    <row r="10" spans="1:7" ht="14.4" customHeight="1" x14ac:dyDescent="0.3">
      <c r="A10" s="618" t="s">
        <v>539</v>
      </c>
      <c r="B10" s="610">
        <v>3039</v>
      </c>
      <c r="C10" s="610">
        <v>3072</v>
      </c>
      <c r="D10" s="610">
        <v>2656</v>
      </c>
      <c r="E10" s="646">
        <v>466043.66000000003</v>
      </c>
      <c r="F10" s="646">
        <v>445262</v>
      </c>
      <c r="G10" s="647">
        <v>399042.66</v>
      </c>
    </row>
    <row r="11" spans="1:7" ht="14.4" customHeight="1" x14ac:dyDescent="0.3">
      <c r="A11" s="618" t="s">
        <v>935</v>
      </c>
      <c r="B11" s="610"/>
      <c r="C11" s="610">
        <v>11</v>
      </c>
      <c r="D11" s="610">
        <v>16</v>
      </c>
      <c r="E11" s="646"/>
      <c r="F11" s="646">
        <v>1534.33</v>
      </c>
      <c r="G11" s="647">
        <v>2307</v>
      </c>
    </row>
    <row r="12" spans="1:7" ht="14.4" customHeight="1" x14ac:dyDescent="0.3">
      <c r="A12" s="618" t="s">
        <v>540</v>
      </c>
      <c r="B12" s="610">
        <v>117</v>
      </c>
      <c r="C12" s="610">
        <v>189</v>
      </c>
      <c r="D12" s="610">
        <v>204</v>
      </c>
      <c r="E12" s="646">
        <v>18692.66</v>
      </c>
      <c r="F12" s="646">
        <v>31120.33</v>
      </c>
      <c r="G12" s="647">
        <v>35437</v>
      </c>
    </row>
    <row r="13" spans="1:7" ht="14.4" customHeight="1" x14ac:dyDescent="0.3">
      <c r="A13" s="618" t="s">
        <v>541</v>
      </c>
      <c r="B13" s="610">
        <v>2725</v>
      </c>
      <c r="C13" s="610">
        <v>3442</v>
      </c>
      <c r="D13" s="610">
        <v>3710</v>
      </c>
      <c r="E13" s="646">
        <v>497395.67</v>
      </c>
      <c r="F13" s="646">
        <v>553802.33000000007</v>
      </c>
      <c r="G13" s="647">
        <v>628405.01</v>
      </c>
    </row>
    <row r="14" spans="1:7" ht="14.4" customHeight="1" x14ac:dyDescent="0.3">
      <c r="A14" s="618" t="s">
        <v>936</v>
      </c>
      <c r="B14" s="610"/>
      <c r="C14" s="610">
        <v>2</v>
      </c>
      <c r="D14" s="610"/>
      <c r="E14" s="646"/>
      <c r="F14" s="646">
        <v>148</v>
      </c>
      <c r="G14" s="647"/>
    </row>
    <row r="15" spans="1:7" ht="14.4" customHeight="1" x14ac:dyDescent="0.3">
      <c r="A15" s="618" t="s">
        <v>937</v>
      </c>
      <c r="B15" s="610"/>
      <c r="C15" s="610"/>
      <c r="D15" s="610">
        <v>2</v>
      </c>
      <c r="E15" s="646"/>
      <c r="F15" s="646"/>
      <c r="G15" s="647">
        <v>148</v>
      </c>
    </row>
    <row r="16" spans="1:7" ht="14.4" customHeight="1" thickBot="1" x14ac:dyDescent="0.35">
      <c r="A16" s="650" t="s">
        <v>542</v>
      </c>
      <c r="B16" s="612">
        <v>1419</v>
      </c>
      <c r="C16" s="612">
        <v>1094</v>
      </c>
      <c r="D16" s="612">
        <v>1431</v>
      </c>
      <c r="E16" s="648">
        <v>170656.98</v>
      </c>
      <c r="F16" s="648">
        <v>132423</v>
      </c>
      <c r="G16" s="649">
        <v>193919.67000000004</v>
      </c>
    </row>
    <row r="17" spans="1:1" ht="14.4" customHeight="1" x14ac:dyDescent="0.3">
      <c r="A17" s="565" t="s">
        <v>270</v>
      </c>
    </row>
    <row r="18" spans="1:1" ht="14.4" customHeight="1" x14ac:dyDescent="0.3">
      <c r="A18" s="566" t="s">
        <v>536</v>
      </c>
    </row>
    <row r="19" spans="1:1" ht="14.4" customHeight="1" x14ac:dyDescent="0.3">
      <c r="A19" s="565" t="s">
        <v>931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1011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19685.3</v>
      </c>
      <c r="H3" s="103">
        <f t="shared" si="0"/>
        <v>1988111.74</v>
      </c>
      <c r="I3" s="74"/>
      <c r="J3" s="74"/>
      <c r="K3" s="103">
        <f t="shared" si="0"/>
        <v>18739.3</v>
      </c>
      <c r="L3" s="103">
        <f t="shared" si="0"/>
        <v>1976544.23</v>
      </c>
      <c r="M3" s="74"/>
      <c r="N3" s="74"/>
      <c r="O3" s="103">
        <f t="shared" si="0"/>
        <v>17848.8</v>
      </c>
      <c r="P3" s="103">
        <f t="shared" si="0"/>
        <v>2256257.21</v>
      </c>
      <c r="Q3" s="75">
        <f>IF(L3=0,0,P3/L3)</f>
        <v>1.1415161754310956</v>
      </c>
      <c r="R3" s="104">
        <f>IF(O3=0,0,P3/O3)</f>
        <v>126.40946226076824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1"/>
      <c r="B5" s="651"/>
      <c r="C5" s="652"/>
      <c r="D5" s="653"/>
      <c r="E5" s="654"/>
      <c r="F5" s="655"/>
      <c r="G5" s="656" t="s">
        <v>71</v>
      </c>
      <c r="H5" s="657" t="s">
        <v>14</v>
      </c>
      <c r="I5" s="658"/>
      <c r="J5" s="658"/>
      <c r="K5" s="656" t="s">
        <v>71</v>
      </c>
      <c r="L5" s="657" t="s">
        <v>14</v>
      </c>
      <c r="M5" s="658"/>
      <c r="N5" s="658"/>
      <c r="O5" s="656" t="s">
        <v>71</v>
      </c>
      <c r="P5" s="657" t="s">
        <v>14</v>
      </c>
      <c r="Q5" s="659"/>
      <c r="R5" s="660"/>
    </row>
    <row r="6" spans="1:18" ht="14.4" customHeight="1" x14ac:dyDescent="0.3">
      <c r="A6" s="585" t="s">
        <v>939</v>
      </c>
      <c r="B6" s="586" t="s">
        <v>940</v>
      </c>
      <c r="C6" s="586" t="s">
        <v>438</v>
      </c>
      <c r="D6" s="586" t="s">
        <v>941</v>
      </c>
      <c r="E6" s="586" t="s">
        <v>942</v>
      </c>
      <c r="F6" s="586" t="s">
        <v>943</v>
      </c>
      <c r="G6" s="116">
        <v>464.00000000000006</v>
      </c>
      <c r="H6" s="116">
        <v>25102.399999999998</v>
      </c>
      <c r="I6" s="586">
        <v>0.99913867355727803</v>
      </c>
      <c r="J6" s="586">
        <v>54.099999999999987</v>
      </c>
      <c r="K6" s="116">
        <v>464.40000000000015</v>
      </c>
      <c r="L6" s="116">
        <v>25124.04</v>
      </c>
      <c r="M6" s="586">
        <v>1</v>
      </c>
      <c r="N6" s="586">
        <v>54.099999999999987</v>
      </c>
      <c r="O6" s="116">
        <v>440.5499999999999</v>
      </c>
      <c r="P6" s="116">
        <v>23833.710000000003</v>
      </c>
      <c r="Q6" s="591">
        <v>0.94864161973950056</v>
      </c>
      <c r="R6" s="609">
        <v>54.099897854954051</v>
      </c>
    </row>
    <row r="7" spans="1:18" ht="14.4" customHeight="1" x14ac:dyDescent="0.3">
      <c r="A7" s="592" t="s">
        <v>939</v>
      </c>
      <c r="B7" s="593" t="s">
        <v>940</v>
      </c>
      <c r="C7" s="593" t="s">
        <v>438</v>
      </c>
      <c r="D7" s="593" t="s">
        <v>941</v>
      </c>
      <c r="E7" s="593" t="s">
        <v>944</v>
      </c>
      <c r="F7" s="593" t="s">
        <v>945</v>
      </c>
      <c r="G7" s="610">
        <v>3.4000000000000004</v>
      </c>
      <c r="H7" s="610">
        <v>368.04999999999995</v>
      </c>
      <c r="I7" s="593"/>
      <c r="J7" s="593">
        <v>108.24999999999997</v>
      </c>
      <c r="K7" s="610"/>
      <c r="L7" s="610"/>
      <c r="M7" s="593"/>
      <c r="N7" s="593"/>
      <c r="O7" s="610"/>
      <c r="P7" s="610"/>
      <c r="Q7" s="598"/>
      <c r="R7" s="611"/>
    </row>
    <row r="8" spans="1:18" ht="14.4" customHeight="1" x14ac:dyDescent="0.3">
      <c r="A8" s="592" t="s">
        <v>939</v>
      </c>
      <c r="B8" s="593" t="s">
        <v>940</v>
      </c>
      <c r="C8" s="593" t="s">
        <v>438</v>
      </c>
      <c r="D8" s="593" t="s">
        <v>941</v>
      </c>
      <c r="E8" s="593" t="s">
        <v>946</v>
      </c>
      <c r="F8" s="593" t="s">
        <v>476</v>
      </c>
      <c r="G8" s="610"/>
      <c r="H8" s="610"/>
      <c r="I8" s="593"/>
      <c r="J8" s="593"/>
      <c r="K8" s="610"/>
      <c r="L8" s="610"/>
      <c r="M8" s="593"/>
      <c r="N8" s="593"/>
      <c r="O8" s="610">
        <v>3.8</v>
      </c>
      <c r="P8" s="610">
        <v>525.16</v>
      </c>
      <c r="Q8" s="598"/>
      <c r="R8" s="611">
        <v>138.19999999999999</v>
      </c>
    </row>
    <row r="9" spans="1:18" ht="14.4" customHeight="1" x14ac:dyDescent="0.3">
      <c r="A9" s="592" t="s">
        <v>939</v>
      </c>
      <c r="B9" s="593" t="s">
        <v>940</v>
      </c>
      <c r="C9" s="593" t="s">
        <v>438</v>
      </c>
      <c r="D9" s="593" t="s">
        <v>941</v>
      </c>
      <c r="E9" s="593" t="s">
        <v>947</v>
      </c>
      <c r="F9" s="593" t="s">
        <v>522</v>
      </c>
      <c r="G9" s="610">
        <v>22.7</v>
      </c>
      <c r="H9" s="610">
        <v>1429.2400000000002</v>
      </c>
      <c r="I9" s="593">
        <v>0.87509490338223439</v>
      </c>
      <c r="J9" s="593">
        <v>62.962114537444947</v>
      </c>
      <c r="K9" s="610">
        <v>26.6</v>
      </c>
      <c r="L9" s="610">
        <v>1633.2399999999998</v>
      </c>
      <c r="M9" s="593">
        <v>1</v>
      </c>
      <c r="N9" s="593">
        <v>61.399999999999991</v>
      </c>
      <c r="O9" s="610">
        <v>32.000000000000007</v>
      </c>
      <c r="P9" s="610">
        <v>1965.73</v>
      </c>
      <c r="Q9" s="598">
        <v>1.2035769390903972</v>
      </c>
      <c r="R9" s="611">
        <v>61.429062499999986</v>
      </c>
    </row>
    <row r="10" spans="1:18" ht="14.4" customHeight="1" x14ac:dyDescent="0.3">
      <c r="A10" s="592" t="s">
        <v>939</v>
      </c>
      <c r="B10" s="593" t="s">
        <v>940</v>
      </c>
      <c r="C10" s="593" t="s">
        <v>438</v>
      </c>
      <c r="D10" s="593" t="s">
        <v>941</v>
      </c>
      <c r="E10" s="593" t="s">
        <v>948</v>
      </c>
      <c r="F10" s="593" t="s">
        <v>949</v>
      </c>
      <c r="G10" s="610">
        <v>0.8</v>
      </c>
      <c r="H10" s="610">
        <v>41.12</v>
      </c>
      <c r="I10" s="593"/>
      <c r="J10" s="593">
        <v>51.399999999999991</v>
      </c>
      <c r="K10" s="610"/>
      <c r="L10" s="610"/>
      <c r="M10" s="593"/>
      <c r="N10" s="593"/>
      <c r="O10" s="610"/>
      <c r="P10" s="610"/>
      <c r="Q10" s="598"/>
      <c r="R10" s="611"/>
    </row>
    <row r="11" spans="1:18" ht="14.4" customHeight="1" x14ac:dyDescent="0.3">
      <c r="A11" s="592" t="s">
        <v>939</v>
      </c>
      <c r="B11" s="593" t="s">
        <v>940</v>
      </c>
      <c r="C11" s="593" t="s">
        <v>438</v>
      </c>
      <c r="D11" s="593" t="s">
        <v>941</v>
      </c>
      <c r="E11" s="593" t="s">
        <v>950</v>
      </c>
      <c r="F11" s="593" t="s">
        <v>951</v>
      </c>
      <c r="G11" s="610">
        <v>21.4</v>
      </c>
      <c r="H11" s="610">
        <v>3741.32</v>
      </c>
      <c r="I11" s="593">
        <v>1.2218150942163877</v>
      </c>
      <c r="J11" s="593">
        <v>174.82803738317759</v>
      </c>
      <c r="K11" s="610">
        <v>17.3</v>
      </c>
      <c r="L11" s="610">
        <v>3062.0999999999995</v>
      </c>
      <c r="M11" s="593">
        <v>1</v>
      </c>
      <c r="N11" s="593">
        <v>176.99999999999997</v>
      </c>
      <c r="O11" s="610">
        <v>12.599999999999998</v>
      </c>
      <c r="P11" s="610">
        <v>2230.1999999999998</v>
      </c>
      <c r="Q11" s="598">
        <v>0.7283236994219654</v>
      </c>
      <c r="R11" s="611">
        <v>177.00000000000003</v>
      </c>
    </row>
    <row r="12" spans="1:18" ht="14.4" customHeight="1" x14ac:dyDescent="0.3">
      <c r="A12" s="592" t="s">
        <v>939</v>
      </c>
      <c r="B12" s="593" t="s">
        <v>940</v>
      </c>
      <c r="C12" s="593" t="s">
        <v>438</v>
      </c>
      <c r="D12" s="593" t="s">
        <v>941</v>
      </c>
      <c r="E12" s="593" t="s">
        <v>952</v>
      </c>
      <c r="F12" s="593" t="s">
        <v>953</v>
      </c>
      <c r="G12" s="610">
        <v>228</v>
      </c>
      <c r="H12" s="610">
        <v>12959.52</v>
      </c>
      <c r="I12" s="593">
        <v>1.4278134254689041</v>
      </c>
      <c r="J12" s="593">
        <v>56.84</v>
      </c>
      <c r="K12" s="610">
        <v>122</v>
      </c>
      <c r="L12" s="610">
        <v>9076.4800000000014</v>
      </c>
      <c r="M12" s="593">
        <v>1</v>
      </c>
      <c r="N12" s="593">
        <v>74.397377049180335</v>
      </c>
      <c r="O12" s="610"/>
      <c r="P12" s="610"/>
      <c r="Q12" s="598"/>
      <c r="R12" s="611"/>
    </row>
    <row r="13" spans="1:18" ht="14.4" customHeight="1" x14ac:dyDescent="0.3">
      <c r="A13" s="592" t="s">
        <v>939</v>
      </c>
      <c r="B13" s="593" t="s">
        <v>940</v>
      </c>
      <c r="C13" s="593" t="s">
        <v>438</v>
      </c>
      <c r="D13" s="593" t="s">
        <v>941</v>
      </c>
      <c r="E13" s="593" t="s">
        <v>952</v>
      </c>
      <c r="F13" s="593"/>
      <c r="G13" s="610">
        <v>111</v>
      </c>
      <c r="H13" s="610">
        <v>6309.2400000000007</v>
      </c>
      <c r="I13" s="593">
        <v>1.2585455764075069</v>
      </c>
      <c r="J13" s="593">
        <v>56.84</v>
      </c>
      <c r="K13" s="610">
        <v>48</v>
      </c>
      <c r="L13" s="610">
        <v>5013.12</v>
      </c>
      <c r="M13" s="593">
        <v>1</v>
      </c>
      <c r="N13" s="593">
        <v>104.44</v>
      </c>
      <c r="O13" s="610"/>
      <c r="P13" s="610"/>
      <c r="Q13" s="598"/>
      <c r="R13" s="611"/>
    </row>
    <row r="14" spans="1:18" ht="14.4" customHeight="1" x14ac:dyDescent="0.3">
      <c r="A14" s="592" t="s">
        <v>939</v>
      </c>
      <c r="B14" s="593" t="s">
        <v>940</v>
      </c>
      <c r="C14" s="593" t="s">
        <v>438</v>
      </c>
      <c r="D14" s="593" t="s">
        <v>941</v>
      </c>
      <c r="E14" s="593" t="s">
        <v>954</v>
      </c>
      <c r="F14" s="593" t="s">
        <v>955</v>
      </c>
      <c r="G14" s="610">
        <v>2210</v>
      </c>
      <c r="H14" s="610">
        <v>7322.88</v>
      </c>
      <c r="I14" s="593">
        <v>1.2825556956704498</v>
      </c>
      <c r="J14" s="593">
        <v>3.3135203619909501</v>
      </c>
      <c r="K14" s="610">
        <v>2340</v>
      </c>
      <c r="L14" s="610">
        <v>5709.6</v>
      </c>
      <c r="M14" s="593">
        <v>1</v>
      </c>
      <c r="N14" s="593">
        <v>2.44</v>
      </c>
      <c r="O14" s="610"/>
      <c r="P14" s="610"/>
      <c r="Q14" s="598"/>
      <c r="R14" s="611"/>
    </row>
    <row r="15" spans="1:18" ht="14.4" customHeight="1" x14ac:dyDescent="0.3">
      <c r="A15" s="592" t="s">
        <v>939</v>
      </c>
      <c r="B15" s="593" t="s">
        <v>940</v>
      </c>
      <c r="C15" s="593" t="s">
        <v>438</v>
      </c>
      <c r="D15" s="593" t="s">
        <v>941</v>
      </c>
      <c r="E15" s="593" t="s">
        <v>956</v>
      </c>
      <c r="F15" s="593" t="s">
        <v>457</v>
      </c>
      <c r="G15" s="610"/>
      <c r="H15" s="610"/>
      <c r="I15" s="593"/>
      <c r="J15" s="593"/>
      <c r="K15" s="610"/>
      <c r="L15" s="610"/>
      <c r="M15" s="593"/>
      <c r="N15" s="593"/>
      <c r="O15" s="610">
        <v>112.85</v>
      </c>
      <c r="P15" s="610">
        <v>541.75000000000011</v>
      </c>
      <c r="Q15" s="598"/>
      <c r="R15" s="611">
        <v>4.8006202924235728</v>
      </c>
    </row>
    <row r="16" spans="1:18" ht="14.4" customHeight="1" x14ac:dyDescent="0.3">
      <c r="A16" s="592" t="s">
        <v>939</v>
      </c>
      <c r="B16" s="593" t="s">
        <v>940</v>
      </c>
      <c r="C16" s="593" t="s">
        <v>438</v>
      </c>
      <c r="D16" s="593" t="s">
        <v>941</v>
      </c>
      <c r="E16" s="593" t="s">
        <v>957</v>
      </c>
      <c r="F16" s="593" t="s">
        <v>953</v>
      </c>
      <c r="G16" s="610"/>
      <c r="H16" s="610"/>
      <c r="I16" s="593"/>
      <c r="J16" s="593"/>
      <c r="K16" s="610"/>
      <c r="L16" s="610"/>
      <c r="M16" s="593"/>
      <c r="N16" s="593"/>
      <c r="O16" s="610">
        <v>100</v>
      </c>
      <c r="P16" s="610">
        <v>10444.000000000002</v>
      </c>
      <c r="Q16" s="598"/>
      <c r="R16" s="611">
        <v>104.44000000000001</v>
      </c>
    </row>
    <row r="17" spans="1:18" ht="14.4" customHeight="1" x14ac:dyDescent="0.3">
      <c r="A17" s="592" t="s">
        <v>939</v>
      </c>
      <c r="B17" s="593" t="s">
        <v>940</v>
      </c>
      <c r="C17" s="593" t="s">
        <v>438</v>
      </c>
      <c r="D17" s="593" t="s">
        <v>958</v>
      </c>
      <c r="E17" s="593" t="s">
        <v>959</v>
      </c>
      <c r="F17" s="593" t="s">
        <v>960</v>
      </c>
      <c r="G17" s="610">
        <v>107</v>
      </c>
      <c r="H17" s="610">
        <v>18297</v>
      </c>
      <c r="I17" s="593">
        <v>1.1492368569813454</v>
      </c>
      <c r="J17" s="593">
        <v>171</v>
      </c>
      <c r="K17" s="610">
        <v>87</v>
      </c>
      <c r="L17" s="610">
        <v>15921</v>
      </c>
      <c r="M17" s="593">
        <v>1</v>
      </c>
      <c r="N17" s="593">
        <v>183</v>
      </c>
      <c r="O17" s="610">
        <v>140</v>
      </c>
      <c r="P17" s="610">
        <v>25620</v>
      </c>
      <c r="Q17" s="598">
        <v>1.6091954022988506</v>
      </c>
      <c r="R17" s="611">
        <v>183</v>
      </c>
    </row>
    <row r="18" spans="1:18" ht="14.4" customHeight="1" x14ac:dyDescent="0.3">
      <c r="A18" s="592" t="s">
        <v>939</v>
      </c>
      <c r="B18" s="593" t="s">
        <v>940</v>
      </c>
      <c r="C18" s="593" t="s">
        <v>438</v>
      </c>
      <c r="D18" s="593" t="s">
        <v>958</v>
      </c>
      <c r="E18" s="593" t="s">
        <v>961</v>
      </c>
      <c r="F18" s="593" t="s">
        <v>962</v>
      </c>
      <c r="G18" s="610">
        <v>35</v>
      </c>
      <c r="H18" s="610">
        <v>3955</v>
      </c>
      <c r="I18" s="593">
        <v>0.63564770170363227</v>
      </c>
      <c r="J18" s="593">
        <v>113</v>
      </c>
      <c r="K18" s="610">
        <v>51</v>
      </c>
      <c r="L18" s="610">
        <v>6222</v>
      </c>
      <c r="M18" s="593">
        <v>1</v>
      </c>
      <c r="N18" s="593">
        <v>122</v>
      </c>
      <c r="O18" s="610">
        <v>47</v>
      </c>
      <c r="P18" s="610">
        <v>5734</v>
      </c>
      <c r="Q18" s="598">
        <v>0.92156862745098034</v>
      </c>
      <c r="R18" s="611">
        <v>122</v>
      </c>
    </row>
    <row r="19" spans="1:18" ht="14.4" customHeight="1" x14ac:dyDescent="0.3">
      <c r="A19" s="592" t="s">
        <v>939</v>
      </c>
      <c r="B19" s="593" t="s">
        <v>940</v>
      </c>
      <c r="C19" s="593" t="s">
        <v>438</v>
      </c>
      <c r="D19" s="593" t="s">
        <v>958</v>
      </c>
      <c r="E19" s="593" t="s">
        <v>963</v>
      </c>
      <c r="F19" s="593" t="s">
        <v>964</v>
      </c>
      <c r="G19" s="610">
        <v>3147</v>
      </c>
      <c r="H19" s="610">
        <v>110145</v>
      </c>
      <c r="I19" s="593">
        <v>0.94175637199996576</v>
      </c>
      <c r="J19" s="593">
        <v>35</v>
      </c>
      <c r="K19" s="610">
        <v>3161</v>
      </c>
      <c r="L19" s="610">
        <v>116957</v>
      </c>
      <c r="M19" s="593">
        <v>1</v>
      </c>
      <c r="N19" s="593">
        <v>37</v>
      </c>
      <c r="O19" s="610">
        <v>3190</v>
      </c>
      <c r="P19" s="610">
        <v>118030</v>
      </c>
      <c r="Q19" s="598">
        <v>1.0091743119266054</v>
      </c>
      <c r="R19" s="611">
        <v>37</v>
      </c>
    </row>
    <row r="20" spans="1:18" ht="14.4" customHeight="1" x14ac:dyDescent="0.3">
      <c r="A20" s="592" t="s">
        <v>939</v>
      </c>
      <c r="B20" s="593" t="s">
        <v>940</v>
      </c>
      <c r="C20" s="593" t="s">
        <v>438</v>
      </c>
      <c r="D20" s="593" t="s">
        <v>958</v>
      </c>
      <c r="E20" s="593" t="s">
        <v>965</v>
      </c>
      <c r="F20" s="593" t="s">
        <v>966</v>
      </c>
      <c r="G20" s="610">
        <v>1005</v>
      </c>
      <c r="H20" s="610">
        <v>10050</v>
      </c>
      <c r="I20" s="593">
        <v>1.1117256637168142</v>
      </c>
      <c r="J20" s="593">
        <v>10</v>
      </c>
      <c r="K20" s="610">
        <v>904</v>
      </c>
      <c r="L20" s="610">
        <v>9040</v>
      </c>
      <c r="M20" s="593">
        <v>1</v>
      </c>
      <c r="N20" s="593">
        <v>10</v>
      </c>
      <c r="O20" s="610">
        <v>962</v>
      </c>
      <c r="P20" s="610">
        <v>9620</v>
      </c>
      <c r="Q20" s="598">
        <v>1.0641592920353982</v>
      </c>
      <c r="R20" s="611">
        <v>10</v>
      </c>
    </row>
    <row r="21" spans="1:18" ht="14.4" customHeight="1" x14ac:dyDescent="0.3">
      <c r="A21" s="592" t="s">
        <v>939</v>
      </c>
      <c r="B21" s="593" t="s">
        <v>940</v>
      </c>
      <c r="C21" s="593" t="s">
        <v>438</v>
      </c>
      <c r="D21" s="593" t="s">
        <v>958</v>
      </c>
      <c r="E21" s="593" t="s">
        <v>967</v>
      </c>
      <c r="F21" s="593" t="s">
        <v>968</v>
      </c>
      <c r="G21" s="610">
        <v>103</v>
      </c>
      <c r="H21" s="610">
        <v>515</v>
      </c>
      <c r="I21" s="593">
        <v>0.94495412844036697</v>
      </c>
      <c r="J21" s="593">
        <v>5</v>
      </c>
      <c r="K21" s="610">
        <v>109</v>
      </c>
      <c r="L21" s="610">
        <v>545</v>
      </c>
      <c r="M21" s="593">
        <v>1</v>
      </c>
      <c r="N21" s="593">
        <v>5</v>
      </c>
      <c r="O21" s="610">
        <v>104</v>
      </c>
      <c r="P21" s="610">
        <v>520</v>
      </c>
      <c r="Q21" s="598">
        <v>0.95412844036697253</v>
      </c>
      <c r="R21" s="611">
        <v>5</v>
      </c>
    </row>
    <row r="22" spans="1:18" ht="14.4" customHeight="1" x14ac:dyDescent="0.3">
      <c r="A22" s="592" t="s">
        <v>939</v>
      </c>
      <c r="B22" s="593" t="s">
        <v>940</v>
      </c>
      <c r="C22" s="593" t="s">
        <v>438</v>
      </c>
      <c r="D22" s="593" t="s">
        <v>958</v>
      </c>
      <c r="E22" s="593" t="s">
        <v>969</v>
      </c>
      <c r="F22" s="593" t="s">
        <v>970</v>
      </c>
      <c r="G22" s="610">
        <v>26</v>
      </c>
      <c r="H22" s="610">
        <v>130</v>
      </c>
      <c r="I22" s="593">
        <v>1.1818181818181819</v>
      </c>
      <c r="J22" s="593">
        <v>5</v>
      </c>
      <c r="K22" s="610">
        <v>22</v>
      </c>
      <c r="L22" s="610">
        <v>110</v>
      </c>
      <c r="M22" s="593">
        <v>1</v>
      </c>
      <c r="N22" s="593">
        <v>5</v>
      </c>
      <c r="O22" s="610">
        <v>27</v>
      </c>
      <c r="P22" s="610">
        <v>135</v>
      </c>
      <c r="Q22" s="598">
        <v>1.2272727272727273</v>
      </c>
      <c r="R22" s="611">
        <v>5</v>
      </c>
    </row>
    <row r="23" spans="1:18" ht="14.4" customHeight="1" x14ac:dyDescent="0.3">
      <c r="A23" s="592" t="s">
        <v>939</v>
      </c>
      <c r="B23" s="593" t="s">
        <v>940</v>
      </c>
      <c r="C23" s="593" t="s">
        <v>438</v>
      </c>
      <c r="D23" s="593" t="s">
        <v>958</v>
      </c>
      <c r="E23" s="593" t="s">
        <v>971</v>
      </c>
      <c r="F23" s="593" t="s">
        <v>972</v>
      </c>
      <c r="G23" s="610">
        <v>177</v>
      </c>
      <c r="H23" s="610">
        <v>12390</v>
      </c>
      <c r="I23" s="593">
        <v>0.7751501501501501</v>
      </c>
      <c r="J23" s="593">
        <v>70</v>
      </c>
      <c r="K23" s="610">
        <v>216</v>
      </c>
      <c r="L23" s="610">
        <v>15984</v>
      </c>
      <c r="M23" s="593">
        <v>1</v>
      </c>
      <c r="N23" s="593">
        <v>74</v>
      </c>
      <c r="O23" s="610">
        <v>520</v>
      </c>
      <c r="P23" s="610">
        <v>38480</v>
      </c>
      <c r="Q23" s="598">
        <v>2.4074074074074074</v>
      </c>
      <c r="R23" s="611">
        <v>74</v>
      </c>
    </row>
    <row r="24" spans="1:18" ht="14.4" customHeight="1" x14ac:dyDescent="0.3">
      <c r="A24" s="592" t="s">
        <v>939</v>
      </c>
      <c r="B24" s="593" t="s">
        <v>940</v>
      </c>
      <c r="C24" s="593" t="s">
        <v>438</v>
      </c>
      <c r="D24" s="593" t="s">
        <v>958</v>
      </c>
      <c r="E24" s="593" t="s">
        <v>973</v>
      </c>
      <c r="F24" s="593" t="s">
        <v>974</v>
      </c>
      <c r="G24" s="610">
        <v>106</v>
      </c>
      <c r="H24" s="610">
        <v>3710</v>
      </c>
      <c r="I24" s="593"/>
      <c r="J24" s="593">
        <v>35</v>
      </c>
      <c r="K24" s="610"/>
      <c r="L24" s="610"/>
      <c r="M24" s="593"/>
      <c r="N24" s="593"/>
      <c r="O24" s="610"/>
      <c r="P24" s="610"/>
      <c r="Q24" s="598"/>
      <c r="R24" s="611"/>
    </row>
    <row r="25" spans="1:18" ht="14.4" customHeight="1" x14ac:dyDescent="0.3">
      <c r="A25" s="592" t="s">
        <v>939</v>
      </c>
      <c r="B25" s="593" t="s">
        <v>940</v>
      </c>
      <c r="C25" s="593" t="s">
        <v>438</v>
      </c>
      <c r="D25" s="593" t="s">
        <v>958</v>
      </c>
      <c r="E25" s="593" t="s">
        <v>975</v>
      </c>
      <c r="F25" s="593"/>
      <c r="G25" s="610">
        <v>18</v>
      </c>
      <c r="H25" s="610">
        <v>2142</v>
      </c>
      <c r="I25" s="593"/>
      <c r="J25" s="593">
        <v>119</v>
      </c>
      <c r="K25" s="610"/>
      <c r="L25" s="610"/>
      <c r="M25" s="593"/>
      <c r="N25" s="593"/>
      <c r="O25" s="610"/>
      <c r="P25" s="610"/>
      <c r="Q25" s="598"/>
      <c r="R25" s="611"/>
    </row>
    <row r="26" spans="1:18" ht="14.4" customHeight="1" x14ac:dyDescent="0.3">
      <c r="A26" s="592" t="s">
        <v>939</v>
      </c>
      <c r="B26" s="593" t="s">
        <v>940</v>
      </c>
      <c r="C26" s="593" t="s">
        <v>438</v>
      </c>
      <c r="D26" s="593" t="s">
        <v>958</v>
      </c>
      <c r="E26" s="593" t="s">
        <v>976</v>
      </c>
      <c r="F26" s="593" t="s">
        <v>977</v>
      </c>
      <c r="G26" s="610">
        <v>458</v>
      </c>
      <c r="H26" s="610">
        <v>75570</v>
      </c>
      <c r="I26" s="593">
        <v>0.94667217858619268</v>
      </c>
      <c r="J26" s="593">
        <v>165</v>
      </c>
      <c r="K26" s="610">
        <v>451</v>
      </c>
      <c r="L26" s="610">
        <v>79827</v>
      </c>
      <c r="M26" s="593">
        <v>1</v>
      </c>
      <c r="N26" s="593">
        <v>177</v>
      </c>
      <c r="O26" s="610">
        <v>429</v>
      </c>
      <c r="P26" s="610">
        <v>75933</v>
      </c>
      <c r="Q26" s="598">
        <v>0.95121951219512191</v>
      </c>
      <c r="R26" s="611">
        <v>177</v>
      </c>
    </row>
    <row r="27" spans="1:18" ht="14.4" customHeight="1" x14ac:dyDescent="0.3">
      <c r="A27" s="592" t="s">
        <v>939</v>
      </c>
      <c r="B27" s="593" t="s">
        <v>940</v>
      </c>
      <c r="C27" s="593" t="s">
        <v>438</v>
      </c>
      <c r="D27" s="593" t="s">
        <v>958</v>
      </c>
      <c r="E27" s="593" t="s">
        <v>978</v>
      </c>
      <c r="F27" s="593" t="s">
        <v>979</v>
      </c>
      <c r="G27" s="610">
        <v>394</v>
      </c>
      <c r="H27" s="610">
        <v>67374</v>
      </c>
      <c r="I27" s="593">
        <v>1.0847004652810202</v>
      </c>
      <c r="J27" s="593">
        <v>171</v>
      </c>
      <c r="K27" s="610">
        <v>347</v>
      </c>
      <c r="L27" s="610">
        <v>62113</v>
      </c>
      <c r="M27" s="593">
        <v>1</v>
      </c>
      <c r="N27" s="593">
        <v>179</v>
      </c>
      <c r="O27" s="610">
        <v>328</v>
      </c>
      <c r="P27" s="610">
        <v>89216</v>
      </c>
      <c r="Q27" s="598">
        <v>1.4363498784473461</v>
      </c>
      <c r="R27" s="611">
        <v>272</v>
      </c>
    </row>
    <row r="28" spans="1:18" ht="14.4" customHeight="1" x14ac:dyDescent="0.3">
      <c r="A28" s="592" t="s">
        <v>939</v>
      </c>
      <c r="B28" s="593" t="s">
        <v>940</v>
      </c>
      <c r="C28" s="593" t="s">
        <v>438</v>
      </c>
      <c r="D28" s="593" t="s">
        <v>958</v>
      </c>
      <c r="E28" s="593" t="s">
        <v>980</v>
      </c>
      <c r="F28" s="593" t="s">
        <v>981</v>
      </c>
      <c r="G28" s="610">
        <v>1882</v>
      </c>
      <c r="H28" s="610">
        <v>26699.969999999998</v>
      </c>
      <c r="I28" s="593">
        <v>0.45279781028767951</v>
      </c>
      <c r="J28" s="593">
        <v>14.187019128586609</v>
      </c>
      <c r="K28" s="610">
        <v>1769</v>
      </c>
      <c r="L28" s="610">
        <v>58966.65</v>
      </c>
      <c r="M28" s="593">
        <v>1</v>
      </c>
      <c r="N28" s="593">
        <v>33.333323911814588</v>
      </c>
      <c r="O28" s="610">
        <v>1760</v>
      </c>
      <c r="P28" s="610">
        <v>58666.659999999996</v>
      </c>
      <c r="Q28" s="598">
        <v>0.9949125480250276</v>
      </c>
      <c r="R28" s="611">
        <v>33.333329545454546</v>
      </c>
    </row>
    <row r="29" spans="1:18" ht="14.4" customHeight="1" x14ac:dyDescent="0.3">
      <c r="A29" s="592" t="s">
        <v>939</v>
      </c>
      <c r="B29" s="593" t="s">
        <v>940</v>
      </c>
      <c r="C29" s="593" t="s">
        <v>438</v>
      </c>
      <c r="D29" s="593" t="s">
        <v>958</v>
      </c>
      <c r="E29" s="593" t="s">
        <v>982</v>
      </c>
      <c r="F29" s="593" t="s">
        <v>983</v>
      </c>
      <c r="G29" s="610">
        <v>576</v>
      </c>
      <c r="H29" s="610">
        <v>20736</v>
      </c>
      <c r="I29" s="593">
        <v>0.90979290979290983</v>
      </c>
      <c r="J29" s="593">
        <v>36</v>
      </c>
      <c r="K29" s="610">
        <v>616</v>
      </c>
      <c r="L29" s="610">
        <v>22792</v>
      </c>
      <c r="M29" s="593">
        <v>1</v>
      </c>
      <c r="N29" s="593">
        <v>37</v>
      </c>
      <c r="O29" s="610">
        <v>544</v>
      </c>
      <c r="P29" s="610">
        <v>20128</v>
      </c>
      <c r="Q29" s="598">
        <v>0.88311688311688308</v>
      </c>
      <c r="R29" s="611">
        <v>37</v>
      </c>
    </row>
    <row r="30" spans="1:18" ht="14.4" customHeight="1" x14ac:dyDescent="0.3">
      <c r="A30" s="592" t="s">
        <v>939</v>
      </c>
      <c r="B30" s="593" t="s">
        <v>940</v>
      </c>
      <c r="C30" s="593" t="s">
        <v>438</v>
      </c>
      <c r="D30" s="593" t="s">
        <v>958</v>
      </c>
      <c r="E30" s="593" t="s">
        <v>984</v>
      </c>
      <c r="F30" s="593" t="s">
        <v>985</v>
      </c>
      <c r="G30" s="610"/>
      <c r="H30" s="610"/>
      <c r="I30" s="593"/>
      <c r="J30" s="593"/>
      <c r="K30" s="610">
        <v>1</v>
      </c>
      <c r="L30" s="610">
        <v>32</v>
      </c>
      <c r="M30" s="593">
        <v>1</v>
      </c>
      <c r="N30" s="593">
        <v>32</v>
      </c>
      <c r="O30" s="610"/>
      <c r="P30" s="610"/>
      <c r="Q30" s="598"/>
      <c r="R30" s="611"/>
    </row>
    <row r="31" spans="1:18" ht="14.4" customHeight="1" x14ac:dyDescent="0.3">
      <c r="A31" s="592" t="s">
        <v>939</v>
      </c>
      <c r="B31" s="593" t="s">
        <v>940</v>
      </c>
      <c r="C31" s="593" t="s">
        <v>438</v>
      </c>
      <c r="D31" s="593" t="s">
        <v>958</v>
      </c>
      <c r="E31" s="593" t="s">
        <v>986</v>
      </c>
      <c r="F31" s="593" t="s">
        <v>987</v>
      </c>
      <c r="G31" s="610">
        <v>2553</v>
      </c>
      <c r="H31" s="610">
        <v>329337</v>
      </c>
      <c r="I31" s="593">
        <v>1.0052070774743538</v>
      </c>
      <c r="J31" s="593">
        <v>129</v>
      </c>
      <c r="K31" s="610">
        <v>2501</v>
      </c>
      <c r="L31" s="610">
        <v>327631</v>
      </c>
      <c r="M31" s="593">
        <v>1</v>
      </c>
      <c r="N31" s="593">
        <v>131</v>
      </c>
      <c r="O31" s="610">
        <v>2345</v>
      </c>
      <c r="P31" s="610">
        <v>309540</v>
      </c>
      <c r="Q31" s="598">
        <v>0.94478239238655681</v>
      </c>
      <c r="R31" s="611">
        <v>132</v>
      </c>
    </row>
    <row r="32" spans="1:18" ht="14.4" customHeight="1" x14ac:dyDescent="0.3">
      <c r="A32" s="592" t="s">
        <v>939</v>
      </c>
      <c r="B32" s="593" t="s">
        <v>940</v>
      </c>
      <c r="C32" s="593" t="s">
        <v>438</v>
      </c>
      <c r="D32" s="593" t="s">
        <v>958</v>
      </c>
      <c r="E32" s="593" t="s">
        <v>988</v>
      </c>
      <c r="F32" s="593" t="s">
        <v>989</v>
      </c>
      <c r="G32" s="610">
        <v>1376</v>
      </c>
      <c r="H32" s="610">
        <v>96320</v>
      </c>
      <c r="I32" s="593">
        <v>1.0901353614921454</v>
      </c>
      <c r="J32" s="593">
        <v>70</v>
      </c>
      <c r="K32" s="610">
        <v>1194</v>
      </c>
      <c r="L32" s="610">
        <v>88356</v>
      </c>
      <c r="M32" s="593">
        <v>1</v>
      </c>
      <c r="N32" s="593">
        <v>74</v>
      </c>
      <c r="O32" s="610">
        <v>1265</v>
      </c>
      <c r="P32" s="610">
        <v>93610</v>
      </c>
      <c r="Q32" s="598">
        <v>1.0594639865996649</v>
      </c>
      <c r="R32" s="611">
        <v>74</v>
      </c>
    </row>
    <row r="33" spans="1:18" ht="14.4" customHeight="1" x14ac:dyDescent="0.3">
      <c r="A33" s="592" t="s">
        <v>939</v>
      </c>
      <c r="B33" s="593" t="s">
        <v>940</v>
      </c>
      <c r="C33" s="593" t="s">
        <v>438</v>
      </c>
      <c r="D33" s="593" t="s">
        <v>958</v>
      </c>
      <c r="E33" s="593" t="s">
        <v>990</v>
      </c>
      <c r="F33" s="593" t="s">
        <v>991</v>
      </c>
      <c r="G33" s="610">
        <v>963</v>
      </c>
      <c r="H33" s="610">
        <v>318753</v>
      </c>
      <c r="I33" s="593">
        <v>0.94982299935636127</v>
      </c>
      <c r="J33" s="593">
        <v>331</v>
      </c>
      <c r="K33" s="610">
        <v>948</v>
      </c>
      <c r="L33" s="610">
        <v>335592</v>
      </c>
      <c r="M33" s="593">
        <v>1</v>
      </c>
      <c r="N33" s="593">
        <v>354</v>
      </c>
      <c r="O33" s="610">
        <v>1016</v>
      </c>
      <c r="P33" s="610">
        <v>360680</v>
      </c>
      <c r="Q33" s="598">
        <v>1.074757443562421</v>
      </c>
      <c r="R33" s="611">
        <v>355</v>
      </c>
    </row>
    <row r="34" spans="1:18" ht="14.4" customHeight="1" x14ac:dyDescent="0.3">
      <c r="A34" s="592" t="s">
        <v>939</v>
      </c>
      <c r="B34" s="593" t="s">
        <v>940</v>
      </c>
      <c r="C34" s="593" t="s">
        <v>438</v>
      </c>
      <c r="D34" s="593" t="s">
        <v>958</v>
      </c>
      <c r="E34" s="593" t="s">
        <v>992</v>
      </c>
      <c r="F34" s="593" t="s">
        <v>993</v>
      </c>
      <c r="G34" s="610">
        <v>274</v>
      </c>
      <c r="H34" s="610">
        <v>57540</v>
      </c>
      <c r="I34" s="593">
        <v>0.76008559879527626</v>
      </c>
      <c r="J34" s="593">
        <v>210</v>
      </c>
      <c r="K34" s="610">
        <v>341</v>
      </c>
      <c r="L34" s="610">
        <v>75702</v>
      </c>
      <c r="M34" s="593">
        <v>1</v>
      </c>
      <c r="N34" s="593">
        <v>222</v>
      </c>
      <c r="O34" s="610">
        <v>1366</v>
      </c>
      <c r="P34" s="610">
        <v>304618</v>
      </c>
      <c r="Q34" s="598">
        <v>4.0239095400385727</v>
      </c>
      <c r="R34" s="611">
        <v>223</v>
      </c>
    </row>
    <row r="35" spans="1:18" ht="14.4" customHeight="1" x14ac:dyDescent="0.3">
      <c r="A35" s="592" t="s">
        <v>939</v>
      </c>
      <c r="B35" s="593" t="s">
        <v>940</v>
      </c>
      <c r="C35" s="593" t="s">
        <v>438</v>
      </c>
      <c r="D35" s="593" t="s">
        <v>958</v>
      </c>
      <c r="E35" s="593" t="s">
        <v>994</v>
      </c>
      <c r="F35" s="593" t="s">
        <v>995</v>
      </c>
      <c r="G35" s="610">
        <v>546</v>
      </c>
      <c r="H35" s="610">
        <v>42042</v>
      </c>
      <c r="I35" s="593">
        <v>1.0833333333333333</v>
      </c>
      <c r="J35" s="593">
        <v>77</v>
      </c>
      <c r="K35" s="610">
        <v>504</v>
      </c>
      <c r="L35" s="610">
        <v>38808</v>
      </c>
      <c r="M35" s="593">
        <v>1</v>
      </c>
      <c r="N35" s="593">
        <v>77</v>
      </c>
      <c r="O35" s="610">
        <v>491</v>
      </c>
      <c r="P35" s="610">
        <v>37807</v>
      </c>
      <c r="Q35" s="598">
        <v>0.97420634920634919</v>
      </c>
      <c r="R35" s="611">
        <v>77</v>
      </c>
    </row>
    <row r="36" spans="1:18" ht="14.4" customHeight="1" x14ac:dyDescent="0.3">
      <c r="A36" s="592" t="s">
        <v>939</v>
      </c>
      <c r="B36" s="593" t="s">
        <v>940</v>
      </c>
      <c r="C36" s="593" t="s">
        <v>438</v>
      </c>
      <c r="D36" s="593" t="s">
        <v>958</v>
      </c>
      <c r="E36" s="593" t="s">
        <v>996</v>
      </c>
      <c r="F36" s="593" t="s">
        <v>997</v>
      </c>
      <c r="G36" s="610">
        <v>52</v>
      </c>
      <c r="H36" s="610">
        <v>1404</v>
      </c>
      <c r="I36" s="593">
        <v>0.41785714285714287</v>
      </c>
      <c r="J36" s="593">
        <v>27</v>
      </c>
      <c r="K36" s="610">
        <v>120</v>
      </c>
      <c r="L36" s="610">
        <v>3360</v>
      </c>
      <c r="M36" s="593">
        <v>1</v>
      </c>
      <c r="N36" s="593">
        <v>28</v>
      </c>
      <c r="O36" s="610">
        <v>124</v>
      </c>
      <c r="P36" s="610">
        <v>3472</v>
      </c>
      <c r="Q36" s="598">
        <v>1.0333333333333334</v>
      </c>
      <c r="R36" s="611">
        <v>28</v>
      </c>
    </row>
    <row r="37" spans="1:18" ht="14.4" customHeight="1" x14ac:dyDescent="0.3">
      <c r="A37" s="592" t="s">
        <v>939</v>
      </c>
      <c r="B37" s="593" t="s">
        <v>940</v>
      </c>
      <c r="C37" s="593" t="s">
        <v>438</v>
      </c>
      <c r="D37" s="593" t="s">
        <v>958</v>
      </c>
      <c r="E37" s="593" t="s">
        <v>998</v>
      </c>
      <c r="F37" s="593" t="s">
        <v>999</v>
      </c>
      <c r="G37" s="610">
        <v>145</v>
      </c>
      <c r="H37" s="610">
        <v>8265</v>
      </c>
      <c r="I37" s="593">
        <v>0.73342798828644951</v>
      </c>
      <c r="J37" s="593">
        <v>57</v>
      </c>
      <c r="K37" s="610">
        <v>191</v>
      </c>
      <c r="L37" s="610">
        <v>11269</v>
      </c>
      <c r="M37" s="593">
        <v>1</v>
      </c>
      <c r="N37" s="593">
        <v>59</v>
      </c>
      <c r="O37" s="610">
        <v>135</v>
      </c>
      <c r="P37" s="610">
        <v>7965</v>
      </c>
      <c r="Q37" s="598">
        <v>0.70680628272251311</v>
      </c>
      <c r="R37" s="611">
        <v>59</v>
      </c>
    </row>
    <row r="38" spans="1:18" ht="14.4" customHeight="1" x14ac:dyDescent="0.3">
      <c r="A38" s="592" t="s">
        <v>939</v>
      </c>
      <c r="B38" s="593" t="s">
        <v>940</v>
      </c>
      <c r="C38" s="593" t="s">
        <v>438</v>
      </c>
      <c r="D38" s="593" t="s">
        <v>958</v>
      </c>
      <c r="E38" s="593" t="s">
        <v>1000</v>
      </c>
      <c r="F38" s="593"/>
      <c r="G38" s="610">
        <v>242</v>
      </c>
      <c r="H38" s="610">
        <v>58806</v>
      </c>
      <c r="I38" s="593"/>
      <c r="J38" s="593">
        <v>243</v>
      </c>
      <c r="K38" s="610"/>
      <c r="L38" s="610"/>
      <c r="M38" s="593"/>
      <c r="N38" s="593"/>
      <c r="O38" s="610"/>
      <c r="P38" s="610"/>
      <c r="Q38" s="598"/>
      <c r="R38" s="611"/>
    </row>
    <row r="39" spans="1:18" ht="14.4" customHeight="1" x14ac:dyDescent="0.3">
      <c r="A39" s="592" t="s">
        <v>939</v>
      </c>
      <c r="B39" s="593" t="s">
        <v>940</v>
      </c>
      <c r="C39" s="593" t="s">
        <v>438</v>
      </c>
      <c r="D39" s="593" t="s">
        <v>958</v>
      </c>
      <c r="E39" s="593" t="s">
        <v>1001</v>
      </c>
      <c r="F39" s="593" t="s">
        <v>1002</v>
      </c>
      <c r="G39" s="610">
        <v>487</v>
      </c>
      <c r="H39" s="610">
        <v>318011</v>
      </c>
      <c r="I39" s="593">
        <v>1.1875742208214144</v>
      </c>
      <c r="J39" s="593">
        <v>653</v>
      </c>
      <c r="K39" s="610">
        <v>382</v>
      </c>
      <c r="L39" s="610">
        <v>267782</v>
      </c>
      <c r="M39" s="593">
        <v>1</v>
      </c>
      <c r="N39" s="593">
        <v>701</v>
      </c>
      <c r="O39" s="610">
        <v>319</v>
      </c>
      <c r="P39" s="610">
        <v>223619</v>
      </c>
      <c r="Q39" s="598">
        <v>0.83507853403141363</v>
      </c>
      <c r="R39" s="611">
        <v>701</v>
      </c>
    </row>
    <row r="40" spans="1:18" ht="14.4" customHeight="1" x14ac:dyDescent="0.3">
      <c r="A40" s="592" t="s">
        <v>939</v>
      </c>
      <c r="B40" s="593" t="s">
        <v>940</v>
      </c>
      <c r="C40" s="593" t="s">
        <v>438</v>
      </c>
      <c r="D40" s="593" t="s">
        <v>958</v>
      </c>
      <c r="E40" s="593" t="s">
        <v>1003</v>
      </c>
      <c r="F40" s="593" t="s">
        <v>1004</v>
      </c>
      <c r="G40" s="610">
        <v>1219</v>
      </c>
      <c r="H40" s="610">
        <v>262085</v>
      </c>
      <c r="I40" s="593">
        <v>0.94942853520259374</v>
      </c>
      <c r="J40" s="593">
        <v>215</v>
      </c>
      <c r="K40" s="610">
        <v>1195</v>
      </c>
      <c r="L40" s="610">
        <v>276045</v>
      </c>
      <c r="M40" s="593">
        <v>1</v>
      </c>
      <c r="N40" s="593">
        <v>231</v>
      </c>
      <c r="O40" s="610">
        <v>1304</v>
      </c>
      <c r="P40" s="610">
        <v>301224</v>
      </c>
      <c r="Q40" s="598">
        <v>1.0912133891213389</v>
      </c>
      <c r="R40" s="611">
        <v>231</v>
      </c>
    </row>
    <row r="41" spans="1:18" ht="14.4" customHeight="1" x14ac:dyDescent="0.3">
      <c r="A41" s="592" t="s">
        <v>939</v>
      </c>
      <c r="B41" s="593" t="s">
        <v>940</v>
      </c>
      <c r="C41" s="593" t="s">
        <v>438</v>
      </c>
      <c r="D41" s="593" t="s">
        <v>958</v>
      </c>
      <c r="E41" s="593" t="s">
        <v>1005</v>
      </c>
      <c r="F41" s="593" t="s">
        <v>1006</v>
      </c>
      <c r="G41" s="610"/>
      <c r="H41" s="610"/>
      <c r="I41" s="593"/>
      <c r="J41" s="593"/>
      <c r="K41" s="610">
        <v>114</v>
      </c>
      <c r="L41" s="610">
        <v>53808</v>
      </c>
      <c r="M41" s="593">
        <v>1</v>
      </c>
      <c r="N41" s="593">
        <v>472</v>
      </c>
      <c r="O41" s="610">
        <v>124</v>
      </c>
      <c r="P41" s="610">
        <v>58652</v>
      </c>
      <c r="Q41" s="598">
        <v>1.09002378828427</v>
      </c>
      <c r="R41" s="611">
        <v>473</v>
      </c>
    </row>
    <row r="42" spans="1:18" ht="14.4" customHeight="1" x14ac:dyDescent="0.3">
      <c r="A42" s="592" t="s">
        <v>1007</v>
      </c>
      <c r="B42" s="593" t="s">
        <v>1008</v>
      </c>
      <c r="C42" s="593" t="s">
        <v>438</v>
      </c>
      <c r="D42" s="593" t="s">
        <v>958</v>
      </c>
      <c r="E42" s="593" t="s">
        <v>963</v>
      </c>
      <c r="F42" s="593" t="s">
        <v>964</v>
      </c>
      <c r="G42" s="610">
        <v>9</v>
      </c>
      <c r="H42" s="610">
        <v>315</v>
      </c>
      <c r="I42" s="593">
        <v>8.513513513513514</v>
      </c>
      <c r="J42" s="593">
        <v>35</v>
      </c>
      <c r="K42" s="610">
        <v>1</v>
      </c>
      <c r="L42" s="610">
        <v>37</v>
      </c>
      <c r="M42" s="593">
        <v>1</v>
      </c>
      <c r="N42" s="593">
        <v>37</v>
      </c>
      <c r="O42" s="610"/>
      <c r="P42" s="610"/>
      <c r="Q42" s="598"/>
      <c r="R42" s="611"/>
    </row>
    <row r="43" spans="1:18" ht="14.4" customHeight="1" x14ac:dyDescent="0.3">
      <c r="A43" s="592" t="s">
        <v>1007</v>
      </c>
      <c r="B43" s="593" t="s">
        <v>1008</v>
      </c>
      <c r="C43" s="593" t="s">
        <v>438</v>
      </c>
      <c r="D43" s="593" t="s">
        <v>958</v>
      </c>
      <c r="E43" s="593" t="s">
        <v>1009</v>
      </c>
      <c r="F43" s="593" t="s">
        <v>1010</v>
      </c>
      <c r="G43" s="610">
        <v>715</v>
      </c>
      <c r="H43" s="610">
        <v>85085</v>
      </c>
      <c r="I43" s="593">
        <v>1.4205693296602389</v>
      </c>
      <c r="J43" s="593">
        <v>119</v>
      </c>
      <c r="K43" s="610">
        <v>495</v>
      </c>
      <c r="L43" s="610">
        <v>59895</v>
      </c>
      <c r="M43" s="593">
        <v>1</v>
      </c>
      <c r="N43" s="593">
        <v>121</v>
      </c>
      <c r="O43" s="610">
        <v>607</v>
      </c>
      <c r="P43" s="610">
        <v>73447</v>
      </c>
      <c r="Q43" s="598">
        <v>1.2262626262626262</v>
      </c>
      <c r="R43" s="611">
        <v>121</v>
      </c>
    </row>
    <row r="44" spans="1:18" ht="14.4" customHeight="1" x14ac:dyDescent="0.3">
      <c r="A44" s="592" t="s">
        <v>1007</v>
      </c>
      <c r="B44" s="593" t="s">
        <v>1008</v>
      </c>
      <c r="C44" s="593" t="s">
        <v>438</v>
      </c>
      <c r="D44" s="593" t="s">
        <v>958</v>
      </c>
      <c r="E44" s="593" t="s">
        <v>986</v>
      </c>
      <c r="F44" s="593" t="s">
        <v>987</v>
      </c>
      <c r="G44" s="610">
        <v>9</v>
      </c>
      <c r="H44" s="610">
        <v>1161</v>
      </c>
      <c r="I44" s="593">
        <v>8.8625954198473291</v>
      </c>
      <c r="J44" s="593">
        <v>129</v>
      </c>
      <c r="K44" s="610">
        <v>1</v>
      </c>
      <c r="L44" s="610">
        <v>131</v>
      </c>
      <c r="M44" s="593">
        <v>1</v>
      </c>
      <c r="N44" s="593">
        <v>131</v>
      </c>
      <c r="O44" s="610"/>
      <c r="P44" s="610"/>
      <c r="Q44" s="598"/>
      <c r="R44" s="611"/>
    </row>
    <row r="45" spans="1:18" ht="14.4" customHeight="1" thickBot="1" x14ac:dyDescent="0.35">
      <c r="A45" s="600" t="s">
        <v>1007</v>
      </c>
      <c r="B45" s="601" t="s">
        <v>1008</v>
      </c>
      <c r="C45" s="601" t="s">
        <v>438</v>
      </c>
      <c r="D45" s="601" t="s">
        <v>958</v>
      </c>
      <c r="E45" s="601" t="s">
        <v>988</v>
      </c>
      <c r="F45" s="601" t="s">
        <v>989</v>
      </c>
      <c r="G45" s="612"/>
      <c r="H45" s="612"/>
      <c r="I45" s="601"/>
      <c r="J45" s="601"/>
      <c r="K45" s="612"/>
      <c r="L45" s="612"/>
      <c r="M45" s="601"/>
      <c r="N45" s="601"/>
      <c r="O45" s="612">
        <v>0</v>
      </c>
      <c r="P45" s="612">
        <v>0</v>
      </c>
      <c r="Q45" s="606"/>
      <c r="R45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1012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19685.3</v>
      </c>
      <c r="I3" s="103">
        <f t="shared" si="0"/>
        <v>1988111.7399999993</v>
      </c>
      <c r="J3" s="74"/>
      <c r="K3" s="74"/>
      <c r="L3" s="103">
        <f t="shared" si="0"/>
        <v>18739.300000000003</v>
      </c>
      <c r="M3" s="103">
        <f t="shared" si="0"/>
        <v>1976544.2300000002</v>
      </c>
      <c r="N3" s="74"/>
      <c r="O3" s="74"/>
      <c r="P3" s="103">
        <f t="shared" si="0"/>
        <v>17848.800000000003</v>
      </c>
      <c r="Q3" s="103">
        <f t="shared" si="0"/>
        <v>2256257.21</v>
      </c>
      <c r="R3" s="75">
        <f>IF(M3=0,0,Q3/M3)</f>
        <v>1.1415161754310956</v>
      </c>
      <c r="S3" s="104">
        <f>IF(P3=0,0,Q3/P3)</f>
        <v>126.40946226076821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1"/>
      <c r="B5" s="651"/>
      <c r="C5" s="652"/>
      <c r="D5" s="661"/>
      <c r="E5" s="653"/>
      <c r="F5" s="654"/>
      <c r="G5" s="655"/>
      <c r="H5" s="656" t="s">
        <v>71</v>
      </c>
      <c r="I5" s="657" t="s">
        <v>14</v>
      </c>
      <c r="J5" s="658"/>
      <c r="K5" s="658"/>
      <c r="L5" s="656" t="s">
        <v>71</v>
      </c>
      <c r="M5" s="657" t="s">
        <v>14</v>
      </c>
      <c r="N5" s="658"/>
      <c r="O5" s="658"/>
      <c r="P5" s="656" t="s">
        <v>71</v>
      </c>
      <c r="Q5" s="657" t="s">
        <v>14</v>
      </c>
      <c r="R5" s="659"/>
      <c r="S5" s="660"/>
    </row>
    <row r="6" spans="1:19" ht="14.4" customHeight="1" x14ac:dyDescent="0.3">
      <c r="A6" s="585" t="s">
        <v>939</v>
      </c>
      <c r="B6" s="586" t="s">
        <v>940</v>
      </c>
      <c r="C6" s="586" t="s">
        <v>438</v>
      </c>
      <c r="D6" s="586" t="s">
        <v>933</v>
      </c>
      <c r="E6" s="586" t="s">
        <v>958</v>
      </c>
      <c r="F6" s="586" t="s">
        <v>963</v>
      </c>
      <c r="G6" s="586" t="s">
        <v>964</v>
      </c>
      <c r="H6" s="116">
        <v>6</v>
      </c>
      <c r="I6" s="116">
        <v>210</v>
      </c>
      <c r="J6" s="586"/>
      <c r="K6" s="586">
        <v>35</v>
      </c>
      <c r="L6" s="116"/>
      <c r="M6" s="116"/>
      <c r="N6" s="586"/>
      <c r="O6" s="586"/>
      <c r="P6" s="116"/>
      <c r="Q6" s="116"/>
      <c r="R6" s="591"/>
      <c r="S6" s="609"/>
    </row>
    <row r="7" spans="1:19" ht="14.4" customHeight="1" x14ac:dyDescent="0.3">
      <c r="A7" s="592" t="s">
        <v>939</v>
      </c>
      <c r="B7" s="593" t="s">
        <v>940</v>
      </c>
      <c r="C7" s="593" t="s">
        <v>438</v>
      </c>
      <c r="D7" s="593" t="s">
        <v>933</v>
      </c>
      <c r="E7" s="593" t="s">
        <v>958</v>
      </c>
      <c r="F7" s="593" t="s">
        <v>986</v>
      </c>
      <c r="G7" s="593" t="s">
        <v>987</v>
      </c>
      <c r="H7" s="610">
        <v>1</v>
      </c>
      <c r="I7" s="610">
        <v>129</v>
      </c>
      <c r="J7" s="593"/>
      <c r="K7" s="593">
        <v>129</v>
      </c>
      <c r="L7" s="610"/>
      <c r="M7" s="610"/>
      <c r="N7" s="593"/>
      <c r="O7" s="593"/>
      <c r="P7" s="610"/>
      <c r="Q7" s="610"/>
      <c r="R7" s="598"/>
      <c r="S7" s="611"/>
    </row>
    <row r="8" spans="1:19" ht="14.4" customHeight="1" x14ac:dyDescent="0.3">
      <c r="A8" s="592" t="s">
        <v>939</v>
      </c>
      <c r="B8" s="593" t="s">
        <v>940</v>
      </c>
      <c r="C8" s="593" t="s">
        <v>438</v>
      </c>
      <c r="D8" s="593" t="s">
        <v>929</v>
      </c>
      <c r="E8" s="593" t="s">
        <v>941</v>
      </c>
      <c r="F8" s="593" t="s">
        <v>942</v>
      </c>
      <c r="G8" s="593" t="s">
        <v>943</v>
      </c>
      <c r="H8" s="610">
        <v>3</v>
      </c>
      <c r="I8" s="610">
        <v>162.30000000000001</v>
      </c>
      <c r="J8" s="593">
        <v>3.4403669724770644E-2</v>
      </c>
      <c r="K8" s="593">
        <v>54.1</v>
      </c>
      <c r="L8" s="610">
        <v>87.199999999999989</v>
      </c>
      <c r="M8" s="610">
        <v>4717.5200000000004</v>
      </c>
      <c r="N8" s="593">
        <v>1</v>
      </c>
      <c r="O8" s="593">
        <v>54.100000000000009</v>
      </c>
      <c r="P8" s="610">
        <v>73.069999999999993</v>
      </c>
      <c r="Q8" s="610">
        <v>3953.08</v>
      </c>
      <c r="R8" s="598">
        <v>0.83795723176584302</v>
      </c>
      <c r="S8" s="611">
        <v>54.09990420145067</v>
      </c>
    </row>
    <row r="9" spans="1:19" ht="14.4" customHeight="1" x14ac:dyDescent="0.3">
      <c r="A9" s="592" t="s">
        <v>939</v>
      </c>
      <c r="B9" s="593" t="s">
        <v>940</v>
      </c>
      <c r="C9" s="593" t="s">
        <v>438</v>
      </c>
      <c r="D9" s="593" t="s">
        <v>929</v>
      </c>
      <c r="E9" s="593" t="s">
        <v>941</v>
      </c>
      <c r="F9" s="593" t="s">
        <v>946</v>
      </c>
      <c r="G9" s="593" t="s">
        <v>476</v>
      </c>
      <c r="H9" s="610"/>
      <c r="I9" s="610"/>
      <c r="J9" s="593"/>
      <c r="K9" s="593"/>
      <c r="L9" s="610"/>
      <c r="M9" s="610"/>
      <c r="N9" s="593"/>
      <c r="O9" s="593"/>
      <c r="P9" s="610">
        <v>0.1</v>
      </c>
      <c r="Q9" s="610">
        <v>13.82</v>
      </c>
      <c r="R9" s="598"/>
      <c r="S9" s="611">
        <v>138.19999999999999</v>
      </c>
    </row>
    <row r="10" spans="1:19" ht="14.4" customHeight="1" x14ac:dyDescent="0.3">
      <c r="A10" s="592" t="s">
        <v>939</v>
      </c>
      <c r="B10" s="593" t="s">
        <v>940</v>
      </c>
      <c r="C10" s="593" t="s">
        <v>438</v>
      </c>
      <c r="D10" s="593" t="s">
        <v>929</v>
      </c>
      <c r="E10" s="593" t="s">
        <v>941</v>
      </c>
      <c r="F10" s="593" t="s">
        <v>947</v>
      </c>
      <c r="G10" s="593" t="s">
        <v>522</v>
      </c>
      <c r="H10" s="610">
        <v>0.30000000000000004</v>
      </c>
      <c r="I10" s="610">
        <v>18.419999999999998</v>
      </c>
      <c r="J10" s="593">
        <v>4.9999999999999996E-2</v>
      </c>
      <c r="K10" s="593">
        <v>61.399999999999984</v>
      </c>
      <c r="L10" s="610">
        <v>6</v>
      </c>
      <c r="M10" s="610">
        <v>368.4</v>
      </c>
      <c r="N10" s="593">
        <v>1</v>
      </c>
      <c r="O10" s="593">
        <v>61.4</v>
      </c>
      <c r="P10" s="610">
        <v>5.3</v>
      </c>
      <c r="Q10" s="610">
        <v>325.54000000000002</v>
      </c>
      <c r="R10" s="598">
        <v>0.88365906623235624</v>
      </c>
      <c r="S10" s="611">
        <v>61.422641509433966</v>
      </c>
    </row>
    <row r="11" spans="1:19" ht="14.4" customHeight="1" x14ac:dyDescent="0.3">
      <c r="A11" s="592" t="s">
        <v>939</v>
      </c>
      <c r="B11" s="593" t="s">
        <v>940</v>
      </c>
      <c r="C11" s="593" t="s">
        <v>438</v>
      </c>
      <c r="D11" s="593" t="s">
        <v>929</v>
      </c>
      <c r="E11" s="593" t="s">
        <v>941</v>
      </c>
      <c r="F11" s="593" t="s">
        <v>950</v>
      </c>
      <c r="G11" s="593" t="s">
        <v>951</v>
      </c>
      <c r="H11" s="610">
        <v>0.2</v>
      </c>
      <c r="I11" s="610">
        <v>35.4</v>
      </c>
      <c r="J11" s="593">
        <v>5.128205128205128E-2</v>
      </c>
      <c r="K11" s="593">
        <v>176.99999999999997</v>
      </c>
      <c r="L11" s="610">
        <v>3.9</v>
      </c>
      <c r="M11" s="610">
        <v>690.3</v>
      </c>
      <c r="N11" s="593">
        <v>1</v>
      </c>
      <c r="O11" s="593">
        <v>177</v>
      </c>
      <c r="P11" s="610">
        <v>1.8</v>
      </c>
      <c r="Q11" s="610">
        <v>318.59999999999997</v>
      </c>
      <c r="R11" s="598">
        <v>0.46153846153846151</v>
      </c>
      <c r="S11" s="611">
        <v>176.99999999999997</v>
      </c>
    </row>
    <row r="12" spans="1:19" ht="14.4" customHeight="1" x14ac:dyDescent="0.3">
      <c r="A12" s="592" t="s">
        <v>939</v>
      </c>
      <c r="B12" s="593" t="s">
        <v>940</v>
      </c>
      <c r="C12" s="593" t="s">
        <v>438</v>
      </c>
      <c r="D12" s="593" t="s">
        <v>929</v>
      </c>
      <c r="E12" s="593" t="s">
        <v>941</v>
      </c>
      <c r="F12" s="593" t="s">
        <v>952</v>
      </c>
      <c r="G12" s="593" t="s">
        <v>953</v>
      </c>
      <c r="H12" s="610"/>
      <c r="I12" s="610"/>
      <c r="J12" s="593"/>
      <c r="K12" s="593"/>
      <c r="L12" s="610">
        <v>1</v>
      </c>
      <c r="M12" s="610">
        <v>56.84</v>
      </c>
      <c r="N12" s="593">
        <v>1</v>
      </c>
      <c r="O12" s="593">
        <v>56.84</v>
      </c>
      <c r="P12" s="610"/>
      <c r="Q12" s="610"/>
      <c r="R12" s="598"/>
      <c r="S12" s="611"/>
    </row>
    <row r="13" spans="1:19" ht="14.4" customHeight="1" x14ac:dyDescent="0.3">
      <c r="A13" s="592" t="s">
        <v>939</v>
      </c>
      <c r="B13" s="593" t="s">
        <v>940</v>
      </c>
      <c r="C13" s="593" t="s">
        <v>438</v>
      </c>
      <c r="D13" s="593" t="s">
        <v>929</v>
      </c>
      <c r="E13" s="593" t="s">
        <v>941</v>
      </c>
      <c r="F13" s="593" t="s">
        <v>952</v>
      </c>
      <c r="G13" s="593"/>
      <c r="H13" s="610"/>
      <c r="I13" s="610"/>
      <c r="J13" s="593"/>
      <c r="K13" s="593"/>
      <c r="L13" s="610">
        <v>41</v>
      </c>
      <c r="M13" s="610">
        <v>4282.04</v>
      </c>
      <c r="N13" s="593">
        <v>1</v>
      </c>
      <c r="O13" s="593">
        <v>104.44</v>
      </c>
      <c r="P13" s="610"/>
      <c r="Q13" s="610"/>
      <c r="R13" s="598"/>
      <c r="S13" s="611"/>
    </row>
    <row r="14" spans="1:19" ht="14.4" customHeight="1" x14ac:dyDescent="0.3">
      <c r="A14" s="592" t="s">
        <v>939</v>
      </c>
      <c r="B14" s="593" t="s">
        <v>940</v>
      </c>
      <c r="C14" s="593" t="s">
        <v>438</v>
      </c>
      <c r="D14" s="593" t="s">
        <v>929</v>
      </c>
      <c r="E14" s="593" t="s">
        <v>941</v>
      </c>
      <c r="F14" s="593" t="s">
        <v>954</v>
      </c>
      <c r="G14" s="593" t="s">
        <v>955</v>
      </c>
      <c r="H14" s="610">
        <v>15</v>
      </c>
      <c r="I14" s="610">
        <v>49.58</v>
      </c>
      <c r="J14" s="593">
        <v>4.9200174651688959E-2</v>
      </c>
      <c r="K14" s="593">
        <v>3.305333333333333</v>
      </c>
      <c r="L14" s="610">
        <v>413</v>
      </c>
      <c r="M14" s="610">
        <v>1007.72</v>
      </c>
      <c r="N14" s="593">
        <v>1</v>
      </c>
      <c r="O14" s="593">
        <v>2.44</v>
      </c>
      <c r="P14" s="610"/>
      <c r="Q14" s="610"/>
      <c r="R14" s="598"/>
      <c r="S14" s="611"/>
    </row>
    <row r="15" spans="1:19" ht="14.4" customHeight="1" x14ac:dyDescent="0.3">
      <c r="A15" s="592" t="s">
        <v>939</v>
      </c>
      <c r="B15" s="593" t="s">
        <v>940</v>
      </c>
      <c r="C15" s="593" t="s">
        <v>438</v>
      </c>
      <c r="D15" s="593" t="s">
        <v>929</v>
      </c>
      <c r="E15" s="593" t="s">
        <v>941</v>
      </c>
      <c r="F15" s="593" t="s">
        <v>956</v>
      </c>
      <c r="G15" s="593" t="s">
        <v>457</v>
      </c>
      <c r="H15" s="610"/>
      <c r="I15" s="610"/>
      <c r="J15" s="593"/>
      <c r="K15" s="593"/>
      <c r="L15" s="610"/>
      <c r="M15" s="610"/>
      <c r="N15" s="593"/>
      <c r="O15" s="593"/>
      <c r="P15" s="610">
        <v>17.149999999999999</v>
      </c>
      <c r="Q15" s="610">
        <v>82.390000000000015</v>
      </c>
      <c r="R15" s="598"/>
      <c r="S15" s="611">
        <v>4.8040816326530624</v>
      </c>
    </row>
    <row r="16" spans="1:19" ht="14.4" customHeight="1" x14ac:dyDescent="0.3">
      <c r="A16" s="592" t="s">
        <v>939</v>
      </c>
      <c r="B16" s="593" t="s">
        <v>940</v>
      </c>
      <c r="C16" s="593" t="s">
        <v>438</v>
      </c>
      <c r="D16" s="593" t="s">
        <v>929</v>
      </c>
      <c r="E16" s="593" t="s">
        <v>941</v>
      </c>
      <c r="F16" s="593" t="s">
        <v>957</v>
      </c>
      <c r="G16" s="593" t="s">
        <v>953</v>
      </c>
      <c r="H16" s="610"/>
      <c r="I16" s="610"/>
      <c r="J16" s="593"/>
      <c r="K16" s="593"/>
      <c r="L16" s="610"/>
      <c r="M16" s="610"/>
      <c r="N16" s="593"/>
      <c r="O16" s="593"/>
      <c r="P16" s="610">
        <v>20</v>
      </c>
      <c r="Q16" s="610">
        <v>2088.8000000000002</v>
      </c>
      <c r="R16" s="598"/>
      <c r="S16" s="611">
        <v>104.44000000000001</v>
      </c>
    </row>
    <row r="17" spans="1:19" ht="14.4" customHeight="1" x14ac:dyDescent="0.3">
      <c r="A17" s="592" t="s">
        <v>939</v>
      </c>
      <c r="B17" s="593" t="s">
        <v>940</v>
      </c>
      <c r="C17" s="593" t="s">
        <v>438</v>
      </c>
      <c r="D17" s="593" t="s">
        <v>929</v>
      </c>
      <c r="E17" s="593" t="s">
        <v>958</v>
      </c>
      <c r="F17" s="593" t="s">
        <v>959</v>
      </c>
      <c r="G17" s="593" t="s">
        <v>960</v>
      </c>
      <c r="H17" s="610">
        <v>101</v>
      </c>
      <c r="I17" s="610">
        <v>17271</v>
      </c>
      <c r="J17" s="593">
        <v>1.123536299765808</v>
      </c>
      <c r="K17" s="593">
        <v>171</v>
      </c>
      <c r="L17" s="610">
        <v>84</v>
      </c>
      <c r="M17" s="610">
        <v>15372</v>
      </c>
      <c r="N17" s="593">
        <v>1</v>
      </c>
      <c r="O17" s="593">
        <v>183</v>
      </c>
      <c r="P17" s="610">
        <v>139</v>
      </c>
      <c r="Q17" s="610">
        <v>25437</v>
      </c>
      <c r="R17" s="598">
        <v>1.6547619047619047</v>
      </c>
      <c r="S17" s="611">
        <v>183</v>
      </c>
    </row>
    <row r="18" spans="1:19" ht="14.4" customHeight="1" x14ac:dyDescent="0.3">
      <c r="A18" s="592" t="s">
        <v>939</v>
      </c>
      <c r="B18" s="593" t="s">
        <v>940</v>
      </c>
      <c r="C18" s="593" t="s">
        <v>438</v>
      </c>
      <c r="D18" s="593" t="s">
        <v>929</v>
      </c>
      <c r="E18" s="593" t="s">
        <v>958</v>
      </c>
      <c r="F18" s="593" t="s">
        <v>961</v>
      </c>
      <c r="G18" s="593" t="s">
        <v>962</v>
      </c>
      <c r="H18" s="610">
        <v>25</v>
      </c>
      <c r="I18" s="610">
        <v>2825</v>
      </c>
      <c r="J18" s="593">
        <v>1.0525335320417288</v>
      </c>
      <c r="K18" s="593">
        <v>113</v>
      </c>
      <c r="L18" s="610">
        <v>22</v>
      </c>
      <c r="M18" s="610">
        <v>2684</v>
      </c>
      <c r="N18" s="593">
        <v>1</v>
      </c>
      <c r="O18" s="593">
        <v>122</v>
      </c>
      <c r="P18" s="610">
        <v>25</v>
      </c>
      <c r="Q18" s="610">
        <v>3050</v>
      </c>
      <c r="R18" s="598">
        <v>1.1363636363636365</v>
      </c>
      <c r="S18" s="611">
        <v>122</v>
      </c>
    </row>
    <row r="19" spans="1:19" ht="14.4" customHeight="1" x14ac:dyDescent="0.3">
      <c r="A19" s="592" t="s">
        <v>939</v>
      </c>
      <c r="B19" s="593" t="s">
        <v>940</v>
      </c>
      <c r="C19" s="593" t="s">
        <v>438</v>
      </c>
      <c r="D19" s="593" t="s">
        <v>929</v>
      </c>
      <c r="E19" s="593" t="s">
        <v>958</v>
      </c>
      <c r="F19" s="593" t="s">
        <v>963</v>
      </c>
      <c r="G19" s="593" t="s">
        <v>964</v>
      </c>
      <c r="H19" s="610">
        <v>535</v>
      </c>
      <c r="I19" s="610">
        <v>18725</v>
      </c>
      <c r="J19" s="593">
        <v>1.0521436197111873</v>
      </c>
      <c r="K19" s="593">
        <v>35</v>
      </c>
      <c r="L19" s="610">
        <v>481</v>
      </c>
      <c r="M19" s="610">
        <v>17797</v>
      </c>
      <c r="N19" s="593">
        <v>1</v>
      </c>
      <c r="O19" s="593">
        <v>37</v>
      </c>
      <c r="P19" s="610">
        <v>623</v>
      </c>
      <c r="Q19" s="610">
        <v>23051</v>
      </c>
      <c r="R19" s="598">
        <v>1.2952182952182951</v>
      </c>
      <c r="S19" s="611">
        <v>37</v>
      </c>
    </row>
    <row r="20" spans="1:19" ht="14.4" customHeight="1" x14ac:dyDescent="0.3">
      <c r="A20" s="592" t="s">
        <v>939</v>
      </c>
      <c r="B20" s="593" t="s">
        <v>940</v>
      </c>
      <c r="C20" s="593" t="s">
        <v>438</v>
      </c>
      <c r="D20" s="593" t="s">
        <v>929</v>
      </c>
      <c r="E20" s="593" t="s">
        <v>958</v>
      </c>
      <c r="F20" s="593" t="s">
        <v>965</v>
      </c>
      <c r="G20" s="593" t="s">
        <v>966</v>
      </c>
      <c r="H20" s="610">
        <v>2</v>
      </c>
      <c r="I20" s="610">
        <v>20</v>
      </c>
      <c r="J20" s="593">
        <v>0.66666666666666663</v>
      </c>
      <c r="K20" s="593">
        <v>10</v>
      </c>
      <c r="L20" s="610">
        <v>3</v>
      </c>
      <c r="M20" s="610">
        <v>30</v>
      </c>
      <c r="N20" s="593">
        <v>1</v>
      </c>
      <c r="O20" s="593">
        <v>10</v>
      </c>
      <c r="P20" s="610">
        <v>1</v>
      </c>
      <c r="Q20" s="610">
        <v>10</v>
      </c>
      <c r="R20" s="598">
        <v>0.33333333333333331</v>
      </c>
      <c r="S20" s="611">
        <v>10</v>
      </c>
    </row>
    <row r="21" spans="1:19" ht="14.4" customHeight="1" x14ac:dyDescent="0.3">
      <c r="A21" s="592" t="s">
        <v>939</v>
      </c>
      <c r="B21" s="593" t="s">
        <v>940</v>
      </c>
      <c r="C21" s="593" t="s">
        <v>438</v>
      </c>
      <c r="D21" s="593" t="s">
        <v>929</v>
      </c>
      <c r="E21" s="593" t="s">
        <v>958</v>
      </c>
      <c r="F21" s="593" t="s">
        <v>967</v>
      </c>
      <c r="G21" s="593" t="s">
        <v>968</v>
      </c>
      <c r="H21" s="610">
        <v>3</v>
      </c>
      <c r="I21" s="610">
        <v>15</v>
      </c>
      <c r="J21" s="593">
        <v>0.75</v>
      </c>
      <c r="K21" s="593">
        <v>5</v>
      </c>
      <c r="L21" s="610">
        <v>4</v>
      </c>
      <c r="M21" s="610">
        <v>20</v>
      </c>
      <c r="N21" s="593">
        <v>1</v>
      </c>
      <c r="O21" s="593">
        <v>5</v>
      </c>
      <c r="P21" s="610">
        <v>38</v>
      </c>
      <c r="Q21" s="610">
        <v>190</v>
      </c>
      <c r="R21" s="598">
        <v>9.5</v>
      </c>
      <c r="S21" s="611">
        <v>5</v>
      </c>
    </row>
    <row r="22" spans="1:19" ht="14.4" customHeight="1" x14ac:dyDescent="0.3">
      <c r="A22" s="592" t="s">
        <v>939</v>
      </c>
      <c r="B22" s="593" t="s">
        <v>940</v>
      </c>
      <c r="C22" s="593" t="s">
        <v>438</v>
      </c>
      <c r="D22" s="593" t="s">
        <v>929</v>
      </c>
      <c r="E22" s="593" t="s">
        <v>958</v>
      </c>
      <c r="F22" s="593" t="s">
        <v>969</v>
      </c>
      <c r="G22" s="593" t="s">
        <v>970</v>
      </c>
      <c r="H22" s="610">
        <v>6</v>
      </c>
      <c r="I22" s="610">
        <v>30</v>
      </c>
      <c r="J22" s="593">
        <v>2</v>
      </c>
      <c r="K22" s="593">
        <v>5</v>
      </c>
      <c r="L22" s="610">
        <v>3</v>
      </c>
      <c r="M22" s="610">
        <v>15</v>
      </c>
      <c r="N22" s="593">
        <v>1</v>
      </c>
      <c r="O22" s="593">
        <v>5</v>
      </c>
      <c r="P22" s="610">
        <v>5</v>
      </c>
      <c r="Q22" s="610">
        <v>25</v>
      </c>
      <c r="R22" s="598">
        <v>1.6666666666666667</v>
      </c>
      <c r="S22" s="611">
        <v>5</v>
      </c>
    </row>
    <row r="23" spans="1:19" ht="14.4" customHeight="1" x14ac:dyDescent="0.3">
      <c r="A23" s="592" t="s">
        <v>939</v>
      </c>
      <c r="B23" s="593" t="s">
        <v>940</v>
      </c>
      <c r="C23" s="593" t="s">
        <v>438</v>
      </c>
      <c r="D23" s="593" t="s">
        <v>929</v>
      </c>
      <c r="E23" s="593" t="s">
        <v>958</v>
      </c>
      <c r="F23" s="593" t="s">
        <v>971</v>
      </c>
      <c r="G23" s="593" t="s">
        <v>972</v>
      </c>
      <c r="H23" s="610">
        <v>72</v>
      </c>
      <c r="I23" s="610">
        <v>5040</v>
      </c>
      <c r="J23" s="593">
        <v>4.0063593004769471</v>
      </c>
      <c r="K23" s="593">
        <v>70</v>
      </c>
      <c r="L23" s="610">
        <v>17</v>
      </c>
      <c r="M23" s="610">
        <v>1258</v>
      </c>
      <c r="N23" s="593">
        <v>1</v>
      </c>
      <c r="O23" s="593">
        <v>74</v>
      </c>
      <c r="P23" s="610"/>
      <c r="Q23" s="610"/>
      <c r="R23" s="598"/>
      <c r="S23" s="611"/>
    </row>
    <row r="24" spans="1:19" ht="14.4" customHeight="1" x14ac:dyDescent="0.3">
      <c r="A24" s="592" t="s">
        <v>939</v>
      </c>
      <c r="B24" s="593" t="s">
        <v>940</v>
      </c>
      <c r="C24" s="593" t="s">
        <v>438</v>
      </c>
      <c r="D24" s="593" t="s">
        <v>929</v>
      </c>
      <c r="E24" s="593" t="s">
        <v>958</v>
      </c>
      <c r="F24" s="593" t="s">
        <v>973</v>
      </c>
      <c r="G24" s="593" t="s">
        <v>974</v>
      </c>
      <c r="H24" s="610">
        <v>80</v>
      </c>
      <c r="I24" s="610">
        <v>2800</v>
      </c>
      <c r="J24" s="593"/>
      <c r="K24" s="593">
        <v>35</v>
      </c>
      <c r="L24" s="610"/>
      <c r="M24" s="610"/>
      <c r="N24" s="593"/>
      <c r="O24" s="593"/>
      <c r="P24" s="610"/>
      <c r="Q24" s="610"/>
      <c r="R24" s="598"/>
      <c r="S24" s="611"/>
    </row>
    <row r="25" spans="1:19" ht="14.4" customHeight="1" x14ac:dyDescent="0.3">
      <c r="A25" s="592" t="s">
        <v>939</v>
      </c>
      <c r="B25" s="593" t="s">
        <v>940</v>
      </c>
      <c r="C25" s="593" t="s">
        <v>438</v>
      </c>
      <c r="D25" s="593" t="s">
        <v>929</v>
      </c>
      <c r="E25" s="593" t="s">
        <v>958</v>
      </c>
      <c r="F25" s="593" t="s">
        <v>975</v>
      </c>
      <c r="G25" s="593"/>
      <c r="H25" s="610">
        <v>18</v>
      </c>
      <c r="I25" s="610">
        <v>2142</v>
      </c>
      <c r="J25" s="593"/>
      <c r="K25" s="593">
        <v>119</v>
      </c>
      <c r="L25" s="610"/>
      <c r="M25" s="610"/>
      <c r="N25" s="593"/>
      <c r="O25" s="593"/>
      <c r="P25" s="610"/>
      <c r="Q25" s="610"/>
      <c r="R25" s="598"/>
      <c r="S25" s="611"/>
    </row>
    <row r="26" spans="1:19" ht="14.4" customHeight="1" x14ac:dyDescent="0.3">
      <c r="A26" s="592" t="s">
        <v>939</v>
      </c>
      <c r="B26" s="593" t="s">
        <v>940</v>
      </c>
      <c r="C26" s="593" t="s">
        <v>438</v>
      </c>
      <c r="D26" s="593" t="s">
        <v>929</v>
      </c>
      <c r="E26" s="593" t="s">
        <v>958</v>
      </c>
      <c r="F26" s="593" t="s">
        <v>976</v>
      </c>
      <c r="G26" s="593" t="s">
        <v>977</v>
      </c>
      <c r="H26" s="610">
        <v>2</v>
      </c>
      <c r="I26" s="610">
        <v>330</v>
      </c>
      <c r="J26" s="593"/>
      <c r="K26" s="593">
        <v>165</v>
      </c>
      <c r="L26" s="610"/>
      <c r="M26" s="610"/>
      <c r="N26" s="593"/>
      <c r="O26" s="593"/>
      <c r="P26" s="610"/>
      <c r="Q26" s="610"/>
      <c r="R26" s="598"/>
      <c r="S26" s="611"/>
    </row>
    <row r="27" spans="1:19" ht="14.4" customHeight="1" x14ac:dyDescent="0.3">
      <c r="A27" s="592" t="s">
        <v>939</v>
      </c>
      <c r="B27" s="593" t="s">
        <v>940</v>
      </c>
      <c r="C27" s="593" t="s">
        <v>438</v>
      </c>
      <c r="D27" s="593" t="s">
        <v>929</v>
      </c>
      <c r="E27" s="593" t="s">
        <v>958</v>
      </c>
      <c r="F27" s="593" t="s">
        <v>978</v>
      </c>
      <c r="G27" s="593" t="s">
        <v>979</v>
      </c>
      <c r="H27" s="610">
        <v>386</v>
      </c>
      <c r="I27" s="610">
        <v>66006</v>
      </c>
      <c r="J27" s="593">
        <v>1.071943614395219</v>
      </c>
      <c r="K27" s="593">
        <v>171</v>
      </c>
      <c r="L27" s="610">
        <v>344</v>
      </c>
      <c r="M27" s="610">
        <v>61576</v>
      </c>
      <c r="N27" s="593">
        <v>1</v>
      </c>
      <c r="O27" s="593">
        <v>179</v>
      </c>
      <c r="P27" s="610">
        <v>326</v>
      </c>
      <c r="Q27" s="610">
        <v>88672</v>
      </c>
      <c r="R27" s="598">
        <v>1.4400415746394699</v>
      </c>
      <c r="S27" s="611">
        <v>272</v>
      </c>
    </row>
    <row r="28" spans="1:19" ht="14.4" customHeight="1" x14ac:dyDescent="0.3">
      <c r="A28" s="592" t="s">
        <v>939</v>
      </c>
      <c r="B28" s="593" t="s">
        <v>940</v>
      </c>
      <c r="C28" s="593" t="s">
        <v>438</v>
      </c>
      <c r="D28" s="593" t="s">
        <v>929</v>
      </c>
      <c r="E28" s="593" t="s">
        <v>958</v>
      </c>
      <c r="F28" s="593" t="s">
        <v>980</v>
      </c>
      <c r="G28" s="593" t="s">
        <v>981</v>
      </c>
      <c r="H28" s="610">
        <v>1023</v>
      </c>
      <c r="I28" s="610">
        <v>14666.66</v>
      </c>
      <c r="J28" s="593">
        <v>220.02190219021904</v>
      </c>
      <c r="K28" s="593">
        <v>14.336911045943303</v>
      </c>
      <c r="L28" s="610">
        <v>2</v>
      </c>
      <c r="M28" s="610">
        <v>66.66</v>
      </c>
      <c r="N28" s="593">
        <v>1</v>
      </c>
      <c r="O28" s="593">
        <v>33.33</v>
      </c>
      <c r="P28" s="610">
        <v>1</v>
      </c>
      <c r="Q28" s="610">
        <v>33.33</v>
      </c>
      <c r="R28" s="598">
        <v>0.5</v>
      </c>
      <c r="S28" s="611">
        <v>33.33</v>
      </c>
    </row>
    <row r="29" spans="1:19" ht="14.4" customHeight="1" x14ac:dyDescent="0.3">
      <c r="A29" s="592" t="s">
        <v>939</v>
      </c>
      <c r="B29" s="593" t="s">
        <v>940</v>
      </c>
      <c r="C29" s="593" t="s">
        <v>438</v>
      </c>
      <c r="D29" s="593" t="s">
        <v>929</v>
      </c>
      <c r="E29" s="593" t="s">
        <v>958</v>
      </c>
      <c r="F29" s="593" t="s">
        <v>982</v>
      </c>
      <c r="G29" s="593" t="s">
        <v>983</v>
      </c>
      <c r="H29" s="610">
        <v>563</v>
      </c>
      <c r="I29" s="610">
        <v>20268</v>
      </c>
      <c r="J29" s="593">
        <v>0.94445479962721346</v>
      </c>
      <c r="K29" s="593">
        <v>36</v>
      </c>
      <c r="L29" s="610">
        <v>580</v>
      </c>
      <c r="M29" s="610">
        <v>21460</v>
      </c>
      <c r="N29" s="593">
        <v>1</v>
      </c>
      <c r="O29" s="593">
        <v>37</v>
      </c>
      <c r="P29" s="610">
        <v>521</v>
      </c>
      <c r="Q29" s="610">
        <v>19277</v>
      </c>
      <c r="R29" s="598">
        <v>0.89827586206896548</v>
      </c>
      <c r="S29" s="611">
        <v>37</v>
      </c>
    </row>
    <row r="30" spans="1:19" ht="14.4" customHeight="1" x14ac:dyDescent="0.3">
      <c r="A30" s="592" t="s">
        <v>939</v>
      </c>
      <c r="B30" s="593" t="s">
        <v>940</v>
      </c>
      <c r="C30" s="593" t="s">
        <v>438</v>
      </c>
      <c r="D30" s="593" t="s">
        <v>929</v>
      </c>
      <c r="E30" s="593" t="s">
        <v>958</v>
      </c>
      <c r="F30" s="593" t="s">
        <v>986</v>
      </c>
      <c r="G30" s="593" t="s">
        <v>987</v>
      </c>
      <c r="H30" s="610">
        <v>8</v>
      </c>
      <c r="I30" s="610">
        <v>1032</v>
      </c>
      <c r="J30" s="593">
        <v>0.34251576501825426</v>
      </c>
      <c r="K30" s="593">
        <v>129</v>
      </c>
      <c r="L30" s="610">
        <v>23</v>
      </c>
      <c r="M30" s="610">
        <v>3013</v>
      </c>
      <c r="N30" s="593">
        <v>1</v>
      </c>
      <c r="O30" s="593">
        <v>131</v>
      </c>
      <c r="P30" s="610">
        <v>52</v>
      </c>
      <c r="Q30" s="610">
        <v>6864</v>
      </c>
      <c r="R30" s="598">
        <v>2.2781281115167609</v>
      </c>
      <c r="S30" s="611">
        <v>132</v>
      </c>
    </row>
    <row r="31" spans="1:19" ht="14.4" customHeight="1" x14ac:dyDescent="0.3">
      <c r="A31" s="592" t="s">
        <v>939</v>
      </c>
      <c r="B31" s="593" t="s">
        <v>940</v>
      </c>
      <c r="C31" s="593" t="s">
        <v>438</v>
      </c>
      <c r="D31" s="593" t="s">
        <v>929</v>
      </c>
      <c r="E31" s="593" t="s">
        <v>958</v>
      </c>
      <c r="F31" s="593" t="s">
        <v>988</v>
      </c>
      <c r="G31" s="593" t="s">
        <v>989</v>
      </c>
      <c r="H31" s="610">
        <v>924</v>
      </c>
      <c r="I31" s="610">
        <v>64680</v>
      </c>
      <c r="J31" s="593">
        <v>2.5334900117508812</v>
      </c>
      <c r="K31" s="593">
        <v>70</v>
      </c>
      <c r="L31" s="610">
        <v>345</v>
      </c>
      <c r="M31" s="610">
        <v>25530</v>
      </c>
      <c r="N31" s="593">
        <v>1</v>
      </c>
      <c r="O31" s="593">
        <v>74</v>
      </c>
      <c r="P31" s="610">
        <v>632</v>
      </c>
      <c r="Q31" s="610">
        <v>46768</v>
      </c>
      <c r="R31" s="598">
        <v>1.8318840579710145</v>
      </c>
      <c r="S31" s="611">
        <v>74</v>
      </c>
    </row>
    <row r="32" spans="1:19" ht="14.4" customHeight="1" x14ac:dyDescent="0.3">
      <c r="A32" s="592" t="s">
        <v>939</v>
      </c>
      <c r="B32" s="593" t="s">
        <v>940</v>
      </c>
      <c r="C32" s="593" t="s">
        <v>438</v>
      </c>
      <c r="D32" s="593" t="s">
        <v>929</v>
      </c>
      <c r="E32" s="593" t="s">
        <v>958</v>
      </c>
      <c r="F32" s="593" t="s">
        <v>990</v>
      </c>
      <c r="G32" s="593" t="s">
        <v>991</v>
      </c>
      <c r="H32" s="610">
        <v>1</v>
      </c>
      <c r="I32" s="610">
        <v>331</v>
      </c>
      <c r="J32" s="593">
        <v>0.4675141242937853</v>
      </c>
      <c r="K32" s="593">
        <v>331</v>
      </c>
      <c r="L32" s="610">
        <v>2</v>
      </c>
      <c r="M32" s="610">
        <v>708</v>
      </c>
      <c r="N32" s="593">
        <v>1</v>
      </c>
      <c r="O32" s="593">
        <v>354</v>
      </c>
      <c r="P32" s="610">
        <v>1</v>
      </c>
      <c r="Q32" s="610">
        <v>355</v>
      </c>
      <c r="R32" s="598">
        <v>0.50141242937853103</v>
      </c>
      <c r="S32" s="611">
        <v>355</v>
      </c>
    </row>
    <row r="33" spans="1:19" ht="14.4" customHeight="1" x14ac:dyDescent="0.3">
      <c r="A33" s="592" t="s">
        <v>939</v>
      </c>
      <c r="B33" s="593" t="s">
        <v>940</v>
      </c>
      <c r="C33" s="593" t="s">
        <v>438</v>
      </c>
      <c r="D33" s="593" t="s">
        <v>929</v>
      </c>
      <c r="E33" s="593" t="s">
        <v>958</v>
      </c>
      <c r="F33" s="593" t="s">
        <v>992</v>
      </c>
      <c r="G33" s="593" t="s">
        <v>993</v>
      </c>
      <c r="H33" s="610">
        <v>2</v>
      </c>
      <c r="I33" s="610">
        <v>420</v>
      </c>
      <c r="J33" s="593">
        <v>0.94594594594594594</v>
      </c>
      <c r="K33" s="593">
        <v>210</v>
      </c>
      <c r="L33" s="610">
        <v>2</v>
      </c>
      <c r="M33" s="610">
        <v>444</v>
      </c>
      <c r="N33" s="593">
        <v>1</v>
      </c>
      <c r="O33" s="593">
        <v>222</v>
      </c>
      <c r="P33" s="610">
        <v>1</v>
      </c>
      <c r="Q33" s="610">
        <v>223</v>
      </c>
      <c r="R33" s="598">
        <v>0.50225225225225223</v>
      </c>
      <c r="S33" s="611">
        <v>223</v>
      </c>
    </row>
    <row r="34" spans="1:19" ht="14.4" customHeight="1" x14ac:dyDescent="0.3">
      <c r="A34" s="592" t="s">
        <v>939</v>
      </c>
      <c r="B34" s="593" t="s">
        <v>940</v>
      </c>
      <c r="C34" s="593" t="s">
        <v>438</v>
      </c>
      <c r="D34" s="593" t="s">
        <v>929</v>
      </c>
      <c r="E34" s="593" t="s">
        <v>958</v>
      </c>
      <c r="F34" s="593" t="s">
        <v>994</v>
      </c>
      <c r="G34" s="593" t="s">
        <v>995</v>
      </c>
      <c r="H34" s="610">
        <v>499</v>
      </c>
      <c r="I34" s="610">
        <v>38423</v>
      </c>
      <c r="J34" s="593">
        <v>1.1039823008849559</v>
      </c>
      <c r="K34" s="593">
        <v>77</v>
      </c>
      <c r="L34" s="610">
        <v>452</v>
      </c>
      <c r="M34" s="610">
        <v>34804</v>
      </c>
      <c r="N34" s="593">
        <v>1</v>
      </c>
      <c r="O34" s="593">
        <v>77</v>
      </c>
      <c r="P34" s="610">
        <v>458</v>
      </c>
      <c r="Q34" s="610">
        <v>35266</v>
      </c>
      <c r="R34" s="598">
        <v>1.0132743362831858</v>
      </c>
      <c r="S34" s="611">
        <v>77</v>
      </c>
    </row>
    <row r="35" spans="1:19" ht="14.4" customHeight="1" x14ac:dyDescent="0.3">
      <c r="A35" s="592" t="s">
        <v>939</v>
      </c>
      <c r="B35" s="593" t="s">
        <v>940</v>
      </c>
      <c r="C35" s="593" t="s">
        <v>438</v>
      </c>
      <c r="D35" s="593" t="s">
        <v>929</v>
      </c>
      <c r="E35" s="593" t="s">
        <v>958</v>
      </c>
      <c r="F35" s="593" t="s">
        <v>996</v>
      </c>
      <c r="G35" s="593" t="s">
        <v>997</v>
      </c>
      <c r="H35" s="610">
        <v>52</v>
      </c>
      <c r="I35" s="610">
        <v>1404</v>
      </c>
      <c r="J35" s="593">
        <v>0.42136854741896757</v>
      </c>
      <c r="K35" s="593">
        <v>27</v>
      </c>
      <c r="L35" s="610">
        <v>119</v>
      </c>
      <c r="M35" s="610">
        <v>3332</v>
      </c>
      <c r="N35" s="593">
        <v>1</v>
      </c>
      <c r="O35" s="593">
        <v>28</v>
      </c>
      <c r="P35" s="610">
        <v>123</v>
      </c>
      <c r="Q35" s="610">
        <v>3444</v>
      </c>
      <c r="R35" s="598">
        <v>1.0336134453781514</v>
      </c>
      <c r="S35" s="611">
        <v>28</v>
      </c>
    </row>
    <row r="36" spans="1:19" ht="14.4" customHeight="1" x14ac:dyDescent="0.3">
      <c r="A36" s="592" t="s">
        <v>939</v>
      </c>
      <c r="B36" s="593" t="s">
        <v>940</v>
      </c>
      <c r="C36" s="593" t="s">
        <v>438</v>
      </c>
      <c r="D36" s="593" t="s">
        <v>929</v>
      </c>
      <c r="E36" s="593" t="s">
        <v>958</v>
      </c>
      <c r="F36" s="593" t="s">
        <v>998</v>
      </c>
      <c r="G36" s="593" t="s">
        <v>999</v>
      </c>
      <c r="H36" s="610">
        <v>143</v>
      </c>
      <c r="I36" s="610">
        <v>8151</v>
      </c>
      <c r="J36" s="593">
        <v>0.73878364905284144</v>
      </c>
      <c r="K36" s="593">
        <v>57</v>
      </c>
      <c r="L36" s="610">
        <v>187</v>
      </c>
      <c r="M36" s="610">
        <v>11033</v>
      </c>
      <c r="N36" s="593">
        <v>1</v>
      </c>
      <c r="O36" s="593">
        <v>59</v>
      </c>
      <c r="P36" s="610">
        <v>135</v>
      </c>
      <c r="Q36" s="610">
        <v>7965</v>
      </c>
      <c r="R36" s="598">
        <v>0.72192513368983957</v>
      </c>
      <c r="S36" s="611">
        <v>59</v>
      </c>
    </row>
    <row r="37" spans="1:19" ht="14.4" customHeight="1" x14ac:dyDescent="0.3">
      <c r="A37" s="592" t="s">
        <v>939</v>
      </c>
      <c r="B37" s="593" t="s">
        <v>940</v>
      </c>
      <c r="C37" s="593" t="s">
        <v>438</v>
      </c>
      <c r="D37" s="593" t="s">
        <v>929</v>
      </c>
      <c r="E37" s="593" t="s">
        <v>958</v>
      </c>
      <c r="F37" s="593" t="s">
        <v>1000</v>
      </c>
      <c r="G37" s="593"/>
      <c r="H37" s="610">
        <v>188</v>
      </c>
      <c r="I37" s="610">
        <v>45684</v>
      </c>
      <c r="J37" s="593"/>
      <c r="K37" s="593">
        <v>243</v>
      </c>
      <c r="L37" s="610"/>
      <c r="M37" s="610"/>
      <c r="N37" s="593"/>
      <c r="O37" s="593"/>
      <c r="P37" s="610"/>
      <c r="Q37" s="610"/>
      <c r="R37" s="598"/>
      <c r="S37" s="611"/>
    </row>
    <row r="38" spans="1:19" ht="14.4" customHeight="1" x14ac:dyDescent="0.3">
      <c r="A38" s="592" t="s">
        <v>939</v>
      </c>
      <c r="B38" s="593" t="s">
        <v>940</v>
      </c>
      <c r="C38" s="593" t="s">
        <v>438</v>
      </c>
      <c r="D38" s="593" t="s">
        <v>929</v>
      </c>
      <c r="E38" s="593" t="s">
        <v>958</v>
      </c>
      <c r="F38" s="593" t="s">
        <v>1001</v>
      </c>
      <c r="G38" s="593" t="s">
        <v>1002</v>
      </c>
      <c r="H38" s="610">
        <v>3</v>
      </c>
      <c r="I38" s="610">
        <v>1959</v>
      </c>
      <c r="J38" s="593"/>
      <c r="K38" s="593">
        <v>653</v>
      </c>
      <c r="L38" s="610"/>
      <c r="M38" s="610"/>
      <c r="N38" s="593"/>
      <c r="O38" s="593"/>
      <c r="P38" s="610">
        <v>1</v>
      </c>
      <c r="Q38" s="610">
        <v>701</v>
      </c>
      <c r="R38" s="598"/>
      <c r="S38" s="611">
        <v>701</v>
      </c>
    </row>
    <row r="39" spans="1:19" ht="14.4" customHeight="1" x14ac:dyDescent="0.3">
      <c r="A39" s="592" t="s">
        <v>939</v>
      </c>
      <c r="B39" s="593" t="s">
        <v>940</v>
      </c>
      <c r="C39" s="593" t="s">
        <v>438</v>
      </c>
      <c r="D39" s="593" t="s">
        <v>929</v>
      </c>
      <c r="E39" s="593" t="s">
        <v>958</v>
      </c>
      <c r="F39" s="593" t="s">
        <v>1003</v>
      </c>
      <c r="G39" s="593" t="s">
        <v>1004</v>
      </c>
      <c r="H39" s="610">
        <v>4</v>
      </c>
      <c r="I39" s="610">
        <v>860</v>
      </c>
      <c r="J39" s="593">
        <v>0.74458874458874458</v>
      </c>
      <c r="K39" s="593">
        <v>215</v>
      </c>
      <c r="L39" s="610">
        <v>5</v>
      </c>
      <c r="M39" s="610">
        <v>1155</v>
      </c>
      <c r="N39" s="593">
        <v>1</v>
      </c>
      <c r="O39" s="593">
        <v>231</v>
      </c>
      <c r="P39" s="610">
        <v>20</v>
      </c>
      <c r="Q39" s="610">
        <v>4620</v>
      </c>
      <c r="R39" s="598">
        <v>4</v>
      </c>
      <c r="S39" s="611">
        <v>231</v>
      </c>
    </row>
    <row r="40" spans="1:19" ht="14.4" customHeight="1" x14ac:dyDescent="0.3">
      <c r="A40" s="592" t="s">
        <v>939</v>
      </c>
      <c r="B40" s="593" t="s">
        <v>940</v>
      </c>
      <c r="C40" s="593" t="s">
        <v>438</v>
      </c>
      <c r="D40" s="593" t="s">
        <v>929</v>
      </c>
      <c r="E40" s="593" t="s">
        <v>958</v>
      </c>
      <c r="F40" s="593" t="s">
        <v>1005</v>
      </c>
      <c r="G40" s="593" t="s">
        <v>1006</v>
      </c>
      <c r="H40" s="610"/>
      <c r="I40" s="610"/>
      <c r="J40" s="593"/>
      <c r="K40" s="593"/>
      <c r="L40" s="610">
        <v>90</v>
      </c>
      <c r="M40" s="610">
        <v>42480</v>
      </c>
      <c r="N40" s="593">
        <v>1</v>
      </c>
      <c r="O40" s="593">
        <v>472</v>
      </c>
      <c r="P40" s="610">
        <v>116</v>
      </c>
      <c r="Q40" s="610">
        <v>54868</v>
      </c>
      <c r="R40" s="598">
        <v>1.2916195856873822</v>
      </c>
      <c r="S40" s="611">
        <v>473</v>
      </c>
    </row>
    <row r="41" spans="1:19" ht="14.4" customHeight="1" x14ac:dyDescent="0.3">
      <c r="A41" s="592" t="s">
        <v>939</v>
      </c>
      <c r="B41" s="593" t="s">
        <v>940</v>
      </c>
      <c r="C41" s="593" t="s">
        <v>438</v>
      </c>
      <c r="D41" s="593" t="s">
        <v>538</v>
      </c>
      <c r="E41" s="593" t="s">
        <v>941</v>
      </c>
      <c r="F41" s="593" t="s">
        <v>942</v>
      </c>
      <c r="G41" s="593" t="s">
        <v>943</v>
      </c>
      <c r="H41" s="610">
        <v>327.2</v>
      </c>
      <c r="I41" s="610">
        <v>17701.52</v>
      </c>
      <c r="J41" s="593">
        <v>1.1578202406227884</v>
      </c>
      <c r="K41" s="593">
        <v>54.1</v>
      </c>
      <c r="L41" s="610">
        <v>282.60000000000002</v>
      </c>
      <c r="M41" s="610">
        <v>15288.66</v>
      </c>
      <c r="N41" s="593">
        <v>1</v>
      </c>
      <c r="O41" s="593">
        <v>54.099999999999994</v>
      </c>
      <c r="P41" s="610">
        <v>313.04000000000002</v>
      </c>
      <c r="Q41" s="610">
        <v>16935.400000000001</v>
      </c>
      <c r="R41" s="598">
        <v>1.1077098974010804</v>
      </c>
      <c r="S41" s="611">
        <v>54.099795553283926</v>
      </c>
    </row>
    <row r="42" spans="1:19" ht="14.4" customHeight="1" x14ac:dyDescent="0.3">
      <c r="A42" s="592" t="s">
        <v>939</v>
      </c>
      <c r="B42" s="593" t="s">
        <v>940</v>
      </c>
      <c r="C42" s="593" t="s">
        <v>438</v>
      </c>
      <c r="D42" s="593" t="s">
        <v>538</v>
      </c>
      <c r="E42" s="593" t="s">
        <v>941</v>
      </c>
      <c r="F42" s="593" t="s">
        <v>944</v>
      </c>
      <c r="G42" s="593" t="s">
        <v>945</v>
      </c>
      <c r="H42" s="610">
        <v>3.2</v>
      </c>
      <c r="I42" s="610">
        <v>346.4</v>
      </c>
      <c r="J42" s="593"/>
      <c r="K42" s="593">
        <v>108.24999999999999</v>
      </c>
      <c r="L42" s="610"/>
      <c r="M42" s="610"/>
      <c r="N42" s="593"/>
      <c r="O42" s="593"/>
      <c r="P42" s="610"/>
      <c r="Q42" s="610"/>
      <c r="R42" s="598"/>
      <c r="S42" s="611"/>
    </row>
    <row r="43" spans="1:19" ht="14.4" customHeight="1" x14ac:dyDescent="0.3">
      <c r="A43" s="592" t="s">
        <v>939</v>
      </c>
      <c r="B43" s="593" t="s">
        <v>940</v>
      </c>
      <c r="C43" s="593" t="s">
        <v>438</v>
      </c>
      <c r="D43" s="593" t="s">
        <v>538</v>
      </c>
      <c r="E43" s="593" t="s">
        <v>941</v>
      </c>
      <c r="F43" s="593" t="s">
        <v>946</v>
      </c>
      <c r="G43" s="593" t="s">
        <v>476</v>
      </c>
      <c r="H43" s="610"/>
      <c r="I43" s="610"/>
      <c r="J43" s="593"/>
      <c r="K43" s="593"/>
      <c r="L43" s="610"/>
      <c r="M43" s="610"/>
      <c r="N43" s="593"/>
      <c r="O43" s="593"/>
      <c r="P43" s="610">
        <v>3.6999999999999997</v>
      </c>
      <c r="Q43" s="610">
        <v>511.34</v>
      </c>
      <c r="R43" s="598"/>
      <c r="S43" s="611">
        <v>138.20000000000002</v>
      </c>
    </row>
    <row r="44" spans="1:19" ht="14.4" customHeight="1" x14ac:dyDescent="0.3">
      <c r="A44" s="592" t="s">
        <v>939</v>
      </c>
      <c r="B44" s="593" t="s">
        <v>940</v>
      </c>
      <c r="C44" s="593" t="s">
        <v>438</v>
      </c>
      <c r="D44" s="593" t="s">
        <v>538</v>
      </c>
      <c r="E44" s="593" t="s">
        <v>941</v>
      </c>
      <c r="F44" s="593" t="s">
        <v>947</v>
      </c>
      <c r="G44" s="593" t="s">
        <v>522</v>
      </c>
      <c r="H44" s="610">
        <v>17.3</v>
      </c>
      <c r="I44" s="610">
        <v>1093.7400000000002</v>
      </c>
      <c r="J44" s="593">
        <v>1.1274275347379707</v>
      </c>
      <c r="K44" s="593">
        <v>63.221965317919086</v>
      </c>
      <c r="L44" s="610">
        <v>15.800000000000002</v>
      </c>
      <c r="M44" s="610">
        <v>970.12000000000012</v>
      </c>
      <c r="N44" s="593">
        <v>1</v>
      </c>
      <c r="O44" s="593">
        <v>61.4</v>
      </c>
      <c r="P44" s="610">
        <v>22.199999999999996</v>
      </c>
      <c r="Q44" s="610">
        <v>1363.77</v>
      </c>
      <c r="R44" s="598">
        <v>1.4057745433554609</v>
      </c>
      <c r="S44" s="611">
        <v>61.431081081081089</v>
      </c>
    </row>
    <row r="45" spans="1:19" ht="14.4" customHeight="1" x14ac:dyDescent="0.3">
      <c r="A45" s="592" t="s">
        <v>939</v>
      </c>
      <c r="B45" s="593" t="s">
        <v>940</v>
      </c>
      <c r="C45" s="593" t="s">
        <v>438</v>
      </c>
      <c r="D45" s="593" t="s">
        <v>538</v>
      </c>
      <c r="E45" s="593" t="s">
        <v>941</v>
      </c>
      <c r="F45" s="593" t="s">
        <v>948</v>
      </c>
      <c r="G45" s="593" t="s">
        <v>949</v>
      </c>
      <c r="H45" s="610">
        <v>0.8</v>
      </c>
      <c r="I45" s="610">
        <v>41.12</v>
      </c>
      <c r="J45" s="593"/>
      <c r="K45" s="593">
        <v>51.399999999999991</v>
      </c>
      <c r="L45" s="610"/>
      <c r="M45" s="610"/>
      <c r="N45" s="593"/>
      <c r="O45" s="593"/>
      <c r="P45" s="610"/>
      <c r="Q45" s="610"/>
      <c r="R45" s="598"/>
      <c r="S45" s="611"/>
    </row>
    <row r="46" spans="1:19" ht="14.4" customHeight="1" x14ac:dyDescent="0.3">
      <c r="A46" s="592" t="s">
        <v>939</v>
      </c>
      <c r="B46" s="593" t="s">
        <v>940</v>
      </c>
      <c r="C46" s="593" t="s">
        <v>438</v>
      </c>
      <c r="D46" s="593" t="s">
        <v>538</v>
      </c>
      <c r="E46" s="593" t="s">
        <v>941</v>
      </c>
      <c r="F46" s="593" t="s">
        <v>950</v>
      </c>
      <c r="G46" s="593" t="s">
        <v>951</v>
      </c>
      <c r="H46" s="610">
        <v>16.600000000000001</v>
      </c>
      <c r="I46" s="610">
        <v>2905</v>
      </c>
      <c r="J46" s="593">
        <v>1.5196693869010254</v>
      </c>
      <c r="K46" s="593">
        <v>174.99999999999997</v>
      </c>
      <c r="L46" s="610">
        <v>10.8</v>
      </c>
      <c r="M46" s="610">
        <v>1911.6</v>
      </c>
      <c r="N46" s="593">
        <v>1</v>
      </c>
      <c r="O46" s="593">
        <v>176.99999999999997</v>
      </c>
      <c r="P46" s="610">
        <v>9.6</v>
      </c>
      <c r="Q46" s="610">
        <v>1699.2</v>
      </c>
      <c r="R46" s="598">
        <v>0.88888888888888895</v>
      </c>
      <c r="S46" s="611">
        <v>177</v>
      </c>
    </row>
    <row r="47" spans="1:19" ht="14.4" customHeight="1" x14ac:dyDescent="0.3">
      <c r="A47" s="592" t="s">
        <v>939</v>
      </c>
      <c r="B47" s="593" t="s">
        <v>940</v>
      </c>
      <c r="C47" s="593" t="s">
        <v>438</v>
      </c>
      <c r="D47" s="593" t="s">
        <v>538</v>
      </c>
      <c r="E47" s="593" t="s">
        <v>941</v>
      </c>
      <c r="F47" s="593" t="s">
        <v>952</v>
      </c>
      <c r="G47" s="593" t="s">
        <v>953</v>
      </c>
      <c r="H47" s="610">
        <v>184</v>
      </c>
      <c r="I47" s="610">
        <v>10458.56</v>
      </c>
      <c r="J47" s="593">
        <v>1.3713698278077615</v>
      </c>
      <c r="K47" s="593">
        <v>56.839999999999996</v>
      </c>
      <c r="L47" s="610">
        <v>99</v>
      </c>
      <c r="M47" s="610">
        <v>7626.36</v>
      </c>
      <c r="N47" s="593">
        <v>1</v>
      </c>
      <c r="O47" s="593">
        <v>77.033939393939391</v>
      </c>
      <c r="P47" s="610"/>
      <c r="Q47" s="610"/>
      <c r="R47" s="598"/>
      <c r="S47" s="611"/>
    </row>
    <row r="48" spans="1:19" ht="14.4" customHeight="1" x14ac:dyDescent="0.3">
      <c r="A48" s="592" t="s">
        <v>939</v>
      </c>
      <c r="B48" s="593" t="s">
        <v>940</v>
      </c>
      <c r="C48" s="593" t="s">
        <v>438</v>
      </c>
      <c r="D48" s="593" t="s">
        <v>538</v>
      </c>
      <c r="E48" s="593" t="s">
        <v>941</v>
      </c>
      <c r="F48" s="593" t="s">
        <v>952</v>
      </c>
      <c r="G48" s="593"/>
      <c r="H48" s="610">
        <v>72</v>
      </c>
      <c r="I48" s="610">
        <v>4092.4799999999996</v>
      </c>
      <c r="J48" s="593">
        <v>5.5978552278820359</v>
      </c>
      <c r="K48" s="593">
        <v>56.839999999999996</v>
      </c>
      <c r="L48" s="610">
        <v>7</v>
      </c>
      <c r="M48" s="610">
        <v>731.08000000000015</v>
      </c>
      <c r="N48" s="593">
        <v>1</v>
      </c>
      <c r="O48" s="593">
        <v>104.44000000000003</v>
      </c>
      <c r="P48" s="610"/>
      <c r="Q48" s="610"/>
      <c r="R48" s="598"/>
      <c r="S48" s="611"/>
    </row>
    <row r="49" spans="1:19" ht="14.4" customHeight="1" x14ac:dyDescent="0.3">
      <c r="A49" s="592" t="s">
        <v>939</v>
      </c>
      <c r="B49" s="593" t="s">
        <v>940</v>
      </c>
      <c r="C49" s="593" t="s">
        <v>438</v>
      </c>
      <c r="D49" s="593" t="s">
        <v>538</v>
      </c>
      <c r="E49" s="593" t="s">
        <v>941</v>
      </c>
      <c r="F49" s="593" t="s">
        <v>954</v>
      </c>
      <c r="G49" s="593" t="s">
        <v>955</v>
      </c>
      <c r="H49" s="610">
        <v>1554</v>
      </c>
      <c r="I49" s="610">
        <v>5267.94</v>
      </c>
      <c r="J49" s="593">
        <v>1.5290310221520456</v>
      </c>
      <c r="K49" s="593">
        <v>3.3899227799227796</v>
      </c>
      <c r="L49" s="610">
        <v>1412</v>
      </c>
      <c r="M49" s="610">
        <v>3445.28</v>
      </c>
      <c r="N49" s="593">
        <v>1</v>
      </c>
      <c r="O49" s="593">
        <v>2.44</v>
      </c>
      <c r="P49" s="610"/>
      <c r="Q49" s="610"/>
      <c r="R49" s="598"/>
      <c r="S49" s="611"/>
    </row>
    <row r="50" spans="1:19" ht="14.4" customHeight="1" x14ac:dyDescent="0.3">
      <c r="A50" s="592" t="s">
        <v>939</v>
      </c>
      <c r="B50" s="593" t="s">
        <v>940</v>
      </c>
      <c r="C50" s="593" t="s">
        <v>438</v>
      </c>
      <c r="D50" s="593" t="s">
        <v>538</v>
      </c>
      <c r="E50" s="593" t="s">
        <v>941</v>
      </c>
      <c r="F50" s="593" t="s">
        <v>956</v>
      </c>
      <c r="G50" s="593" t="s">
        <v>457</v>
      </c>
      <c r="H50" s="610"/>
      <c r="I50" s="610"/>
      <c r="J50" s="593"/>
      <c r="K50" s="593"/>
      <c r="L50" s="610"/>
      <c r="M50" s="610"/>
      <c r="N50" s="593"/>
      <c r="O50" s="593"/>
      <c r="P50" s="610">
        <v>81.7</v>
      </c>
      <c r="Q50" s="610">
        <v>392.16</v>
      </c>
      <c r="R50" s="598"/>
      <c r="S50" s="611">
        <v>4.8</v>
      </c>
    </row>
    <row r="51" spans="1:19" ht="14.4" customHeight="1" x14ac:dyDescent="0.3">
      <c r="A51" s="592" t="s">
        <v>939</v>
      </c>
      <c r="B51" s="593" t="s">
        <v>940</v>
      </c>
      <c r="C51" s="593" t="s">
        <v>438</v>
      </c>
      <c r="D51" s="593" t="s">
        <v>538</v>
      </c>
      <c r="E51" s="593" t="s">
        <v>941</v>
      </c>
      <c r="F51" s="593" t="s">
        <v>957</v>
      </c>
      <c r="G51" s="593" t="s">
        <v>953</v>
      </c>
      <c r="H51" s="610"/>
      <c r="I51" s="610"/>
      <c r="J51" s="593"/>
      <c r="K51" s="593"/>
      <c r="L51" s="610"/>
      <c r="M51" s="610"/>
      <c r="N51" s="593"/>
      <c r="O51" s="593"/>
      <c r="P51" s="610">
        <v>77</v>
      </c>
      <c r="Q51" s="610">
        <v>8041.880000000001</v>
      </c>
      <c r="R51" s="598"/>
      <c r="S51" s="611">
        <v>104.44000000000001</v>
      </c>
    </row>
    <row r="52" spans="1:19" ht="14.4" customHeight="1" x14ac:dyDescent="0.3">
      <c r="A52" s="592" t="s">
        <v>939</v>
      </c>
      <c r="B52" s="593" t="s">
        <v>940</v>
      </c>
      <c r="C52" s="593" t="s">
        <v>438</v>
      </c>
      <c r="D52" s="593" t="s">
        <v>538</v>
      </c>
      <c r="E52" s="593" t="s">
        <v>958</v>
      </c>
      <c r="F52" s="593" t="s">
        <v>959</v>
      </c>
      <c r="G52" s="593" t="s">
        <v>960</v>
      </c>
      <c r="H52" s="610">
        <v>1</v>
      </c>
      <c r="I52" s="610">
        <v>171</v>
      </c>
      <c r="J52" s="593"/>
      <c r="K52" s="593">
        <v>171</v>
      </c>
      <c r="L52" s="610"/>
      <c r="M52" s="610"/>
      <c r="N52" s="593"/>
      <c r="O52" s="593"/>
      <c r="P52" s="610">
        <v>1</v>
      </c>
      <c r="Q52" s="610">
        <v>183</v>
      </c>
      <c r="R52" s="598"/>
      <c r="S52" s="611">
        <v>183</v>
      </c>
    </row>
    <row r="53" spans="1:19" ht="14.4" customHeight="1" x14ac:dyDescent="0.3">
      <c r="A53" s="592" t="s">
        <v>939</v>
      </c>
      <c r="B53" s="593" t="s">
        <v>940</v>
      </c>
      <c r="C53" s="593" t="s">
        <v>438</v>
      </c>
      <c r="D53" s="593" t="s">
        <v>538</v>
      </c>
      <c r="E53" s="593" t="s">
        <v>958</v>
      </c>
      <c r="F53" s="593" t="s">
        <v>961</v>
      </c>
      <c r="G53" s="593" t="s">
        <v>962</v>
      </c>
      <c r="H53" s="610">
        <v>8</v>
      </c>
      <c r="I53" s="610">
        <v>904</v>
      </c>
      <c r="J53" s="593">
        <v>0.27443837279902855</v>
      </c>
      <c r="K53" s="593">
        <v>113</v>
      </c>
      <c r="L53" s="610">
        <v>27</v>
      </c>
      <c r="M53" s="610">
        <v>3294</v>
      </c>
      <c r="N53" s="593">
        <v>1</v>
      </c>
      <c r="O53" s="593">
        <v>122</v>
      </c>
      <c r="P53" s="610">
        <v>21</v>
      </c>
      <c r="Q53" s="610">
        <v>2562</v>
      </c>
      <c r="R53" s="598">
        <v>0.77777777777777779</v>
      </c>
      <c r="S53" s="611">
        <v>122</v>
      </c>
    </row>
    <row r="54" spans="1:19" ht="14.4" customHeight="1" x14ac:dyDescent="0.3">
      <c r="A54" s="592" t="s">
        <v>939</v>
      </c>
      <c r="B54" s="593" t="s">
        <v>940</v>
      </c>
      <c r="C54" s="593" t="s">
        <v>438</v>
      </c>
      <c r="D54" s="593" t="s">
        <v>538</v>
      </c>
      <c r="E54" s="593" t="s">
        <v>958</v>
      </c>
      <c r="F54" s="593" t="s">
        <v>963</v>
      </c>
      <c r="G54" s="593" t="s">
        <v>964</v>
      </c>
      <c r="H54" s="610">
        <v>1664</v>
      </c>
      <c r="I54" s="610">
        <v>58240</v>
      </c>
      <c r="J54" s="593">
        <v>0.91143836366766307</v>
      </c>
      <c r="K54" s="593">
        <v>35</v>
      </c>
      <c r="L54" s="610">
        <v>1727</v>
      </c>
      <c r="M54" s="610">
        <v>63899</v>
      </c>
      <c r="N54" s="593">
        <v>1</v>
      </c>
      <c r="O54" s="593">
        <v>37</v>
      </c>
      <c r="P54" s="610">
        <v>1757</v>
      </c>
      <c r="Q54" s="610">
        <v>65009</v>
      </c>
      <c r="R54" s="598">
        <v>1.0173711638679792</v>
      </c>
      <c r="S54" s="611">
        <v>37</v>
      </c>
    </row>
    <row r="55" spans="1:19" ht="14.4" customHeight="1" x14ac:dyDescent="0.3">
      <c r="A55" s="592" t="s">
        <v>939</v>
      </c>
      <c r="B55" s="593" t="s">
        <v>940</v>
      </c>
      <c r="C55" s="593" t="s">
        <v>438</v>
      </c>
      <c r="D55" s="593" t="s">
        <v>538</v>
      </c>
      <c r="E55" s="593" t="s">
        <v>958</v>
      </c>
      <c r="F55" s="593" t="s">
        <v>965</v>
      </c>
      <c r="G55" s="593" t="s">
        <v>966</v>
      </c>
      <c r="H55" s="610">
        <v>63</v>
      </c>
      <c r="I55" s="610">
        <v>630</v>
      </c>
      <c r="J55" s="593">
        <v>0.96923076923076923</v>
      </c>
      <c r="K55" s="593">
        <v>10</v>
      </c>
      <c r="L55" s="610">
        <v>65</v>
      </c>
      <c r="M55" s="610">
        <v>650</v>
      </c>
      <c r="N55" s="593">
        <v>1</v>
      </c>
      <c r="O55" s="593">
        <v>10</v>
      </c>
      <c r="P55" s="610">
        <v>124</v>
      </c>
      <c r="Q55" s="610">
        <v>1240</v>
      </c>
      <c r="R55" s="598">
        <v>1.9076923076923078</v>
      </c>
      <c r="S55" s="611">
        <v>10</v>
      </c>
    </row>
    <row r="56" spans="1:19" ht="14.4" customHeight="1" x14ac:dyDescent="0.3">
      <c r="A56" s="592" t="s">
        <v>939</v>
      </c>
      <c r="B56" s="593" t="s">
        <v>940</v>
      </c>
      <c r="C56" s="593" t="s">
        <v>438</v>
      </c>
      <c r="D56" s="593" t="s">
        <v>538</v>
      </c>
      <c r="E56" s="593" t="s">
        <v>958</v>
      </c>
      <c r="F56" s="593" t="s">
        <v>967</v>
      </c>
      <c r="G56" s="593" t="s">
        <v>968</v>
      </c>
      <c r="H56" s="610">
        <v>4</v>
      </c>
      <c r="I56" s="610">
        <v>20</v>
      </c>
      <c r="J56" s="593">
        <v>2</v>
      </c>
      <c r="K56" s="593">
        <v>5</v>
      </c>
      <c r="L56" s="610">
        <v>2</v>
      </c>
      <c r="M56" s="610">
        <v>10</v>
      </c>
      <c r="N56" s="593">
        <v>1</v>
      </c>
      <c r="O56" s="593">
        <v>5</v>
      </c>
      <c r="P56" s="610">
        <v>18</v>
      </c>
      <c r="Q56" s="610">
        <v>90</v>
      </c>
      <c r="R56" s="598">
        <v>9</v>
      </c>
      <c r="S56" s="611">
        <v>5</v>
      </c>
    </row>
    <row r="57" spans="1:19" ht="14.4" customHeight="1" x14ac:dyDescent="0.3">
      <c r="A57" s="592" t="s">
        <v>939</v>
      </c>
      <c r="B57" s="593" t="s">
        <v>940</v>
      </c>
      <c r="C57" s="593" t="s">
        <v>438</v>
      </c>
      <c r="D57" s="593" t="s">
        <v>538</v>
      </c>
      <c r="E57" s="593" t="s">
        <v>958</v>
      </c>
      <c r="F57" s="593" t="s">
        <v>969</v>
      </c>
      <c r="G57" s="593" t="s">
        <v>970</v>
      </c>
      <c r="H57" s="610">
        <v>17</v>
      </c>
      <c r="I57" s="610">
        <v>85</v>
      </c>
      <c r="J57" s="593">
        <v>1.1333333333333333</v>
      </c>
      <c r="K57" s="593">
        <v>5</v>
      </c>
      <c r="L57" s="610">
        <v>15</v>
      </c>
      <c r="M57" s="610">
        <v>75</v>
      </c>
      <c r="N57" s="593">
        <v>1</v>
      </c>
      <c r="O57" s="593">
        <v>5</v>
      </c>
      <c r="P57" s="610">
        <v>18</v>
      </c>
      <c r="Q57" s="610">
        <v>90</v>
      </c>
      <c r="R57" s="598">
        <v>1.2</v>
      </c>
      <c r="S57" s="611">
        <v>5</v>
      </c>
    </row>
    <row r="58" spans="1:19" ht="14.4" customHeight="1" x14ac:dyDescent="0.3">
      <c r="A58" s="592" t="s">
        <v>939</v>
      </c>
      <c r="B58" s="593" t="s">
        <v>940</v>
      </c>
      <c r="C58" s="593" t="s">
        <v>438</v>
      </c>
      <c r="D58" s="593" t="s">
        <v>538</v>
      </c>
      <c r="E58" s="593" t="s">
        <v>958</v>
      </c>
      <c r="F58" s="593" t="s">
        <v>971</v>
      </c>
      <c r="G58" s="593" t="s">
        <v>972</v>
      </c>
      <c r="H58" s="610">
        <v>4</v>
      </c>
      <c r="I58" s="610">
        <v>280</v>
      </c>
      <c r="J58" s="593">
        <v>3.3191085822664772E-2</v>
      </c>
      <c r="K58" s="593">
        <v>70</v>
      </c>
      <c r="L58" s="610">
        <v>114</v>
      </c>
      <c r="M58" s="610">
        <v>8436</v>
      </c>
      <c r="N58" s="593">
        <v>1</v>
      </c>
      <c r="O58" s="593">
        <v>74</v>
      </c>
      <c r="P58" s="610">
        <v>175</v>
      </c>
      <c r="Q58" s="610">
        <v>12950</v>
      </c>
      <c r="R58" s="598">
        <v>1.5350877192982457</v>
      </c>
      <c r="S58" s="611">
        <v>74</v>
      </c>
    </row>
    <row r="59" spans="1:19" ht="14.4" customHeight="1" x14ac:dyDescent="0.3">
      <c r="A59" s="592" t="s">
        <v>939</v>
      </c>
      <c r="B59" s="593" t="s">
        <v>940</v>
      </c>
      <c r="C59" s="593" t="s">
        <v>438</v>
      </c>
      <c r="D59" s="593" t="s">
        <v>538</v>
      </c>
      <c r="E59" s="593" t="s">
        <v>958</v>
      </c>
      <c r="F59" s="593" t="s">
        <v>976</v>
      </c>
      <c r="G59" s="593" t="s">
        <v>977</v>
      </c>
      <c r="H59" s="610">
        <v>175</v>
      </c>
      <c r="I59" s="610">
        <v>28875</v>
      </c>
      <c r="J59" s="593">
        <v>0.82391713747645956</v>
      </c>
      <c r="K59" s="593">
        <v>165</v>
      </c>
      <c r="L59" s="610">
        <v>198</v>
      </c>
      <c r="M59" s="610">
        <v>35046</v>
      </c>
      <c r="N59" s="593">
        <v>1</v>
      </c>
      <c r="O59" s="593">
        <v>177</v>
      </c>
      <c r="P59" s="610">
        <v>225</v>
      </c>
      <c r="Q59" s="610">
        <v>39825</v>
      </c>
      <c r="R59" s="598">
        <v>1.1363636363636365</v>
      </c>
      <c r="S59" s="611">
        <v>177</v>
      </c>
    </row>
    <row r="60" spans="1:19" ht="14.4" customHeight="1" x14ac:dyDescent="0.3">
      <c r="A60" s="592" t="s">
        <v>939</v>
      </c>
      <c r="B60" s="593" t="s">
        <v>940</v>
      </c>
      <c r="C60" s="593" t="s">
        <v>438</v>
      </c>
      <c r="D60" s="593" t="s">
        <v>538</v>
      </c>
      <c r="E60" s="593" t="s">
        <v>958</v>
      </c>
      <c r="F60" s="593" t="s">
        <v>978</v>
      </c>
      <c r="G60" s="593" t="s">
        <v>979</v>
      </c>
      <c r="H60" s="610">
        <v>1</v>
      </c>
      <c r="I60" s="610">
        <v>171</v>
      </c>
      <c r="J60" s="593">
        <v>0.95530726256983245</v>
      </c>
      <c r="K60" s="593">
        <v>171</v>
      </c>
      <c r="L60" s="610">
        <v>1</v>
      </c>
      <c r="M60" s="610">
        <v>179</v>
      </c>
      <c r="N60" s="593">
        <v>1</v>
      </c>
      <c r="O60" s="593">
        <v>179</v>
      </c>
      <c r="P60" s="610">
        <v>1</v>
      </c>
      <c r="Q60" s="610">
        <v>272</v>
      </c>
      <c r="R60" s="598">
        <v>1.5195530726256983</v>
      </c>
      <c r="S60" s="611">
        <v>272</v>
      </c>
    </row>
    <row r="61" spans="1:19" ht="14.4" customHeight="1" x14ac:dyDescent="0.3">
      <c r="A61" s="592" t="s">
        <v>939</v>
      </c>
      <c r="B61" s="593" t="s">
        <v>940</v>
      </c>
      <c r="C61" s="593" t="s">
        <v>438</v>
      </c>
      <c r="D61" s="593" t="s">
        <v>538</v>
      </c>
      <c r="E61" s="593" t="s">
        <v>958</v>
      </c>
      <c r="F61" s="593" t="s">
        <v>980</v>
      </c>
      <c r="G61" s="593" t="s">
        <v>981</v>
      </c>
      <c r="H61" s="610">
        <v>94</v>
      </c>
      <c r="I61" s="610">
        <v>1900.0100000000002</v>
      </c>
      <c r="J61" s="593">
        <v>0.20430215053763442</v>
      </c>
      <c r="K61" s="593">
        <v>20.212872340425534</v>
      </c>
      <c r="L61" s="610">
        <v>279</v>
      </c>
      <c r="M61" s="610">
        <v>9300</v>
      </c>
      <c r="N61" s="593">
        <v>1</v>
      </c>
      <c r="O61" s="593">
        <v>33.333333333333336</v>
      </c>
      <c r="P61" s="610">
        <v>354</v>
      </c>
      <c r="Q61" s="610">
        <v>11799.99</v>
      </c>
      <c r="R61" s="598">
        <v>1.2688161290322579</v>
      </c>
      <c r="S61" s="611">
        <v>33.33330508474576</v>
      </c>
    </row>
    <row r="62" spans="1:19" ht="14.4" customHeight="1" x14ac:dyDescent="0.3">
      <c r="A62" s="592" t="s">
        <v>939</v>
      </c>
      <c r="B62" s="593" t="s">
        <v>940</v>
      </c>
      <c r="C62" s="593" t="s">
        <v>438</v>
      </c>
      <c r="D62" s="593" t="s">
        <v>538</v>
      </c>
      <c r="E62" s="593" t="s">
        <v>958</v>
      </c>
      <c r="F62" s="593" t="s">
        <v>982</v>
      </c>
      <c r="G62" s="593" t="s">
        <v>983</v>
      </c>
      <c r="H62" s="610">
        <v>1</v>
      </c>
      <c r="I62" s="610">
        <v>36</v>
      </c>
      <c r="J62" s="593">
        <v>0.10810810810810811</v>
      </c>
      <c r="K62" s="593">
        <v>36</v>
      </c>
      <c r="L62" s="610">
        <v>9</v>
      </c>
      <c r="M62" s="610">
        <v>333</v>
      </c>
      <c r="N62" s="593">
        <v>1</v>
      </c>
      <c r="O62" s="593">
        <v>37</v>
      </c>
      <c r="P62" s="610">
        <v>1</v>
      </c>
      <c r="Q62" s="610">
        <v>37</v>
      </c>
      <c r="R62" s="598">
        <v>0.1111111111111111</v>
      </c>
      <c r="S62" s="611">
        <v>37</v>
      </c>
    </row>
    <row r="63" spans="1:19" ht="14.4" customHeight="1" x14ac:dyDescent="0.3">
      <c r="A63" s="592" t="s">
        <v>939</v>
      </c>
      <c r="B63" s="593" t="s">
        <v>940</v>
      </c>
      <c r="C63" s="593" t="s">
        <v>438</v>
      </c>
      <c r="D63" s="593" t="s">
        <v>538</v>
      </c>
      <c r="E63" s="593" t="s">
        <v>958</v>
      </c>
      <c r="F63" s="593" t="s">
        <v>984</v>
      </c>
      <c r="G63" s="593" t="s">
        <v>985</v>
      </c>
      <c r="H63" s="610"/>
      <c r="I63" s="610"/>
      <c r="J63" s="593"/>
      <c r="K63" s="593"/>
      <c r="L63" s="610">
        <v>1</v>
      </c>
      <c r="M63" s="610">
        <v>32</v>
      </c>
      <c r="N63" s="593">
        <v>1</v>
      </c>
      <c r="O63" s="593">
        <v>32</v>
      </c>
      <c r="P63" s="610"/>
      <c r="Q63" s="610"/>
      <c r="R63" s="598"/>
      <c r="S63" s="611"/>
    </row>
    <row r="64" spans="1:19" ht="14.4" customHeight="1" x14ac:dyDescent="0.3">
      <c r="A64" s="592" t="s">
        <v>939</v>
      </c>
      <c r="B64" s="593" t="s">
        <v>940</v>
      </c>
      <c r="C64" s="593" t="s">
        <v>438</v>
      </c>
      <c r="D64" s="593" t="s">
        <v>538</v>
      </c>
      <c r="E64" s="593" t="s">
        <v>958</v>
      </c>
      <c r="F64" s="593" t="s">
        <v>986</v>
      </c>
      <c r="G64" s="593" t="s">
        <v>987</v>
      </c>
      <c r="H64" s="610">
        <v>1801</v>
      </c>
      <c r="I64" s="610">
        <v>232329</v>
      </c>
      <c r="J64" s="593">
        <v>0.93638005110554023</v>
      </c>
      <c r="K64" s="593">
        <v>129</v>
      </c>
      <c r="L64" s="610">
        <v>1894</v>
      </c>
      <c r="M64" s="610">
        <v>248114</v>
      </c>
      <c r="N64" s="593">
        <v>1</v>
      </c>
      <c r="O64" s="593">
        <v>131</v>
      </c>
      <c r="P64" s="610">
        <v>1938</v>
      </c>
      <c r="Q64" s="610">
        <v>255816</v>
      </c>
      <c r="R64" s="598">
        <v>1.0310421822226881</v>
      </c>
      <c r="S64" s="611">
        <v>132</v>
      </c>
    </row>
    <row r="65" spans="1:19" ht="14.4" customHeight="1" x14ac:dyDescent="0.3">
      <c r="A65" s="592" t="s">
        <v>939</v>
      </c>
      <c r="B65" s="593" t="s">
        <v>940</v>
      </c>
      <c r="C65" s="593" t="s">
        <v>438</v>
      </c>
      <c r="D65" s="593" t="s">
        <v>538</v>
      </c>
      <c r="E65" s="593" t="s">
        <v>958</v>
      </c>
      <c r="F65" s="593" t="s">
        <v>988</v>
      </c>
      <c r="G65" s="593" t="s">
        <v>989</v>
      </c>
      <c r="H65" s="610">
        <v>19</v>
      </c>
      <c r="I65" s="610">
        <v>1330</v>
      </c>
      <c r="J65" s="593">
        <v>0.40847665847665848</v>
      </c>
      <c r="K65" s="593">
        <v>70</v>
      </c>
      <c r="L65" s="610">
        <v>44</v>
      </c>
      <c r="M65" s="610">
        <v>3256</v>
      </c>
      <c r="N65" s="593">
        <v>1</v>
      </c>
      <c r="O65" s="593">
        <v>74</v>
      </c>
      <c r="P65" s="610">
        <v>69</v>
      </c>
      <c r="Q65" s="610">
        <v>5106</v>
      </c>
      <c r="R65" s="598">
        <v>1.5681818181818181</v>
      </c>
      <c r="S65" s="611">
        <v>74</v>
      </c>
    </row>
    <row r="66" spans="1:19" ht="14.4" customHeight="1" x14ac:dyDescent="0.3">
      <c r="A66" s="592" t="s">
        <v>939</v>
      </c>
      <c r="B66" s="593" t="s">
        <v>940</v>
      </c>
      <c r="C66" s="593" t="s">
        <v>438</v>
      </c>
      <c r="D66" s="593" t="s">
        <v>538</v>
      </c>
      <c r="E66" s="593" t="s">
        <v>958</v>
      </c>
      <c r="F66" s="593" t="s">
        <v>990</v>
      </c>
      <c r="G66" s="593" t="s">
        <v>991</v>
      </c>
      <c r="H66" s="610">
        <v>51</v>
      </c>
      <c r="I66" s="610">
        <v>16881</v>
      </c>
      <c r="J66" s="593">
        <v>0.82218001168907073</v>
      </c>
      <c r="K66" s="593">
        <v>331</v>
      </c>
      <c r="L66" s="610">
        <v>58</v>
      </c>
      <c r="M66" s="610">
        <v>20532</v>
      </c>
      <c r="N66" s="593">
        <v>1</v>
      </c>
      <c r="O66" s="593">
        <v>354</v>
      </c>
      <c r="P66" s="610">
        <v>99</v>
      </c>
      <c r="Q66" s="610">
        <v>35145</v>
      </c>
      <c r="R66" s="598">
        <v>1.7117182933956749</v>
      </c>
      <c r="S66" s="611">
        <v>355</v>
      </c>
    </row>
    <row r="67" spans="1:19" ht="14.4" customHeight="1" x14ac:dyDescent="0.3">
      <c r="A67" s="592" t="s">
        <v>939</v>
      </c>
      <c r="B67" s="593" t="s">
        <v>940</v>
      </c>
      <c r="C67" s="593" t="s">
        <v>438</v>
      </c>
      <c r="D67" s="593" t="s">
        <v>538</v>
      </c>
      <c r="E67" s="593" t="s">
        <v>958</v>
      </c>
      <c r="F67" s="593" t="s">
        <v>992</v>
      </c>
      <c r="G67" s="593" t="s">
        <v>993</v>
      </c>
      <c r="H67" s="610">
        <v>72</v>
      </c>
      <c r="I67" s="610">
        <v>15120</v>
      </c>
      <c r="J67" s="593">
        <v>0.4030065568527107</v>
      </c>
      <c r="K67" s="593">
        <v>210</v>
      </c>
      <c r="L67" s="610">
        <v>169</v>
      </c>
      <c r="M67" s="610">
        <v>37518</v>
      </c>
      <c r="N67" s="593">
        <v>1</v>
      </c>
      <c r="O67" s="593">
        <v>222</v>
      </c>
      <c r="P67" s="610">
        <v>369</v>
      </c>
      <c r="Q67" s="610">
        <v>82287</v>
      </c>
      <c r="R67" s="598">
        <v>2.19326723172877</v>
      </c>
      <c r="S67" s="611">
        <v>223</v>
      </c>
    </row>
    <row r="68" spans="1:19" ht="14.4" customHeight="1" x14ac:dyDescent="0.3">
      <c r="A68" s="592" t="s">
        <v>939</v>
      </c>
      <c r="B68" s="593" t="s">
        <v>940</v>
      </c>
      <c r="C68" s="593" t="s">
        <v>438</v>
      </c>
      <c r="D68" s="593" t="s">
        <v>538</v>
      </c>
      <c r="E68" s="593" t="s">
        <v>958</v>
      </c>
      <c r="F68" s="593" t="s">
        <v>994</v>
      </c>
      <c r="G68" s="593" t="s">
        <v>995</v>
      </c>
      <c r="H68" s="610">
        <v>10</v>
      </c>
      <c r="I68" s="610">
        <v>770</v>
      </c>
      <c r="J68" s="593">
        <v>0.34482758620689657</v>
      </c>
      <c r="K68" s="593">
        <v>77</v>
      </c>
      <c r="L68" s="610">
        <v>29</v>
      </c>
      <c r="M68" s="610">
        <v>2233</v>
      </c>
      <c r="N68" s="593">
        <v>1</v>
      </c>
      <c r="O68" s="593">
        <v>77</v>
      </c>
      <c r="P68" s="610">
        <v>21</v>
      </c>
      <c r="Q68" s="610">
        <v>1617</v>
      </c>
      <c r="R68" s="598">
        <v>0.72413793103448276</v>
      </c>
      <c r="S68" s="611">
        <v>77</v>
      </c>
    </row>
    <row r="69" spans="1:19" ht="14.4" customHeight="1" x14ac:dyDescent="0.3">
      <c r="A69" s="592" t="s">
        <v>939</v>
      </c>
      <c r="B69" s="593" t="s">
        <v>940</v>
      </c>
      <c r="C69" s="593" t="s">
        <v>438</v>
      </c>
      <c r="D69" s="593" t="s">
        <v>538</v>
      </c>
      <c r="E69" s="593" t="s">
        <v>958</v>
      </c>
      <c r="F69" s="593" t="s">
        <v>1001</v>
      </c>
      <c r="G69" s="593" t="s">
        <v>1002</v>
      </c>
      <c r="H69" s="610">
        <v>32</v>
      </c>
      <c r="I69" s="610">
        <v>20896</v>
      </c>
      <c r="J69" s="593">
        <v>1.242035187826914</v>
      </c>
      <c r="K69" s="593">
        <v>653</v>
      </c>
      <c r="L69" s="610">
        <v>24</v>
      </c>
      <c r="M69" s="610">
        <v>16824</v>
      </c>
      <c r="N69" s="593">
        <v>1</v>
      </c>
      <c r="O69" s="593">
        <v>701</v>
      </c>
      <c r="P69" s="610">
        <v>32</v>
      </c>
      <c r="Q69" s="610">
        <v>22432</v>
      </c>
      <c r="R69" s="598">
        <v>1.3333333333333333</v>
      </c>
      <c r="S69" s="611">
        <v>701</v>
      </c>
    </row>
    <row r="70" spans="1:19" ht="14.4" customHeight="1" x14ac:dyDescent="0.3">
      <c r="A70" s="592" t="s">
        <v>939</v>
      </c>
      <c r="B70" s="593" t="s">
        <v>940</v>
      </c>
      <c r="C70" s="593" t="s">
        <v>438</v>
      </c>
      <c r="D70" s="593" t="s">
        <v>538</v>
      </c>
      <c r="E70" s="593" t="s">
        <v>958</v>
      </c>
      <c r="F70" s="593" t="s">
        <v>1003</v>
      </c>
      <c r="G70" s="593" t="s">
        <v>1004</v>
      </c>
      <c r="H70" s="610">
        <v>79</v>
      </c>
      <c r="I70" s="610">
        <v>16985</v>
      </c>
      <c r="J70" s="593">
        <v>0.76591810966810969</v>
      </c>
      <c r="K70" s="593">
        <v>215</v>
      </c>
      <c r="L70" s="610">
        <v>96</v>
      </c>
      <c r="M70" s="610">
        <v>22176</v>
      </c>
      <c r="N70" s="593">
        <v>1</v>
      </c>
      <c r="O70" s="593">
        <v>231</v>
      </c>
      <c r="P70" s="610">
        <v>155</v>
      </c>
      <c r="Q70" s="610">
        <v>35805</v>
      </c>
      <c r="R70" s="598">
        <v>1.6145833333333333</v>
      </c>
      <c r="S70" s="611">
        <v>231</v>
      </c>
    </row>
    <row r="71" spans="1:19" ht="14.4" customHeight="1" x14ac:dyDescent="0.3">
      <c r="A71" s="592" t="s">
        <v>939</v>
      </c>
      <c r="B71" s="593" t="s">
        <v>940</v>
      </c>
      <c r="C71" s="593" t="s">
        <v>438</v>
      </c>
      <c r="D71" s="593" t="s">
        <v>538</v>
      </c>
      <c r="E71" s="593" t="s">
        <v>958</v>
      </c>
      <c r="F71" s="593" t="s">
        <v>1005</v>
      </c>
      <c r="G71" s="593" t="s">
        <v>1006</v>
      </c>
      <c r="H71" s="610"/>
      <c r="I71" s="610"/>
      <c r="J71" s="593"/>
      <c r="K71" s="593"/>
      <c r="L71" s="610">
        <v>1</v>
      </c>
      <c r="M71" s="610">
        <v>472</v>
      </c>
      <c r="N71" s="593">
        <v>1</v>
      </c>
      <c r="O71" s="593">
        <v>472</v>
      </c>
      <c r="P71" s="610"/>
      <c r="Q71" s="610"/>
      <c r="R71" s="598"/>
      <c r="S71" s="611"/>
    </row>
    <row r="72" spans="1:19" ht="14.4" customHeight="1" x14ac:dyDescent="0.3">
      <c r="A72" s="592" t="s">
        <v>939</v>
      </c>
      <c r="B72" s="593" t="s">
        <v>940</v>
      </c>
      <c r="C72" s="593" t="s">
        <v>438</v>
      </c>
      <c r="D72" s="593" t="s">
        <v>934</v>
      </c>
      <c r="E72" s="593" t="s">
        <v>958</v>
      </c>
      <c r="F72" s="593" t="s">
        <v>963</v>
      </c>
      <c r="G72" s="593" t="s">
        <v>964</v>
      </c>
      <c r="H72" s="610">
        <v>1</v>
      </c>
      <c r="I72" s="610">
        <v>35</v>
      </c>
      <c r="J72" s="593"/>
      <c r="K72" s="593">
        <v>35</v>
      </c>
      <c r="L72" s="610"/>
      <c r="M72" s="610"/>
      <c r="N72" s="593"/>
      <c r="O72" s="593"/>
      <c r="P72" s="610"/>
      <c r="Q72" s="610"/>
      <c r="R72" s="598"/>
      <c r="S72" s="611"/>
    </row>
    <row r="73" spans="1:19" ht="14.4" customHeight="1" x14ac:dyDescent="0.3">
      <c r="A73" s="592" t="s">
        <v>939</v>
      </c>
      <c r="B73" s="593" t="s">
        <v>940</v>
      </c>
      <c r="C73" s="593" t="s">
        <v>438</v>
      </c>
      <c r="D73" s="593" t="s">
        <v>934</v>
      </c>
      <c r="E73" s="593" t="s">
        <v>958</v>
      </c>
      <c r="F73" s="593" t="s">
        <v>965</v>
      </c>
      <c r="G73" s="593" t="s">
        <v>966</v>
      </c>
      <c r="H73" s="610">
        <v>3</v>
      </c>
      <c r="I73" s="610">
        <v>30</v>
      </c>
      <c r="J73" s="593"/>
      <c r="K73" s="593">
        <v>10</v>
      </c>
      <c r="L73" s="610"/>
      <c r="M73" s="610"/>
      <c r="N73" s="593"/>
      <c r="O73" s="593"/>
      <c r="P73" s="610"/>
      <c r="Q73" s="610"/>
      <c r="R73" s="598"/>
      <c r="S73" s="611"/>
    </row>
    <row r="74" spans="1:19" ht="14.4" customHeight="1" x14ac:dyDescent="0.3">
      <c r="A74" s="592" t="s">
        <v>939</v>
      </c>
      <c r="B74" s="593" t="s">
        <v>940</v>
      </c>
      <c r="C74" s="593" t="s">
        <v>438</v>
      </c>
      <c r="D74" s="593" t="s">
        <v>934</v>
      </c>
      <c r="E74" s="593" t="s">
        <v>958</v>
      </c>
      <c r="F74" s="593" t="s">
        <v>971</v>
      </c>
      <c r="G74" s="593" t="s">
        <v>972</v>
      </c>
      <c r="H74" s="610">
        <v>2</v>
      </c>
      <c r="I74" s="610">
        <v>140</v>
      </c>
      <c r="J74" s="593"/>
      <c r="K74" s="593">
        <v>70</v>
      </c>
      <c r="L74" s="610"/>
      <c r="M74" s="610"/>
      <c r="N74" s="593"/>
      <c r="O74" s="593"/>
      <c r="P74" s="610"/>
      <c r="Q74" s="610"/>
      <c r="R74" s="598"/>
      <c r="S74" s="611"/>
    </row>
    <row r="75" spans="1:19" ht="14.4" customHeight="1" x14ac:dyDescent="0.3">
      <c r="A75" s="592" t="s">
        <v>939</v>
      </c>
      <c r="B75" s="593" t="s">
        <v>940</v>
      </c>
      <c r="C75" s="593" t="s">
        <v>438</v>
      </c>
      <c r="D75" s="593" t="s">
        <v>934</v>
      </c>
      <c r="E75" s="593" t="s">
        <v>958</v>
      </c>
      <c r="F75" s="593" t="s">
        <v>980</v>
      </c>
      <c r="G75" s="593" t="s">
        <v>981</v>
      </c>
      <c r="H75" s="610">
        <v>2</v>
      </c>
      <c r="I75" s="610">
        <v>33.33</v>
      </c>
      <c r="J75" s="593"/>
      <c r="K75" s="593">
        <v>16.664999999999999</v>
      </c>
      <c r="L75" s="610"/>
      <c r="M75" s="610"/>
      <c r="N75" s="593"/>
      <c r="O75" s="593"/>
      <c r="P75" s="610"/>
      <c r="Q75" s="610"/>
      <c r="R75" s="598"/>
      <c r="S75" s="611"/>
    </row>
    <row r="76" spans="1:19" ht="14.4" customHeight="1" x14ac:dyDescent="0.3">
      <c r="A76" s="592" t="s">
        <v>939</v>
      </c>
      <c r="B76" s="593" t="s">
        <v>940</v>
      </c>
      <c r="C76" s="593" t="s">
        <v>438</v>
      </c>
      <c r="D76" s="593" t="s">
        <v>934</v>
      </c>
      <c r="E76" s="593" t="s">
        <v>958</v>
      </c>
      <c r="F76" s="593" t="s">
        <v>988</v>
      </c>
      <c r="G76" s="593" t="s">
        <v>989</v>
      </c>
      <c r="H76" s="610">
        <v>11</v>
      </c>
      <c r="I76" s="610">
        <v>770</v>
      </c>
      <c r="J76" s="593"/>
      <c r="K76" s="593">
        <v>70</v>
      </c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939</v>
      </c>
      <c r="B77" s="593" t="s">
        <v>940</v>
      </c>
      <c r="C77" s="593" t="s">
        <v>438</v>
      </c>
      <c r="D77" s="593" t="s">
        <v>934</v>
      </c>
      <c r="E77" s="593" t="s">
        <v>958</v>
      </c>
      <c r="F77" s="593" t="s">
        <v>992</v>
      </c>
      <c r="G77" s="593" t="s">
        <v>993</v>
      </c>
      <c r="H77" s="610">
        <v>2</v>
      </c>
      <c r="I77" s="610">
        <v>420</v>
      </c>
      <c r="J77" s="593"/>
      <c r="K77" s="593">
        <v>210</v>
      </c>
      <c r="L77" s="610"/>
      <c r="M77" s="610"/>
      <c r="N77" s="593"/>
      <c r="O77" s="593"/>
      <c r="P77" s="610"/>
      <c r="Q77" s="610"/>
      <c r="R77" s="598"/>
      <c r="S77" s="611"/>
    </row>
    <row r="78" spans="1:19" ht="14.4" customHeight="1" x14ac:dyDescent="0.3">
      <c r="A78" s="592" t="s">
        <v>939</v>
      </c>
      <c r="B78" s="593" t="s">
        <v>940</v>
      </c>
      <c r="C78" s="593" t="s">
        <v>438</v>
      </c>
      <c r="D78" s="593" t="s">
        <v>934</v>
      </c>
      <c r="E78" s="593" t="s">
        <v>958</v>
      </c>
      <c r="F78" s="593" t="s">
        <v>1001</v>
      </c>
      <c r="G78" s="593" t="s">
        <v>1002</v>
      </c>
      <c r="H78" s="610">
        <v>3</v>
      </c>
      <c r="I78" s="610">
        <v>1959</v>
      </c>
      <c r="J78" s="593"/>
      <c r="K78" s="593">
        <v>653</v>
      </c>
      <c r="L78" s="610"/>
      <c r="M78" s="610"/>
      <c r="N78" s="593"/>
      <c r="O78" s="593"/>
      <c r="P78" s="610"/>
      <c r="Q78" s="610"/>
      <c r="R78" s="598"/>
      <c r="S78" s="611"/>
    </row>
    <row r="79" spans="1:19" ht="14.4" customHeight="1" x14ac:dyDescent="0.3">
      <c r="A79" s="592" t="s">
        <v>939</v>
      </c>
      <c r="B79" s="593" t="s">
        <v>940</v>
      </c>
      <c r="C79" s="593" t="s">
        <v>438</v>
      </c>
      <c r="D79" s="593" t="s">
        <v>539</v>
      </c>
      <c r="E79" s="593" t="s">
        <v>941</v>
      </c>
      <c r="F79" s="593" t="s">
        <v>942</v>
      </c>
      <c r="G79" s="593" t="s">
        <v>943</v>
      </c>
      <c r="H79" s="610">
        <v>63</v>
      </c>
      <c r="I79" s="610">
        <v>3408.2999999999997</v>
      </c>
      <c r="J79" s="593">
        <v>1.7403314917127071</v>
      </c>
      <c r="K79" s="593">
        <v>54.099999999999994</v>
      </c>
      <c r="L79" s="610">
        <v>36.200000000000003</v>
      </c>
      <c r="M79" s="610">
        <v>1958.42</v>
      </c>
      <c r="N79" s="593">
        <v>1</v>
      </c>
      <c r="O79" s="593">
        <v>54.099999999999994</v>
      </c>
      <c r="P79" s="610">
        <v>17.84</v>
      </c>
      <c r="Q79" s="610">
        <v>965.17000000000007</v>
      </c>
      <c r="R79" s="598">
        <v>0.49283095556622175</v>
      </c>
      <c r="S79" s="611">
        <v>54.101457399103147</v>
      </c>
    </row>
    <row r="80" spans="1:19" ht="14.4" customHeight="1" x14ac:dyDescent="0.3">
      <c r="A80" s="592" t="s">
        <v>939</v>
      </c>
      <c r="B80" s="593" t="s">
        <v>940</v>
      </c>
      <c r="C80" s="593" t="s">
        <v>438</v>
      </c>
      <c r="D80" s="593" t="s">
        <v>539</v>
      </c>
      <c r="E80" s="593" t="s">
        <v>941</v>
      </c>
      <c r="F80" s="593" t="s">
        <v>944</v>
      </c>
      <c r="G80" s="593" t="s">
        <v>945</v>
      </c>
      <c r="H80" s="610">
        <v>0.2</v>
      </c>
      <c r="I80" s="610">
        <v>21.65</v>
      </c>
      <c r="J80" s="593"/>
      <c r="K80" s="593">
        <v>108.24999999999999</v>
      </c>
      <c r="L80" s="610"/>
      <c r="M80" s="610"/>
      <c r="N80" s="593"/>
      <c r="O80" s="593"/>
      <c r="P80" s="610"/>
      <c r="Q80" s="610"/>
      <c r="R80" s="598"/>
      <c r="S80" s="611"/>
    </row>
    <row r="81" spans="1:19" ht="14.4" customHeight="1" x14ac:dyDescent="0.3">
      <c r="A81" s="592" t="s">
        <v>939</v>
      </c>
      <c r="B81" s="593" t="s">
        <v>940</v>
      </c>
      <c r="C81" s="593" t="s">
        <v>438</v>
      </c>
      <c r="D81" s="593" t="s">
        <v>539</v>
      </c>
      <c r="E81" s="593" t="s">
        <v>941</v>
      </c>
      <c r="F81" s="593" t="s">
        <v>947</v>
      </c>
      <c r="G81" s="593" t="s">
        <v>522</v>
      </c>
      <c r="H81" s="610">
        <v>2.5</v>
      </c>
      <c r="I81" s="610">
        <v>157.44</v>
      </c>
      <c r="J81" s="593">
        <v>1.3495628321618378</v>
      </c>
      <c r="K81" s="593">
        <v>62.975999999999999</v>
      </c>
      <c r="L81" s="610">
        <v>1.9000000000000001</v>
      </c>
      <c r="M81" s="610">
        <v>116.66</v>
      </c>
      <c r="N81" s="593">
        <v>1</v>
      </c>
      <c r="O81" s="593">
        <v>61.399999999999991</v>
      </c>
      <c r="P81" s="610">
        <v>0.7</v>
      </c>
      <c r="Q81" s="610">
        <v>43.1</v>
      </c>
      <c r="R81" s="598">
        <v>0.36944968283901941</v>
      </c>
      <c r="S81" s="611">
        <v>61.571428571428577</v>
      </c>
    </row>
    <row r="82" spans="1:19" ht="14.4" customHeight="1" x14ac:dyDescent="0.3">
      <c r="A82" s="592" t="s">
        <v>939</v>
      </c>
      <c r="B82" s="593" t="s">
        <v>940</v>
      </c>
      <c r="C82" s="593" t="s">
        <v>438</v>
      </c>
      <c r="D82" s="593" t="s">
        <v>539</v>
      </c>
      <c r="E82" s="593" t="s">
        <v>941</v>
      </c>
      <c r="F82" s="593" t="s">
        <v>950</v>
      </c>
      <c r="G82" s="593" t="s">
        <v>951</v>
      </c>
      <c r="H82" s="610">
        <v>1.7999999999999998</v>
      </c>
      <c r="I82" s="610">
        <v>311.96000000000004</v>
      </c>
      <c r="J82" s="593">
        <v>2.2031073446327687</v>
      </c>
      <c r="K82" s="593">
        <v>173.31111111111116</v>
      </c>
      <c r="L82" s="610">
        <v>0.8</v>
      </c>
      <c r="M82" s="610">
        <v>141.6</v>
      </c>
      <c r="N82" s="593">
        <v>1</v>
      </c>
      <c r="O82" s="593">
        <v>176.99999999999997</v>
      </c>
      <c r="P82" s="610"/>
      <c r="Q82" s="610"/>
      <c r="R82" s="598"/>
      <c r="S82" s="611"/>
    </row>
    <row r="83" spans="1:19" ht="14.4" customHeight="1" x14ac:dyDescent="0.3">
      <c r="A83" s="592" t="s">
        <v>939</v>
      </c>
      <c r="B83" s="593" t="s">
        <v>940</v>
      </c>
      <c r="C83" s="593" t="s">
        <v>438</v>
      </c>
      <c r="D83" s="593" t="s">
        <v>539</v>
      </c>
      <c r="E83" s="593" t="s">
        <v>941</v>
      </c>
      <c r="F83" s="593" t="s">
        <v>952</v>
      </c>
      <c r="G83" s="593" t="s">
        <v>953</v>
      </c>
      <c r="H83" s="610">
        <v>15</v>
      </c>
      <c r="I83" s="610">
        <v>852.59999999999991</v>
      </c>
      <c r="J83" s="593">
        <v>1.4268978444236176</v>
      </c>
      <c r="K83" s="593">
        <v>56.839999999999996</v>
      </c>
      <c r="L83" s="610">
        <v>8</v>
      </c>
      <c r="M83" s="610">
        <v>597.52</v>
      </c>
      <c r="N83" s="593">
        <v>1</v>
      </c>
      <c r="O83" s="593">
        <v>74.69</v>
      </c>
      <c r="P83" s="610"/>
      <c r="Q83" s="610"/>
      <c r="R83" s="598"/>
      <c r="S83" s="611"/>
    </row>
    <row r="84" spans="1:19" ht="14.4" customHeight="1" x14ac:dyDescent="0.3">
      <c r="A84" s="592" t="s">
        <v>939</v>
      </c>
      <c r="B84" s="593" t="s">
        <v>940</v>
      </c>
      <c r="C84" s="593" t="s">
        <v>438</v>
      </c>
      <c r="D84" s="593" t="s">
        <v>539</v>
      </c>
      <c r="E84" s="593" t="s">
        <v>941</v>
      </c>
      <c r="F84" s="593" t="s">
        <v>952</v>
      </c>
      <c r="G84" s="593"/>
      <c r="H84" s="610">
        <v>9</v>
      </c>
      <c r="I84" s="610">
        <v>511.56000000000006</v>
      </c>
      <c r="J84" s="593"/>
      <c r="K84" s="593">
        <v>56.84</v>
      </c>
      <c r="L84" s="610"/>
      <c r="M84" s="610"/>
      <c r="N84" s="593"/>
      <c r="O84" s="593"/>
      <c r="P84" s="610"/>
      <c r="Q84" s="610"/>
      <c r="R84" s="598"/>
      <c r="S84" s="611"/>
    </row>
    <row r="85" spans="1:19" ht="14.4" customHeight="1" x14ac:dyDescent="0.3">
      <c r="A85" s="592" t="s">
        <v>939</v>
      </c>
      <c r="B85" s="593" t="s">
        <v>940</v>
      </c>
      <c r="C85" s="593" t="s">
        <v>438</v>
      </c>
      <c r="D85" s="593" t="s">
        <v>539</v>
      </c>
      <c r="E85" s="593" t="s">
        <v>941</v>
      </c>
      <c r="F85" s="593" t="s">
        <v>954</v>
      </c>
      <c r="G85" s="593" t="s">
        <v>955</v>
      </c>
      <c r="H85" s="610">
        <v>309</v>
      </c>
      <c r="I85" s="610">
        <v>973.43999999999994</v>
      </c>
      <c r="J85" s="593">
        <v>2.1334268431664767</v>
      </c>
      <c r="K85" s="593">
        <v>3.150291262135922</v>
      </c>
      <c r="L85" s="610">
        <v>187</v>
      </c>
      <c r="M85" s="610">
        <v>456.28</v>
      </c>
      <c r="N85" s="593">
        <v>1</v>
      </c>
      <c r="O85" s="593">
        <v>2.44</v>
      </c>
      <c r="P85" s="610"/>
      <c r="Q85" s="610"/>
      <c r="R85" s="598"/>
      <c r="S85" s="611"/>
    </row>
    <row r="86" spans="1:19" ht="14.4" customHeight="1" x14ac:dyDescent="0.3">
      <c r="A86" s="592" t="s">
        <v>939</v>
      </c>
      <c r="B86" s="593" t="s">
        <v>940</v>
      </c>
      <c r="C86" s="593" t="s">
        <v>438</v>
      </c>
      <c r="D86" s="593" t="s">
        <v>539</v>
      </c>
      <c r="E86" s="593" t="s">
        <v>941</v>
      </c>
      <c r="F86" s="593" t="s">
        <v>956</v>
      </c>
      <c r="G86" s="593" t="s">
        <v>457</v>
      </c>
      <c r="H86" s="610"/>
      <c r="I86" s="610"/>
      <c r="J86" s="593"/>
      <c r="K86" s="593"/>
      <c r="L86" s="610"/>
      <c r="M86" s="610"/>
      <c r="N86" s="593"/>
      <c r="O86" s="593"/>
      <c r="P86" s="610">
        <v>4.75</v>
      </c>
      <c r="Q86" s="610">
        <v>22.8</v>
      </c>
      <c r="R86" s="598"/>
      <c r="S86" s="611">
        <v>4.8</v>
      </c>
    </row>
    <row r="87" spans="1:19" ht="14.4" customHeight="1" x14ac:dyDescent="0.3">
      <c r="A87" s="592" t="s">
        <v>939</v>
      </c>
      <c r="B87" s="593" t="s">
        <v>940</v>
      </c>
      <c r="C87" s="593" t="s">
        <v>438</v>
      </c>
      <c r="D87" s="593" t="s">
        <v>539</v>
      </c>
      <c r="E87" s="593" t="s">
        <v>941</v>
      </c>
      <c r="F87" s="593" t="s">
        <v>957</v>
      </c>
      <c r="G87" s="593" t="s">
        <v>953</v>
      </c>
      <c r="H87" s="610"/>
      <c r="I87" s="610"/>
      <c r="J87" s="593"/>
      <c r="K87" s="593"/>
      <c r="L87" s="610"/>
      <c r="M87" s="610"/>
      <c r="N87" s="593"/>
      <c r="O87" s="593"/>
      <c r="P87" s="610">
        <v>2</v>
      </c>
      <c r="Q87" s="610">
        <v>208.88</v>
      </c>
      <c r="R87" s="598"/>
      <c r="S87" s="611">
        <v>104.44</v>
      </c>
    </row>
    <row r="88" spans="1:19" ht="14.4" customHeight="1" x14ac:dyDescent="0.3">
      <c r="A88" s="592" t="s">
        <v>939</v>
      </c>
      <c r="B88" s="593" t="s">
        <v>940</v>
      </c>
      <c r="C88" s="593" t="s">
        <v>438</v>
      </c>
      <c r="D88" s="593" t="s">
        <v>539</v>
      </c>
      <c r="E88" s="593" t="s">
        <v>958</v>
      </c>
      <c r="F88" s="593" t="s">
        <v>959</v>
      </c>
      <c r="G88" s="593" t="s">
        <v>960</v>
      </c>
      <c r="H88" s="610">
        <v>4</v>
      </c>
      <c r="I88" s="610">
        <v>684</v>
      </c>
      <c r="J88" s="593">
        <v>1.2459016393442623</v>
      </c>
      <c r="K88" s="593">
        <v>171</v>
      </c>
      <c r="L88" s="610">
        <v>3</v>
      </c>
      <c r="M88" s="610">
        <v>549</v>
      </c>
      <c r="N88" s="593">
        <v>1</v>
      </c>
      <c r="O88" s="593">
        <v>183</v>
      </c>
      <c r="P88" s="610"/>
      <c r="Q88" s="610"/>
      <c r="R88" s="598"/>
      <c r="S88" s="611"/>
    </row>
    <row r="89" spans="1:19" ht="14.4" customHeight="1" x14ac:dyDescent="0.3">
      <c r="A89" s="592" t="s">
        <v>939</v>
      </c>
      <c r="B89" s="593" t="s">
        <v>940</v>
      </c>
      <c r="C89" s="593" t="s">
        <v>438</v>
      </c>
      <c r="D89" s="593" t="s">
        <v>539</v>
      </c>
      <c r="E89" s="593" t="s">
        <v>958</v>
      </c>
      <c r="F89" s="593" t="s">
        <v>961</v>
      </c>
      <c r="G89" s="593" t="s">
        <v>962</v>
      </c>
      <c r="H89" s="610">
        <v>1</v>
      </c>
      <c r="I89" s="610">
        <v>113</v>
      </c>
      <c r="J89" s="593">
        <v>0.92622950819672134</v>
      </c>
      <c r="K89" s="593">
        <v>113</v>
      </c>
      <c r="L89" s="610">
        <v>1</v>
      </c>
      <c r="M89" s="610">
        <v>122</v>
      </c>
      <c r="N89" s="593">
        <v>1</v>
      </c>
      <c r="O89" s="593">
        <v>122</v>
      </c>
      <c r="P89" s="610"/>
      <c r="Q89" s="610"/>
      <c r="R89" s="598"/>
      <c r="S89" s="611"/>
    </row>
    <row r="90" spans="1:19" ht="14.4" customHeight="1" x14ac:dyDescent="0.3">
      <c r="A90" s="592" t="s">
        <v>939</v>
      </c>
      <c r="B90" s="593" t="s">
        <v>940</v>
      </c>
      <c r="C90" s="593" t="s">
        <v>438</v>
      </c>
      <c r="D90" s="593" t="s">
        <v>539</v>
      </c>
      <c r="E90" s="593" t="s">
        <v>958</v>
      </c>
      <c r="F90" s="593" t="s">
        <v>963</v>
      </c>
      <c r="G90" s="593" t="s">
        <v>964</v>
      </c>
      <c r="H90" s="610">
        <v>395</v>
      </c>
      <c r="I90" s="610">
        <v>13825</v>
      </c>
      <c r="J90" s="593">
        <v>1.0675675675675675</v>
      </c>
      <c r="K90" s="593">
        <v>35</v>
      </c>
      <c r="L90" s="610">
        <v>350</v>
      </c>
      <c r="M90" s="610">
        <v>12950</v>
      </c>
      <c r="N90" s="593">
        <v>1</v>
      </c>
      <c r="O90" s="593">
        <v>37</v>
      </c>
      <c r="P90" s="610">
        <v>291</v>
      </c>
      <c r="Q90" s="610">
        <v>10767</v>
      </c>
      <c r="R90" s="598">
        <v>0.83142857142857141</v>
      </c>
      <c r="S90" s="611">
        <v>37</v>
      </c>
    </row>
    <row r="91" spans="1:19" ht="14.4" customHeight="1" x14ac:dyDescent="0.3">
      <c r="A91" s="592" t="s">
        <v>939</v>
      </c>
      <c r="B91" s="593" t="s">
        <v>940</v>
      </c>
      <c r="C91" s="593" t="s">
        <v>438</v>
      </c>
      <c r="D91" s="593" t="s">
        <v>539</v>
      </c>
      <c r="E91" s="593" t="s">
        <v>958</v>
      </c>
      <c r="F91" s="593" t="s">
        <v>965</v>
      </c>
      <c r="G91" s="593" t="s">
        <v>966</v>
      </c>
      <c r="H91" s="610">
        <v>359</v>
      </c>
      <c r="I91" s="610">
        <v>3590</v>
      </c>
      <c r="J91" s="593">
        <v>1.3102189781021898</v>
      </c>
      <c r="K91" s="593">
        <v>10</v>
      </c>
      <c r="L91" s="610">
        <v>274</v>
      </c>
      <c r="M91" s="610">
        <v>2740</v>
      </c>
      <c r="N91" s="593">
        <v>1</v>
      </c>
      <c r="O91" s="593">
        <v>10</v>
      </c>
      <c r="P91" s="610">
        <v>287</v>
      </c>
      <c r="Q91" s="610">
        <v>2870</v>
      </c>
      <c r="R91" s="598">
        <v>1.0474452554744527</v>
      </c>
      <c r="S91" s="611">
        <v>10</v>
      </c>
    </row>
    <row r="92" spans="1:19" ht="14.4" customHeight="1" x14ac:dyDescent="0.3">
      <c r="A92" s="592" t="s">
        <v>939</v>
      </c>
      <c r="B92" s="593" t="s">
        <v>940</v>
      </c>
      <c r="C92" s="593" t="s">
        <v>438</v>
      </c>
      <c r="D92" s="593" t="s">
        <v>539</v>
      </c>
      <c r="E92" s="593" t="s">
        <v>958</v>
      </c>
      <c r="F92" s="593" t="s">
        <v>967</v>
      </c>
      <c r="G92" s="593" t="s">
        <v>968</v>
      </c>
      <c r="H92" s="610">
        <v>76</v>
      </c>
      <c r="I92" s="610">
        <v>380</v>
      </c>
      <c r="J92" s="593">
        <v>0.93827160493827155</v>
      </c>
      <c r="K92" s="593">
        <v>5</v>
      </c>
      <c r="L92" s="610">
        <v>81</v>
      </c>
      <c r="M92" s="610">
        <v>405</v>
      </c>
      <c r="N92" s="593">
        <v>1</v>
      </c>
      <c r="O92" s="593">
        <v>5</v>
      </c>
      <c r="P92" s="610">
        <v>32</v>
      </c>
      <c r="Q92" s="610">
        <v>160</v>
      </c>
      <c r="R92" s="598">
        <v>0.39506172839506171</v>
      </c>
      <c r="S92" s="611">
        <v>5</v>
      </c>
    </row>
    <row r="93" spans="1:19" ht="14.4" customHeight="1" x14ac:dyDescent="0.3">
      <c r="A93" s="592" t="s">
        <v>939</v>
      </c>
      <c r="B93" s="593" t="s">
        <v>940</v>
      </c>
      <c r="C93" s="593" t="s">
        <v>438</v>
      </c>
      <c r="D93" s="593" t="s">
        <v>539</v>
      </c>
      <c r="E93" s="593" t="s">
        <v>958</v>
      </c>
      <c r="F93" s="593" t="s">
        <v>969</v>
      </c>
      <c r="G93" s="593" t="s">
        <v>970</v>
      </c>
      <c r="H93" s="610">
        <v>1</v>
      </c>
      <c r="I93" s="610">
        <v>5</v>
      </c>
      <c r="J93" s="593">
        <v>1</v>
      </c>
      <c r="K93" s="593">
        <v>5</v>
      </c>
      <c r="L93" s="610">
        <v>1</v>
      </c>
      <c r="M93" s="610">
        <v>5</v>
      </c>
      <c r="N93" s="593">
        <v>1</v>
      </c>
      <c r="O93" s="593">
        <v>5</v>
      </c>
      <c r="P93" s="610"/>
      <c r="Q93" s="610"/>
      <c r="R93" s="598"/>
      <c r="S93" s="611"/>
    </row>
    <row r="94" spans="1:19" ht="14.4" customHeight="1" x14ac:dyDescent="0.3">
      <c r="A94" s="592" t="s">
        <v>939</v>
      </c>
      <c r="B94" s="593" t="s">
        <v>940</v>
      </c>
      <c r="C94" s="593" t="s">
        <v>438</v>
      </c>
      <c r="D94" s="593" t="s">
        <v>539</v>
      </c>
      <c r="E94" s="593" t="s">
        <v>958</v>
      </c>
      <c r="F94" s="593" t="s">
        <v>971</v>
      </c>
      <c r="G94" s="593" t="s">
        <v>972</v>
      </c>
      <c r="H94" s="610">
        <v>18</v>
      </c>
      <c r="I94" s="610">
        <v>1260</v>
      </c>
      <c r="J94" s="593">
        <v>0.89615931721194875</v>
      </c>
      <c r="K94" s="593">
        <v>70</v>
      </c>
      <c r="L94" s="610">
        <v>19</v>
      </c>
      <c r="M94" s="610">
        <v>1406</v>
      </c>
      <c r="N94" s="593">
        <v>1</v>
      </c>
      <c r="O94" s="593">
        <v>74</v>
      </c>
      <c r="P94" s="610">
        <v>14</v>
      </c>
      <c r="Q94" s="610">
        <v>1036</v>
      </c>
      <c r="R94" s="598">
        <v>0.73684210526315785</v>
      </c>
      <c r="S94" s="611">
        <v>74</v>
      </c>
    </row>
    <row r="95" spans="1:19" ht="14.4" customHeight="1" x14ac:dyDescent="0.3">
      <c r="A95" s="592" t="s">
        <v>939</v>
      </c>
      <c r="B95" s="593" t="s">
        <v>940</v>
      </c>
      <c r="C95" s="593" t="s">
        <v>438</v>
      </c>
      <c r="D95" s="593" t="s">
        <v>539</v>
      </c>
      <c r="E95" s="593" t="s">
        <v>958</v>
      </c>
      <c r="F95" s="593" t="s">
        <v>973</v>
      </c>
      <c r="G95" s="593" t="s">
        <v>974</v>
      </c>
      <c r="H95" s="610">
        <v>6</v>
      </c>
      <c r="I95" s="610">
        <v>210</v>
      </c>
      <c r="J95" s="593"/>
      <c r="K95" s="593">
        <v>35</v>
      </c>
      <c r="L95" s="610"/>
      <c r="M95" s="610"/>
      <c r="N95" s="593"/>
      <c r="O95" s="593"/>
      <c r="P95" s="610"/>
      <c r="Q95" s="610"/>
      <c r="R95" s="598"/>
      <c r="S95" s="611"/>
    </row>
    <row r="96" spans="1:19" ht="14.4" customHeight="1" x14ac:dyDescent="0.3">
      <c r="A96" s="592" t="s">
        <v>939</v>
      </c>
      <c r="B96" s="593" t="s">
        <v>940</v>
      </c>
      <c r="C96" s="593" t="s">
        <v>438</v>
      </c>
      <c r="D96" s="593" t="s">
        <v>539</v>
      </c>
      <c r="E96" s="593" t="s">
        <v>958</v>
      </c>
      <c r="F96" s="593" t="s">
        <v>976</v>
      </c>
      <c r="G96" s="593" t="s">
        <v>977</v>
      </c>
      <c r="H96" s="610">
        <v>204</v>
      </c>
      <c r="I96" s="610">
        <v>33660</v>
      </c>
      <c r="J96" s="593">
        <v>0.98533415298147009</v>
      </c>
      <c r="K96" s="593">
        <v>165</v>
      </c>
      <c r="L96" s="610">
        <v>193</v>
      </c>
      <c r="M96" s="610">
        <v>34161</v>
      </c>
      <c r="N96" s="593">
        <v>1</v>
      </c>
      <c r="O96" s="593">
        <v>177</v>
      </c>
      <c r="P96" s="610">
        <v>150</v>
      </c>
      <c r="Q96" s="610">
        <v>26550</v>
      </c>
      <c r="R96" s="598">
        <v>0.77720207253886009</v>
      </c>
      <c r="S96" s="611">
        <v>177</v>
      </c>
    </row>
    <row r="97" spans="1:19" ht="14.4" customHeight="1" x14ac:dyDescent="0.3">
      <c r="A97" s="592" t="s">
        <v>939</v>
      </c>
      <c r="B97" s="593" t="s">
        <v>940</v>
      </c>
      <c r="C97" s="593" t="s">
        <v>438</v>
      </c>
      <c r="D97" s="593" t="s">
        <v>539</v>
      </c>
      <c r="E97" s="593" t="s">
        <v>958</v>
      </c>
      <c r="F97" s="593" t="s">
        <v>978</v>
      </c>
      <c r="G97" s="593" t="s">
        <v>979</v>
      </c>
      <c r="H97" s="610">
        <v>2</v>
      </c>
      <c r="I97" s="610">
        <v>342</v>
      </c>
      <c r="J97" s="593"/>
      <c r="K97" s="593">
        <v>171</v>
      </c>
      <c r="L97" s="610"/>
      <c r="M97" s="610"/>
      <c r="N97" s="593"/>
      <c r="O97" s="593"/>
      <c r="P97" s="610"/>
      <c r="Q97" s="610"/>
      <c r="R97" s="598"/>
      <c r="S97" s="611"/>
    </row>
    <row r="98" spans="1:19" ht="14.4" customHeight="1" x14ac:dyDescent="0.3">
      <c r="A98" s="592" t="s">
        <v>939</v>
      </c>
      <c r="B98" s="593" t="s">
        <v>940</v>
      </c>
      <c r="C98" s="593" t="s">
        <v>438</v>
      </c>
      <c r="D98" s="593" t="s">
        <v>539</v>
      </c>
      <c r="E98" s="593" t="s">
        <v>958</v>
      </c>
      <c r="F98" s="593" t="s">
        <v>980</v>
      </c>
      <c r="G98" s="593" t="s">
        <v>981</v>
      </c>
      <c r="H98" s="610">
        <v>309</v>
      </c>
      <c r="I98" s="610">
        <v>3966.66</v>
      </c>
      <c r="J98" s="593">
        <v>0.18364166666666665</v>
      </c>
      <c r="K98" s="593">
        <v>12.837087378640776</v>
      </c>
      <c r="L98" s="610">
        <v>648</v>
      </c>
      <c r="M98" s="610">
        <v>21600</v>
      </c>
      <c r="N98" s="593">
        <v>1</v>
      </c>
      <c r="O98" s="593">
        <v>33.333333333333336</v>
      </c>
      <c r="P98" s="610">
        <v>578</v>
      </c>
      <c r="Q98" s="610">
        <v>19266.660000000003</v>
      </c>
      <c r="R98" s="598">
        <v>0.89197500000000018</v>
      </c>
      <c r="S98" s="611">
        <v>33.333321799307967</v>
      </c>
    </row>
    <row r="99" spans="1:19" ht="14.4" customHeight="1" x14ac:dyDescent="0.3">
      <c r="A99" s="592" t="s">
        <v>939</v>
      </c>
      <c r="B99" s="593" t="s">
        <v>940</v>
      </c>
      <c r="C99" s="593" t="s">
        <v>438</v>
      </c>
      <c r="D99" s="593" t="s">
        <v>539</v>
      </c>
      <c r="E99" s="593" t="s">
        <v>958</v>
      </c>
      <c r="F99" s="593" t="s">
        <v>982</v>
      </c>
      <c r="G99" s="593" t="s">
        <v>983</v>
      </c>
      <c r="H99" s="610">
        <v>3</v>
      </c>
      <c r="I99" s="610">
        <v>108</v>
      </c>
      <c r="J99" s="593">
        <v>0.22453222453222454</v>
      </c>
      <c r="K99" s="593">
        <v>36</v>
      </c>
      <c r="L99" s="610">
        <v>13</v>
      </c>
      <c r="M99" s="610">
        <v>481</v>
      </c>
      <c r="N99" s="593">
        <v>1</v>
      </c>
      <c r="O99" s="593">
        <v>37</v>
      </c>
      <c r="P99" s="610">
        <v>9</v>
      </c>
      <c r="Q99" s="610">
        <v>333</v>
      </c>
      <c r="R99" s="598">
        <v>0.69230769230769229</v>
      </c>
      <c r="S99" s="611">
        <v>37</v>
      </c>
    </row>
    <row r="100" spans="1:19" ht="14.4" customHeight="1" x14ac:dyDescent="0.3">
      <c r="A100" s="592" t="s">
        <v>939</v>
      </c>
      <c r="B100" s="593" t="s">
        <v>940</v>
      </c>
      <c r="C100" s="593" t="s">
        <v>438</v>
      </c>
      <c r="D100" s="593" t="s">
        <v>539</v>
      </c>
      <c r="E100" s="593" t="s">
        <v>958</v>
      </c>
      <c r="F100" s="593" t="s">
        <v>986</v>
      </c>
      <c r="G100" s="593" t="s">
        <v>987</v>
      </c>
      <c r="H100" s="610">
        <v>347</v>
      </c>
      <c r="I100" s="610">
        <v>44763</v>
      </c>
      <c r="J100" s="593">
        <v>1.4237595419847329</v>
      </c>
      <c r="K100" s="593">
        <v>129</v>
      </c>
      <c r="L100" s="610">
        <v>240</v>
      </c>
      <c r="M100" s="610">
        <v>31440</v>
      </c>
      <c r="N100" s="593">
        <v>1</v>
      </c>
      <c r="O100" s="593">
        <v>131</v>
      </c>
      <c r="P100" s="610">
        <v>122</v>
      </c>
      <c r="Q100" s="610">
        <v>16104</v>
      </c>
      <c r="R100" s="598">
        <v>0.51221374045801527</v>
      </c>
      <c r="S100" s="611">
        <v>132</v>
      </c>
    </row>
    <row r="101" spans="1:19" ht="14.4" customHeight="1" x14ac:dyDescent="0.3">
      <c r="A101" s="592" t="s">
        <v>939</v>
      </c>
      <c r="B101" s="593" t="s">
        <v>940</v>
      </c>
      <c r="C101" s="593" t="s">
        <v>438</v>
      </c>
      <c r="D101" s="593" t="s">
        <v>539</v>
      </c>
      <c r="E101" s="593" t="s">
        <v>958</v>
      </c>
      <c r="F101" s="593" t="s">
        <v>988</v>
      </c>
      <c r="G101" s="593" t="s">
        <v>989</v>
      </c>
      <c r="H101" s="610">
        <v>160</v>
      </c>
      <c r="I101" s="610">
        <v>11200</v>
      </c>
      <c r="J101" s="593">
        <v>0.49623393885688966</v>
      </c>
      <c r="K101" s="593">
        <v>70</v>
      </c>
      <c r="L101" s="610">
        <v>305</v>
      </c>
      <c r="M101" s="610">
        <v>22570</v>
      </c>
      <c r="N101" s="593">
        <v>1</v>
      </c>
      <c r="O101" s="593">
        <v>74</v>
      </c>
      <c r="P101" s="610">
        <v>195</v>
      </c>
      <c r="Q101" s="610">
        <v>14430</v>
      </c>
      <c r="R101" s="598">
        <v>0.63934426229508201</v>
      </c>
      <c r="S101" s="611">
        <v>74</v>
      </c>
    </row>
    <row r="102" spans="1:19" ht="14.4" customHeight="1" x14ac:dyDescent="0.3">
      <c r="A102" s="592" t="s">
        <v>939</v>
      </c>
      <c r="B102" s="593" t="s">
        <v>940</v>
      </c>
      <c r="C102" s="593" t="s">
        <v>438</v>
      </c>
      <c r="D102" s="593" t="s">
        <v>539</v>
      </c>
      <c r="E102" s="593" t="s">
        <v>958</v>
      </c>
      <c r="F102" s="593" t="s">
        <v>990</v>
      </c>
      <c r="G102" s="593" t="s">
        <v>991</v>
      </c>
      <c r="H102" s="610">
        <v>374</v>
      </c>
      <c r="I102" s="610">
        <v>123794</v>
      </c>
      <c r="J102" s="593">
        <v>1.0727011195452498</v>
      </c>
      <c r="K102" s="593">
        <v>331</v>
      </c>
      <c r="L102" s="610">
        <v>326</v>
      </c>
      <c r="M102" s="610">
        <v>115404</v>
      </c>
      <c r="N102" s="593">
        <v>1</v>
      </c>
      <c r="O102" s="593">
        <v>354</v>
      </c>
      <c r="P102" s="610">
        <v>337</v>
      </c>
      <c r="Q102" s="610">
        <v>119635</v>
      </c>
      <c r="R102" s="598">
        <v>1.0366625073654292</v>
      </c>
      <c r="S102" s="611">
        <v>355</v>
      </c>
    </row>
    <row r="103" spans="1:19" ht="14.4" customHeight="1" x14ac:dyDescent="0.3">
      <c r="A103" s="592" t="s">
        <v>939</v>
      </c>
      <c r="B103" s="593" t="s">
        <v>940</v>
      </c>
      <c r="C103" s="593" t="s">
        <v>438</v>
      </c>
      <c r="D103" s="593" t="s">
        <v>539</v>
      </c>
      <c r="E103" s="593" t="s">
        <v>958</v>
      </c>
      <c r="F103" s="593" t="s">
        <v>992</v>
      </c>
      <c r="G103" s="593" t="s">
        <v>993</v>
      </c>
      <c r="H103" s="610">
        <v>27</v>
      </c>
      <c r="I103" s="610">
        <v>5670</v>
      </c>
      <c r="J103" s="593">
        <v>0.94594594594594594</v>
      </c>
      <c r="K103" s="593">
        <v>210</v>
      </c>
      <c r="L103" s="610">
        <v>27</v>
      </c>
      <c r="M103" s="610">
        <v>5994</v>
      </c>
      <c r="N103" s="593">
        <v>1</v>
      </c>
      <c r="O103" s="593">
        <v>222</v>
      </c>
      <c r="P103" s="610">
        <v>125</v>
      </c>
      <c r="Q103" s="610">
        <v>27875</v>
      </c>
      <c r="R103" s="598">
        <v>4.6504838171504836</v>
      </c>
      <c r="S103" s="611">
        <v>223</v>
      </c>
    </row>
    <row r="104" spans="1:19" ht="14.4" customHeight="1" x14ac:dyDescent="0.3">
      <c r="A104" s="592" t="s">
        <v>939</v>
      </c>
      <c r="B104" s="593" t="s">
        <v>940</v>
      </c>
      <c r="C104" s="593" t="s">
        <v>438</v>
      </c>
      <c r="D104" s="593" t="s">
        <v>539</v>
      </c>
      <c r="E104" s="593" t="s">
        <v>958</v>
      </c>
      <c r="F104" s="593" t="s">
        <v>994</v>
      </c>
      <c r="G104" s="593" t="s">
        <v>995</v>
      </c>
      <c r="H104" s="610">
        <v>10</v>
      </c>
      <c r="I104" s="610">
        <v>770</v>
      </c>
      <c r="J104" s="593">
        <v>2.5</v>
      </c>
      <c r="K104" s="593">
        <v>77</v>
      </c>
      <c r="L104" s="610">
        <v>4</v>
      </c>
      <c r="M104" s="610">
        <v>308</v>
      </c>
      <c r="N104" s="593">
        <v>1</v>
      </c>
      <c r="O104" s="593">
        <v>77</v>
      </c>
      <c r="P104" s="610">
        <v>3</v>
      </c>
      <c r="Q104" s="610">
        <v>231</v>
      </c>
      <c r="R104" s="598">
        <v>0.75</v>
      </c>
      <c r="S104" s="611">
        <v>77</v>
      </c>
    </row>
    <row r="105" spans="1:19" ht="14.4" customHeight="1" x14ac:dyDescent="0.3">
      <c r="A105" s="592" t="s">
        <v>939</v>
      </c>
      <c r="B105" s="593" t="s">
        <v>940</v>
      </c>
      <c r="C105" s="593" t="s">
        <v>438</v>
      </c>
      <c r="D105" s="593" t="s">
        <v>539</v>
      </c>
      <c r="E105" s="593" t="s">
        <v>958</v>
      </c>
      <c r="F105" s="593" t="s">
        <v>998</v>
      </c>
      <c r="G105" s="593" t="s">
        <v>999</v>
      </c>
      <c r="H105" s="610">
        <v>2</v>
      </c>
      <c r="I105" s="610">
        <v>114</v>
      </c>
      <c r="J105" s="593">
        <v>0.96610169491525422</v>
      </c>
      <c r="K105" s="593">
        <v>57</v>
      </c>
      <c r="L105" s="610">
        <v>2</v>
      </c>
      <c r="M105" s="610">
        <v>118</v>
      </c>
      <c r="N105" s="593">
        <v>1</v>
      </c>
      <c r="O105" s="593">
        <v>59</v>
      </c>
      <c r="P105" s="610"/>
      <c r="Q105" s="610"/>
      <c r="R105" s="598"/>
      <c r="S105" s="611"/>
    </row>
    <row r="106" spans="1:19" ht="14.4" customHeight="1" x14ac:dyDescent="0.3">
      <c r="A106" s="592" t="s">
        <v>939</v>
      </c>
      <c r="B106" s="593" t="s">
        <v>940</v>
      </c>
      <c r="C106" s="593" t="s">
        <v>438</v>
      </c>
      <c r="D106" s="593" t="s">
        <v>539</v>
      </c>
      <c r="E106" s="593" t="s">
        <v>958</v>
      </c>
      <c r="F106" s="593" t="s">
        <v>1000</v>
      </c>
      <c r="G106" s="593"/>
      <c r="H106" s="610">
        <v>12</v>
      </c>
      <c r="I106" s="610">
        <v>2916</v>
      </c>
      <c r="J106" s="593"/>
      <c r="K106" s="593">
        <v>243</v>
      </c>
      <c r="L106" s="610"/>
      <c r="M106" s="610"/>
      <c r="N106" s="593"/>
      <c r="O106" s="593"/>
      <c r="P106" s="610"/>
      <c r="Q106" s="610"/>
      <c r="R106" s="598"/>
      <c r="S106" s="611"/>
    </row>
    <row r="107" spans="1:19" ht="14.4" customHeight="1" x14ac:dyDescent="0.3">
      <c r="A107" s="592" t="s">
        <v>939</v>
      </c>
      <c r="B107" s="593" t="s">
        <v>940</v>
      </c>
      <c r="C107" s="593" t="s">
        <v>438</v>
      </c>
      <c r="D107" s="593" t="s">
        <v>539</v>
      </c>
      <c r="E107" s="593" t="s">
        <v>958</v>
      </c>
      <c r="F107" s="593" t="s">
        <v>1001</v>
      </c>
      <c r="G107" s="593" t="s">
        <v>1002</v>
      </c>
      <c r="H107" s="610">
        <v>155</v>
      </c>
      <c r="I107" s="610">
        <v>101215</v>
      </c>
      <c r="J107" s="593">
        <v>1.0775118700364086</v>
      </c>
      <c r="K107" s="593">
        <v>653</v>
      </c>
      <c r="L107" s="610">
        <v>134</v>
      </c>
      <c r="M107" s="610">
        <v>93934</v>
      </c>
      <c r="N107" s="593">
        <v>1</v>
      </c>
      <c r="O107" s="593">
        <v>701</v>
      </c>
      <c r="P107" s="610">
        <v>92</v>
      </c>
      <c r="Q107" s="610">
        <v>64492</v>
      </c>
      <c r="R107" s="598">
        <v>0.68656716417910446</v>
      </c>
      <c r="S107" s="611">
        <v>701</v>
      </c>
    </row>
    <row r="108" spans="1:19" ht="14.4" customHeight="1" x14ac:dyDescent="0.3">
      <c r="A108" s="592" t="s">
        <v>939</v>
      </c>
      <c r="B108" s="593" t="s">
        <v>940</v>
      </c>
      <c r="C108" s="593" t="s">
        <v>438</v>
      </c>
      <c r="D108" s="593" t="s">
        <v>539</v>
      </c>
      <c r="E108" s="593" t="s">
        <v>958</v>
      </c>
      <c r="F108" s="593" t="s">
        <v>1003</v>
      </c>
      <c r="G108" s="593" t="s">
        <v>1004</v>
      </c>
      <c r="H108" s="610">
        <v>512</v>
      </c>
      <c r="I108" s="610">
        <v>110080</v>
      </c>
      <c r="J108" s="593">
        <v>1.1622848696019428</v>
      </c>
      <c r="K108" s="593">
        <v>215</v>
      </c>
      <c r="L108" s="610">
        <v>410</v>
      </c>
      <c r="M108" s="610">
        <v>94710</v>
      </c>
      <c r="N108" s="593">
        <v>1</v>
      </c>
      <c r="O108" s="593">
        <v>231</v>
      </c>
      <c r="P108" s="610">
        <v>400</v>
      </c>
      <c r="Q108" s="610">
        <v>92400</v>
      </c>
      <c r="R108" s="598">
        <v>0.97560975609756095</v>
      </c>
      <c r="S108" s="611">
        <v>231</v>
      </c>
    </row>
    <row r="109" spans="1:19" ht="14.4" customHeight="1" x14ac:dyDescent="0.3">
      <c r="A109" s="592" t="s">
        <v>939</v>
      </c>
      <c r="B109" s="593" t="s">
        <v>940</v>
      </c>
      <c r="C109" s="593" t="s">
        <v>438</v>
      </c>
      <c r="D109" s="593" t="s">
        <v>539</v>
      </c>
      <c r="E109" s="593" t="s">
        <v>958</v>
      </c>
      <c r="F109" s="593" t="s">
        <v>1005</v>
      </c>
      <c r="G109" s="593" t="s">
        <v>1006</v>
      </c>
      <c r="H109" s="610"/>
      <c r="I109" s="610"/>
      <c r="J109" s="593"/>
      <c r="K109" s="593"/>
      <c r="L109" s="610">
        <v>4</v>
      </c>
      <c r="M109" s="610">
        <v>1888</v>
      </c>
      <c r="N109" s="593">
        <v>1</v>
      </c>
      <c r="O109" s="593">
        <v>472</v>
      </c>
      <c r="P109" s="610">
        <v>1</v>
      </c>
      <c r="Q109" s="610">
        <v>473</v>
      </c>
      <c r="R109" s="598">
        <v>0.25052966101694918</v>
      </c>
      <c r="S109" s="611">
        <v>473</v>
      </c>
    </row>
    <row r="110" spans="1:19" ht="14.4" customHeight="1" x14ac:dyDescent="0.3">
      <c r="A110" s="592" t="s">
        <v>939</v>
      </c>
      <c r="B110" s="593" t="s">
        <v>940</v>
      </c>
      <c r="C110" s="593" t="s">
        <v>438</v>
      </c>
      <c r="D110" s="593" t="s">
        <v>935</v>
      </c>
      <c r="E110" s="593" t="s">
        <v>958</v>
      </c>
      <c r="F110" s="593" t="s">
        <v>963</v>
      </c>
      <c r="G110" s="593" t="s">
        <v>964</v>
      </c>
      <c r="H110" s="610"/>
      <c r="I110" s="610"/>
      <c r="J110" s="593"/>
      <c r="K110" s="593"/>
      <c r="L110" s="610">
        <v>2</v>
      </c>
      <c r="M110" s="610">
        <v>74</v>
      </c>
      <c r="N110" s="593">
        <v>1</v>
      </c>
      <c r="O110" s="593">
        <v>37</v>
      </c>
      <c r="P110" s="610"/>
      <c r="Q110" s="610"/>
      <c r="R110" s="598"/>
      <c r="S110" s="611"/>
    </row>
    <row r="111" spans="1:19" ht="14.4" customHeight="1" x14ac:dyDescent="0.3">
      <c r="A111" s="592" t="s">
        <v>939</v>
      </c>
      <c r="B111" s="593" t="s">
        <v>940</v>
      </c>
      <c r="C111" s="593" t="s">
        <v>438</v>
      </c>
      <c r="D111" s="593" t="s">
        <v>935</v>
      </c>
      <c r="E111" s="593" t="s">
        <v>958</v>
      </c>
      <c r="F111" s="593" t="s">
        <v>965</v>
      </c>
      <c r="G111" s="593" t="s">
        <v>966</v>
      </c>
      <c r="H111" s="610"/>
      <c r="I111" s="610"/>
      <c r="J111" s="593"/>
      <c r="K111" s="593"/>
      <c r="L111" s="610"/>
      <c r="M111" s="610"/>
      <c r="N111" s="593"/>
      <c r="O111" s="593"/>
      <c r="P111" s="610">
        <v>1</v>
      </c>
      <c r="Q111" s="610">
        <v>10</v>
      </c>
      <c r="R111" s="598"/>
      <c r="S111" s="611">
        <v>10</v>
      </c>
    </row>
    <row r="112" spans="1:19" ht="14.4" customHeight="1" x14ac:dyDescent="0.3">
      <c r="A112" s="592" t="s">
        <v>939</v>
      </c>
      <c r="B112" s="593" t="s">
        <v>940</v>
      </c>
      <c r="C112" s="593" t="s">
        <v>438</v>
      </c>
      <c r="D112" s="593" t="s">
        <v>935</v>
      </c>
      <c r="E112" s="593" t="s">
        <v>958</v>
      </c>
      <c r="F112" s="593" t="s">
        <v>971</v>
      </c>
      <c r="G112" s="593" t="s">
        <v>972</v>
      </c>
      <c r="H112" s="610"/>
      <c r="I112" s="610"/>
      <c r="J112" s="593"/>
      <c r="K112" s="593"/>
      <c r="L112" s="610">
        <v>1</v>
      </c>
      <c r="M112" s="610">
        <v>74</v>
      </c>
      <c r="N112" s="593">
        <v>1</v>
      </c>
      <c r="O112" s="593">
        <v>74</v>
      </c>
      <c r="P112" s="610">
        <v>1</v>
      </c>
      <c r="Q112" s="610">
        <v>74</v>
      </c>
      <c r="R112" s="598">
        <v>1</v>
      </c>
      <c r="S112" s="611">
        <v>74</v>
      </c>
    </row>
    <row r="113" spans="1:19" ht="14.4" customHeight="1" x14ac:dyDescent="0.3">
      <c r="A113" s="592" t="s">
        <v>939</v>
      </c>
      <c r="B113" s="593" t="s">
        <v>940</v>
      </c>
      <c r="C113" s="593" t="s">
        <v>438</v>
      </c>
      <c r="D113" s="593" t="s">
        <v>935</v>
      </c>
      <c r="E113" s="593" t="s">
        <v>958</v>
      </c>
      <c r="F113" s="593" t="s">
        <v>976</v>
      </c>
      <c r="G113" s="593" t="s">
        <v>977</v>
      </c>
      <c r="H113" s="610"/>
      <c r="I113" s="610"/>
      <c r="J113" s="593"/>
      <c r="K113" s="593"/>
      <c r="L113" s="610"/>
      <c r="M113" s="610"/>
      <c r="N113" s="593"/>
      <c r="O113" s="593"/>
      <c r="P113" s="610">
        <v>1</v>
      </c>
      <c r="Q113" s="610">
        <v>177</v>
      </c>
      <c r="R113" s="598"/>
      <c r="S113" s="611">
        <v>177</v>
      </c>
    </row>
    <row r="114" spans="1:19" ht="14.4" customHeight="1" x14ac:dyDescent="0.3">
      <c r="A114" s="592" t="s">
        <v>939</v>
      </c>
      <c r="B114" s="593" t="s">
        <v>940</v>
      </c>
      <c r="C114" s="593" t="s">
        <v>438</v>
      </c>
      <c r="D114" s="593" t="s">
        <v>935</v>
      </c>
      <c r="E114" s="593" t="s">
        <v>958</v>
      </c>
      <c r="F114" s="593" t="s">
        <v>980</v>
      </c>
      <c r="G114" s="593" t="s">
        <v>981</v>
      </c>
      <c r="H114" s="610"/>
      <c r="I114" s="610"/>
      <c r="J114" s="593"/>
      <c r="K114" s="593"/>
      <c r="L114" s="610">
        <v>1</v>
      </c>
      <c r="M114" s="610">
        <v>33.33</v>
      </c>
      <c r="N114" s="593">
        <v>1</v>
      </c>
      <c r="O114" s="593">
        <v>33.33</v>
      </c>
      <c r="P114" s="610">
        <v>3</v>
      </c>
      <c r="Q114" s="610">
        <v>100</v>
      </c>
      <c r="R114" s="598">
        <v>3.0003000300030003</v>
      </c>
      <c r="S114" s="611">
        <v>33.333333333333336</v>
      </c>
    </row>
    <row r="115" spans="1:19" ht="14.4" customHeight="1" x14ac:dyDescent="0.3">
      <c r="A115" s="592" t="s">
        <v>939</v>
      </c>
      <c r="B115" s="593" t="s">
        <v>940</v>
      </c>
      <c r="C115" s="593" t="s">
        <v>438</v>
      </c>
      <c r="D115" s="593" t="s">
        <v>935</v>
      </c>
      <c r="E115" s="593" t="s">
        <v>958</v>
      </c>
      <c r="F115" s="593" t="s">
        <v>982</v>
      </c>
      <c r="G115" s="593" t="s">
        <v>983</v>
      </c>
      <c r="H115" s="610"/>
      <c r="I115" s="610"/>
      <c r="J115" s="593"/>
      <c r="K115" s="593"/>
      <c r="L115" s="610">
        <v>1</v>
      </c>
      <c r="M115" s="610">
        <v>37</v>
      </c>
      <c r="N115" s="593">
        <v>1</v>
      </c>
      <c r="O115" s="593">
        <v>37</v>
      </c>
      <c r="P115" s="610"/>
      <c r="Q115" s="610"/>
      <c r="R115" s="598"/>
      <c r="S115" s="611"/>
    </row>
    <row r="116" spans="1:19" ht="14.4" customHeight="1" x14ac:dyDescent="0.3">
      <c r="A116" s="592" t="s">
        <v>939</v>
      </c>
      <c r="B116" s="593" t="s">
        <v>940</v>
      </c>
      <c r="C116" s="593" t="s">
        <v>438</v>
      </c>
      <c r="D116" s="593" t="s">
        <v>935</v>
      </c>
      <c r="E116" s="593" t="s">
        <v>958</v>
      </c>
      <c r="F116" s="593" t="s">
        <v>988</v>
      </c>
      <c r="G116" s="593" t="s">
        <v>989</v>
      </c>
      <c r="H116" s="610"/>
      <c r="I116" s="610"/>
      <c r="J116" s="593"/>
      <c r="K116" s="593"/>
      <c r="L116" s="610">
        <v>1</v>
      </c>
      <c r="M116" s="610">
        <v>74</v>
      </c>
      <c r="N116" s="593">
        <v>1</v>
      </c>
      <c r="O116" s="593">
        <v>74</v>
      </c>
      <c r="P116" s="610">
        <v>6</v>
      </c>
      <c r="Q116" s="610">
        <v>444</v>
      </c>
      <c r="R116" s="598">
        <v>6</v>
      </c>
      <c r="S116" s="611">
        <v>74</v>
      </c>
    </row>
    <row r="117" spans="1:19" ht="14.4" customHeight="1" x14ac:dyDescent="0.3">
      <c r="A117" s="592" t="s">
        <v>939</v>
      </c>
      <c r="B117" s="593" t="s">
        <v>940</v>
      </c>
      <c r="C117" s="593" t="s">
        <v>438</v>
      </c>
      <c r="D117" s="593" t="s">
        <v>935</v>
      </c>
      <c r="E117" s="593" t="s">
        <v>958</v>
      </c>
      <c r="F117" s="593" t="s">
        <v>990</v>
      </c>
      <c r="G117" s="593" t="s">
        <v>991</v>
      </c>
      <c r="H117" s="610"/>
      <c r="I117" s="610"/>
      <c r="J117" s="593"/>
      <c r="K117" s="593"/>
      <c r="L117" s="610">
        <v>1</v>
      </c>
      <c r="M117" s="610">
        <v>354</v>
      </c>
      <c r="N117" s="593">
        <v>1</v>
      </c>
      <c r="O117" s="593">
        <v>354</v>
      </c>
      <c r="P117" s="610">
        <v>1</v>
      </c>
      <c r="Q117" s="610">
        <v>355</v>
      </c>
      <c r="R117" s="598">
        <v>1.0028248587570621</v>
      </c>
      <c r="S117" s="611">
        <v>355</v>
      </c>
    </row>
    <row r="118" spans="1:19" ht="14.4" customHeight="1" x14ac:dyDescent="0.3">
      <c r="A118" s="592" t="s">
        <v>939</v>
      </c>
      <c r="B118" s="593" t="s">
        <v>940</v>
      </c>
      <c r="C118" s="593" t="s">
        <v>438</v>
      </c>
      <c r="D118" s="593" t="s">
        <v>935</v>
      </c>
      <c r="E118" s="593" t="s">
        <v>958</v>
      </c>
      <c r="F118" s="593" t="s">
        <v>992</v>
      </c>
      <c r="G118" s="593" t="s">
        <v>993</v>
      </c>
      <c r="H118" s="610"/>
      <c r="I118" s="610"/>
      <c r="J118" s="593"/>
      <c r="K118" s="593"/>
      <c r="L118" s="610">
        <v>4</v>
      </c>
      <c r="M118" s="610">
        <v>888</v>
      </c>
      <c r="N118" s="593">
        <v>1</v>
      </c>
      <c r="O118" s="593">
        <v>222</v>
      </c>
      <c r="P118" s="610">
        <v>2</v>
      </c>
      <c r="Q118" s="610">
        <v>446</v>
      </c>
      <c r="R118" s="598">
        <v>0.50225225225225223</v>
      </c>
      <c r="S118" s="611">
        <v>223</v>
      </c>
    </row>
    <row r="119" spans="1:19" ht="14.4" customHeight="1" x14ac:dyDescent="0.3">
      <c r="A119" s="592" t="s">
        <v>939</v>
      </c>
      <c r="B119" s="593" t="s">
        <v>940</v>
      </c>
      <c r="C119" s="593" t="s">
        <v>438</v>
      </c>
      <c r="D119" s="593" t="s">
        <v>935</v>
      </c>
      <c r="E119" s="593" t="s">
        <v>958</v>
      </c>
      <c r="F119" s="593" t="s">
        <v>1001</v>
      </c>
      <c r="G119" s="593" t="s">
        <v>1002</v>
      </c>
      <c r="H119" s="610"/>
      <c r="I119" s="610"/>
      <c r="J119" s="593"/>
      <c r="K119" s="593"/>
      <c r="L119" s="610"/>
      <c r="M119" s="610"/>
      <c r="N119" s="593"/>
      <c r="O119" s="593"/>
      <c r="P119" s="610">
        <v>1</v>
      </c>
      <c r="Q119" s="610">
        <v>701</v>
      </c>
      <c r="R119" s="598"/>
      <c r="S119" s="611">
        <v>701</v>
      </c>
    </row>
    <row r="120" spans="1:19" ht="14.4" customHeight="1" x14ac:dyDescent="0.3">
      <c r="A120" s="592" t="s">
        <v>939</v>
      </c>
      <c r="B120" s="593" t="s">
        <v>940</v>
      </c>
      <c r="C120" s="593" t="s">
        <v>438</v>
      </c>
      <c r="D120" s="593" t="s">
        <v>540</v>
      </c>
      <c r="E120" s="593" t="s">
        <v>941</v>
      </c>
      <c r="F120" s="593" t="s">
        <v>942</v>
      </c>
      <c r="G120" s="593" t="s">
        <v>943</v>
      </c>
      <c r="H120" s="610">
        <v>0.4</v>
      </c>
      <c r="I120" s="610">
        <v>21.64</v>
      </c>
      <c r="J120" s="593"/>
      <c r="K120" s="593">
        <v>54.1</v>
      </c>
      <c r="L120" s="610"/>
      <c r="M120" s="610"/>
      <c r="N120" s="593"/>
      <c r="O120" s="593"/>
      <c r="P120" s="610"/>
      <c r="Q120" s="610"/>
      <c r="R120" s="598"/>
      <c r="S120" s="611"/>
    </row>
    <row r="121" spans="1:19" ht="14.4" customHeight="1" x14ac:dyDescent="0.3">
      <c r="A121" s="592" t="s">
        <v>939</v>
      </c>
      <c r="B121" s="593" t="s">
        <v>940</v>
      </c>
      <c r="C121" s="593" t="s">
        <v>438</v>
      </c>
      <c r="D121" s="593" t="s">
        <v>540</v>
      </c>
      <c r="E121" s="593" t="s">
        <v>941</v>
      </c>
      <c r="F121" s="593" t="s">
        <v>952</v>
      </c>
      <c r="G121" s="593" t="s">
        <v>953</v>
      </c>
      <c r="H121" s="610"/>
      <c r="I121" s="610"/>
      <c r="J121" s="593"/>
      <c r="K121" s="593"/>
      <c r="L121" s="610">
        <v>1</v>
      </c>
      <c r="M121" s="610">
        <v>56.84</v>
      </c>
      <c r="N121" s="593">
        <v>1</v>
      </c>
      <c r="O121" s="593">
        <v>56.84</v>
      </c>
      <c r="P121" s="610"/>
      <c r="Q121" s="610"/>
      <c r="R121" s="598"/>
      <c r="S121" s="611"/>
    </row>
    <row r="122" spans="1:19" ht="14.4" customHeight="1" x14ac:dyDescent="0.3">
      <c r="A122" s="592" t="s">
        <v>939</v>
      </c>
      <c r="B122" s="593" t="s">
        <v>940</v>
      </c>
      <c r="C122" s="593" t="s">
        <v>438</v>
      </c>
      <c r="D122" s="593" t="s">
        <v>540</v>
      </c>
      <c r="E122" s="593" t="s">
        <v>941</v>
      </c>
      <c r="F122" s="593" t="s">
        <v>954</v>
      </c>
      <c r="G122" s="593" t="s">
        <v>955</v>
      </c>
      <c r="H122" s="610">
        <v>2</v>
      </c>
      <c r="I122" s="610">
        <v>6.0600000000000005</v>
      </c>
      <c r="J122" s="593"/>
      <c r="K122" s="593">
        <v>3.0300000000000002</v>
      </c>
      <c r="L122" s="610"/>
      <c r="M122" s="610"/>
      <c r="N122" s="593"/>
      <c r="O122" s="593"/>
      <c r="P122" s="610"/>
      <c r="Q122" s="610"/>
      <c r="R122" s="598"/>
      <c r="S122" s="611"/>
    </row>
    <row r="123" spans="1:19" ht="14.4" customHeight="1" x14ac:dyDescent="0.3">
      <c r="A123" s="592" t="s">
        <v>939</v>
      </c>
      <c r="B123" s="593" t="s">
        <v>940</v>
      </c>
      <c r="C123" s="593" t="s">
        <v>438</v>
      </c>
      <c r="D123" s="593" t="s">
        <v>540</v>
      </c>
      <c r="E123" s="593" t="s">
        <v>958</v>
      </c>
      <c r="F123" s="593" t="s">
        <v>963</v>
      </c>
      <c r="G123" s="593" t="s">
        <v>964</v>
      </c>
      <c r="H123" s="610">
        <v>11</v>
      </c>
      <c r="I123" s="610">
        <v>385</v>
      </c>
      <c r="J123" s="593">
        <v>0.4002079002079002</v>
      </c>
      <c r="K123" s="593">
        <v>35</v>
      </c>
      <c r="L123" s="610">
        <v>26</v>
      </c>
      <c r="M123" s="610">
        <v>962</v>
      </c>
      <c r="N123" s="593">
        <v>1</v>
      </c>
      <c r="O123" s="593">
        <v>37</v>
      </c>
      <c r="P123" s="610">
        <v>30</v>
      </c>
      <c r="Q123" s="610">
        <v>1110</v>
      </c>
      <c r="R123" s="598">
        <v>1.1538461538461537</v>
      </c>
      <c r="S123" s="611">
        <v>37</v>
      </c>
    </row>
    <row r="124" spans="1:19" ht="14.4" customHeight="1" x14ac:dyDescent="0.3">
      <c r="A124" s="592" t="s">
        <v>939</v>
      </c>
      <c r="B124" s="593" t="s">
        <v>940</v>
      </c>
      <c r="C124" s="593" t="s">
        <v>438</v>
      </c>
      <c r="D124" s="593" t="s">
        <v>540</v>
      </c>
      <c r="E124" s="593" t="s">
        <v>958</v>
      </c>
      <c r="F124" s="593" t="s">
        <v>965</v>
      </c>
      <c r="G124" s="593" t="s">
        <v>966</v>
      </c>
      <c r="H124" s="610">
        <v>3</v>
      </c>
      <c r="I124" s="610">
        <v>30</v>
      </c>
      <c r="J124" s="593">
        <v>1.5</v>
      </c>
      <c r="K124" s="593">
        <v>10</v>
      </c>
      <c r="L124" s="610">
        <v>2</v>
      </c>
      <c r="M124" s="610">
        <v>20</v>
      </c>
      <c r="N124" s="593">
        <v>1</v>
      </c>
      <c r="O124" s="593">
        <v>10</v>
      </c>
      <c r="P124" s="610">
        <v>2</v>
      </c>
      <c r="Q124" s="610">
        <v>20</v>
      </c>
      <c r="R124" s="598">
        <v>1</v>
      </c>
      <c r="S124" s="611">
        <v>10</v>
      </c>
    </row>
    <row r="125" spans="1:19" ht="14.4" customHeight="1" x14ac:dyDescent="0.3">
      <c r="A125" s="592" t="s">
        <v>939</v>
      </c>
      <c r="B125" s="593" t="s">
        <v>940</v>
      </c>
      <c r="C125" s="593" t="s">
        <v>438</v>
      </c>
      <c r="D125" s="593" t="s">
        <v>540</v>
      </c>
      <c r="E125" s="593" t="s">
        <v>958</v>
      </c>
      <c r="F125" s="593" t="s">
        <v>971</v>
      </c>
      <c r="G125" s="593" t="s">
        <v>972</v>
      </c>
      <c r="H125" s="610">
        <v>3</v>
      </c>
      <c r="I125" s="610">
        <v>210</v>
      </c>
      <c r="J125" s="593">
        <v>0.70945945945945943</v>
      </c>
      <c r="K125" s="593">
        <v>70</v>
      </c>
      <c r="L125" s="610">
        <v>4</v>
      </c>
      <c r="M125" s="610">
        <v>296</v>
      </c>
      <c r="N125" s="593">
        <v>1</v>
      </c>
      <c r="O125" s="593">
        <v>74</v>
      </c>
      <c r="P125" s="610">
        <v>6</v>
      </c>
      <c r="Q125" s="610">
        <v>444</v>
      </c>
      <c r="R125" s="598">
        <v>1.5</v>
      </c>
      <c r="S125" s="611">
        <v>74</v>
      </c>
    </row>
    <row r="126" spans="1:19" ht="14.4" customHeight="1" x14ac:dyDescent="0.3">
      <c r="A126" s="592" t="s">
        <v>939</v>
      </c>
      <c r="B126" s="593" t="s">
        <v>940</v>
      </c>
      <c r="C126" s="593" t="s">
        <v>438</v>
      </c>
      <c r="D126" s="593" t="s">
        <v>540</v>
      </c>
      <c r="E126" s="593" t="s">
        <v>958</v>
      </c>
      <c r="F126" s="593" t="s">
        <v>976</v>
      </c>
      <c r="G126" s="593" t="s">
        <v>977</v>
      </c>
      <c r="H126" s="610">
        <v>1</v>
      </c>
      <c r="I126" s="610">
        <v>165</v>
      </c>
      <c r="J126" s="593">
        <v>0.11652542372881355</v>
      </c>
      <c r="K126" s="593">
        <v>165</v>
      </c>
      <c r="L126" s="610">
        <v>8</v>
      </c>
      <c r="M126" s="610">
        <v>1416</v>
      </c>
      <c r="N126" s="593">
        <v>1</v>
      </c>
      <c r="O126" s="593">
        <v>177</v>
      </c>
      <c r="P126" s="610">
        <v>4</v>
      </c>
      <c r="Q126" s="610">
        <v>708</v>
      </c>
      <c r="R126" s="598">
        <v>0.5</v>
      </c>
      <c r="S126" s="611">
        <v>177</v>
      </c>
    </row>
    <row r="127" spans="1:19" ht="14.4" customHeight="1" x14ac:dyDescent="0.3">
      <c r="A127" s="592" t="s">
        <v>939</v>
      </c>
      <c r="B127" s="593" t="s">
        <v>940</v>
      </c>
      <c r="C127" s="593" t="s">
        <v>438</v>
      </c>
      <c r="D127" s="593" t="s">
        <v>540</v>
      </c>
      <c r="E127" s="593" t="s">
        <v>958</v>
      </c>
      <c r="F127" s="593" t="s">
        <v>980</v>
      </c>
      <c r="G127" s="593" t="s">
        <v>981</v>
      </c>
      <c r="H127" s="610">
        <v>7</v>
      </c>
      <c r="I127" s="610">
        <v>166.65999999999997</v>
      </c>
      <c r="J127" s="593">
        <v>0.38460295848429593</v>
      </c>
      <c r="K127" s="593">
        <v>23.808571428571423</v>
      </c>
      <c r="L127" s="610">
        <v>13</v>
      </c>
      <c r="M127" s="610">
        <v>433.33000000000004</v>
      </c>
      <c r="N127" s="593">
        <v>1</v>
      </c>
      <c r="O127" s="593">
        <v>33.333076923076923</v>
      </c>
      <c r="P127" s="610">
        <v>15</v>
      </c>
      <c r="Q127" s="610">
        <v>500</v>
      </c>
      <c r="R127" s="598">
        <v>1.1538550296540742</v>
      </c>
      <c r="S127" s="611">
        <v>33.333333333333336</v>
      </c>
    </row>
    <row r="128" spans="1:19" ht="14.4" customHeight="1" x14ac:dyDescent="0.3">
      <c r="A128" s="592" t="s">
        <v>939</v>
      </c>
      <c r="B128" s="593" t="s">
        <v>940</v>
      </c>
      <c r="C128" s="593" t="s">
        <v>438</v>
      </c>
      <c r="D128" s="593" t="s">
        <v>540</v>
      </c>
      <c r="E128" s="593" t="s">
        <v>958</v>
      </c>
      <c r="F128" s="593" t="s">
        <v>982</v>
      </c>
      <c r="G128" s="593" t="s">
        <v>983</v>
      </c>
      <c r="H128" s="610"/>
      <c r="I128" s="610"/>
      <c r="J128" s="593"/>
      <c r="K128" s="593"/>
      <c r="L128" s="610">
        <v>1</v>
      </c>
      <c r="M128" s="610">
        <v>37</v>
      </c>
      <c r="N128" s="593">
        <v>1</v>
      </c>
      <c r="O128" s="593">
        <v>37</v>
      </c>
      <c r="P128" s="610">
        <v>1</v>
      </c>
      <c r="Q128" s="610">
        <v>37</v>
      </c>
      <c r="R128" s="598">
        <v>1</v>
      </c>
      <c r="S128" s="611">
        <v>37</v>
      </c>
    </row>
    <row r="129" spans="1:19" ht="14.4" customHeight="1" x14ac:dyDescent="0.3">
      <c r="A129" s="592" t="s">
        <v>939</v>
      </c>
      <c r="B129" s="593" t="s">
        <v>940</v>
      </c>
      <c r="C129" s="593" t="s">
        <v>438</v>
      </c>
      <c r="D129" s="593" t="s">
        <v>540</v>
      </c>
      <c r="E129" s="593" t="s">
        <v>958</v>
      </c>
      <c r="F129" s="593" t="s">
        <v>986</v>
      </c>
      <c r="G129" s="593" t="s">
        <v>987</v>
      </c>
      <c r="H129" s="610">
        <v>2</v>
      </c>
      <c r="I129" s="610">
        <v>258</v>
      </c>
      <c r="J129" s="593"/>
      <c r="K129" s="593">
        <v>129</v>
      </c>
      <c r="L129" s="610"/>
      <c r="M129" s="610"/>
      <c r="N129" s="593"/>
      <c r="O129" s="593"/>
      <c r="P129" s="610"/>
      <c r="Q129" s="610"/>
      <c r="R129" s="598"/>
      <c r="S129" s="611"/>
    </row>
    <row r="130" spans="1:19" ht="14.4" customHeight="1" x14ac:dyDescent="0.3">
      <c r="A130" s="592" t="s">
        <v>939</v>
      </c>
      <c r="B130" s="593" t="s">
        <v>940</v>
      </c>
      <c r="C130" s="593" t="s">
        <v>438</v>
      </c>
      <c r="D130" s="593" t="s">
        <v>540</v>
      </c>
      <c r="E130" s="593" t="s">
        <v>958</v>
      </c>
      <c r="F130" s="593" t="s">
        <v>988</v>
      </c>
      <c r="G130" s="593" t="s">
        <v>989</v>
      </c>
      <c r="H130" s="610">
        <v>20</v>
      </c>
      <c r="I130" s="610">
        <v>1400</v>
      </c>
      <c r="J130" s="593">
        <v>0.61028770706190061</v>
      </c>
      <c r="K130" s="593">
        <v>70</v>
      </c>
      <c r="L130" s="610">
        <v>31</v>
      </c>
      <c r="M130" s="610">
        <v>2294</v>
      </c>
      <c r="N130" s="593">
        <v>1</v>
      </c>
      <c r="O130" s="593">
        <v>74</v>
      </c>
      <c r="P130" s="610">
        <v>24</v>
      </c>
      <c r="Q130" s="610">
        <v>1776</v>
      </c>
      <c r="R130" s="598">
        <v>0.77419354838709675</v>
      </c>
      <c r="S130" s="611">
        <v>74</v>
      </c>
    </row>
    <row r="131" spans="1:19" ht="14.4" customHeight="1" x14ac:dyDescent="0.3">
      <c r="A131" s="592" t="s">
        <v>939</v>
      </c>
      <c r="B131" s="593" t="s">
        <v>940</v>
      </c>
      <c r="C131" s="593" t="s">
        <v>438</v>
      </c>
      <c r="D131" s="593" t="s">
        <v>540</v>
      </c>
      <c r="E131" s="593" t="s">
        <v>958</v>
      </c>
      <c r="F131" s="593" t="s">
        <v>990</v>
      </c>
      <c r="G131" s="593" t="s">
        <v>991</v>
      </c>
      <c r="H131" s="610">
        <v>7</v>
      </c>
      <c r="I131" s="610">
        <v>2317</v>
      </c>
      <c r="J131" s="593">
        <v>3.272598870056497</v>
      </c>
      <c r="K131" s="593">
        <v>331</v>
      </c>
      <c r="L131" s="610">
        <v>2</v>
      </c>
      <c r="M131" s="610">
        <v>708</v>
      </c>
      <c r="N131" s="593">
        <v>1</v>
      </c>
      <c r="O131" s="593">
        <v>354</v>
      </c>
      <c r="P131" s="610">
        <v>7</v>
      </c>
      <c r="Q131" s="610">
        <v>2485</v>
      </c>
      <c r="R131" s="598">
        <v>3.5098870056497176</v>
      </c>
      <c r="S131" s="611">
        <v>355</v>
      </c>
    </row>
    <row r="132" spans="1:19" ht="14.4" customHeight="1" x14ac:dyDescent="0.3">
      <c r="A132" s="592" t="s">
        <v>939</v>
      </c>
      <c r="B132" s="593" t="s">
        <v>940</v>
      </c>
      <c r="C132" s="593" t="s">
        <v>438</v>
      </c>
      <c r="D132" s="593" t="s">
        <v>540</v>
      </c>
      <c r="E132" s="593" t="s">
        <v>958</v>
      </c>
      <c r="F132" s="593" t="s">
        <v>992</v>
      </c>
      <c r="G132" s="593" t="s">
        <v>993</v>
      </c>
      <c r="H132" s="610">
        <v>6</v>
      </c>
      <c r="I132" s="610">
        <v>1260</v>
      </c>
      <c r="J132" s="593">
        <v>2.8378378378378377</v>
      </c>
      <c r="K132" s="593">
        <v>210</v>
      </c>
      <c r="L132" s="610">
        <v>2</v>
      </c>
      <c r="M132" s="610">
        <v>444</v>
      </c>
      <c r="N132" s="593">
        <v>1</v>
      </c>
      <c r="O132" s="593">
        <v>222</v>
      </c>
      <c r="P132" s="610">
        <v>11</v>
      </c>
      <c r="Q132" s="610">
        <v>2453</v>
      </c>
      <c r="R132" s="598">
        <v>5.5247747747747749</v>
      </c>
      <c r="S132" s="611">
        <v>223</v>
      </c>
    </row>
    <row r="133" spans="1:19" ht="14.4" customHeight="1" x14ac:dyDescent="0.3">
      <c r="A133" s="592" t="s">
        <v>939</v>
      </c>
      <c r="B133" s="593" t="s">
        <v>940</v>
      </c>
      <c r="C133" s="593" t="s">
        <v>438</v>
      </c>
      <c r="D133" s="593" t="s">
        <v>540</v>
      </c>
      <c r="E133" s="593" t="s">
        <v>958</v>
      </c>
      <c r="F133" s="593" t="s">
        <v>1001</v>
      </c>
      <c r="G133" s="593" t="s">
        <v>1002</v>
      </c>
      <c r="H133" s="610">
        <v>1</v>
      </c>
      <c r="I133" s="610">
        <v>653</v>
      </c>
      <c r="J133" s="593">
        <v>0.31050879695672851</v>
      </c>
      <c r="K133" s="593">
        <v>653</v>
      </c>
      <c r="L133" s="610">
        <v>3</v>
      </c>
      <c r="M133" s="610">
        <v>2103</v>
      </c>
      <c r="N133" s="593">
        <v>1</v>
      </c>
      <c r="O133" s="593">
        <v>701</v>
      </c>
      <c r="P133" s="610">
        <v>4</v>
      </c>
      <c r="Q133" s="610">
        <v>2804</v>
      </c>
      <c r="R133" s="598">
        <v>1.3333333333333333</v>
      </c>
      <c r="S133" s="611">
        <v>701</v>
      </c>
    </row>
    <row r="134" spans="1:19" ht="14.4" customHeight="1" x14ac:dyDescent="0.3">
      <c r="A134" s="592" t="s">
        <v>939</v>
      </c>
      <c r="B134" s="593" t="s">
        <v>940</v>
      </c>
      <c r="C134" s="593" t="s">
        <v>438</v>
      </c>
      <c r="D134" s="593" t="s">
        <v>540</v>
      </c>
      <c r="E134" s="593" t="s">
        <v>958</v>
      </c>
      <c r="F134" s="593" t="s">
        <v>1003</v>
      </c>
      <c r="G134" s="593" t="s">
        <v>1004</v>
      </c>
      <c r="H134" s="610">
        <v>54</v>
      </c>
      <c r="I134" s="610">
        <v>11610</v>
      </c>
      <c r="J134" s="593">
        <v>0.5181416521622707</v>
      </c>
      <c r="K134" s="593">
        <v>215</v>
      </c>
      <c r="L134" s="610">
        <v>97</v>
      </c>
      <c r="M134" s="610">
        <v>22407</v>
      </c>
      <c r="N134" s="593">
        <v>1</v>
      </c>
      <c r="O134" s="593">
        <v>231</v>
      </c>
      <c r="P134" s="610">
        <v>100</v>
      </c>
      <c r="Q134" s="610">
        <v>23100</v>
      </c>
      <c r="R134" s="598">
        <v>1.0309278350515463</v>
      </c>
      <c r="S134" s="611">
        <v>231</v>
      </c>
    </row>
    <row r="135" spans="1:19" ht="14.4" customHeight="1" x14ac:dyDescent="0.3">
      <c r="A135" s="592" t="s">
        <v>939</v>
      </c>
      <c r="B135" s="593" t="s">
        <v>940</v>
      </c>
      <c r="C135" s="593" t="s">
        <v>438</v>
      </c>
      <c r="D135" s="593" t="s">
        <v>541</v>
      </c>
      <c r="E135" s="593" t="s">
        <v>941</v>
      </c>
      <c r="F135" s="593" t="s">
        <v>942</v>
      </c>
      <c r="G135" s="593" t="s">
        <v>943</v>
      </c>
      <c r="H135" s="610">
        <v>6.3999999999999995</v>
      </c>
      <c r="I135" s="610">
        <v>346.24</v>
      </c>
      <c r="J135" s="593">
        <v>1.0322580645161292</v>
      </c>
      <c r="K135" s="593">
        <v>54.100000000000009</v>
      </c>
      <c r="L135" s="610">
        <v>6.2000000000000011</v>
      </c>
      <c r="M135" s="610">
        <v>335.41999999999996</v>
      </c>
      <c r="N135" s="593">
        <v>1</v>
      </c>
      <c r="O135" s="593">
        <v>54.099999999999987</v>
      </c>
      <c r="P135" s="610">
        <v>1</v>
      </c>
      <c r="Q135" s="610">
        <v>54.1</v>
      </c>
      <c r="R135" s="598">
        <v>0.16129032258064518</v>
      </c>
      <c r="S135" s="611">
        <v>54.1</v>
      </c>
    </row>
    <row r="136" spans="1:19" ht="14.4" customHeight="1" x14ac:dyDescent="0.3">
      <c r="A136" s="592" t="s">
        <v>939</v>
      </c>
      <c r="B136" s="593" t="s">
        <v>940</v>
      </c>
      <c r="C136" s="593" t="s">
        <v>438</v>
      </c>
      <c r="D136" s="593" t="s">
        <v>541</v>
      </c>
      <c r="E136" s="593" t="s">
        <v>941</v>
      </c>
      <c r="F136" s="593" t="s">
        <v>947</v>
      </c>
      <c r="G136" s="593" t="s">
        <v>522</v>
      </c>
      <c r="H136" s="610"/>
      <c r="I136" s="610"/>
      <c r="J136" s="593"/>
      <c r="K136" s="593"/>
      <c r="L136" s="610">
        <v>0.2</v>
      </c>
      <c r="M136" s="610">
        <v>12.28</v>
      </c>
      <c r="N136" s="593">
        <v>1</v>
      </c>
      <c r="O136" s="593">
        <v>61.399999999999991</v>
      </c>
      <c r="P136" s="610"/>
      <c r="Q136" s="610"/>
      <c r="R136" s="598"/>
      <c r="S136" s="611"/>
    </row>
    <row r="137" spans="1:19" ht="14.4" customHeight="1" x14ac:dyDescent="0.3">
      <c r="A137" s="592" t="s">
        <v>939</v>
      </c>
      <c r="B137" s="593" t="s">
        <v>940</v>
      </c>
      <c r="C137" s="593" t="s">
        <v>438</v>
      </c>
      <c r="D137" s="593" t="s">
        <v>541</v>
      </c>
      <c r="E137" s="593" t="s">
        <v>941</v>
      </c>
      <c r="F137" s="593" t="s">
        <v>950</v>
      </c>
      <c r="G137" s="593" t="s">
        <v>951</v>
      </c>
      <c r="H137" s="610">
        <v>0.1</v>
      </c>
      <c r="I137" s="610">
        <v>17.7</v>
      </c>
      <c r="J137" s="593">
        <v>0.5</v>
      </c>
      <c r="K137" s="593">
        <v>176.99999999999997</v>
      </c>
      <c r="L137" s="610">
        <v>0.2</v>
      </c>
      <c r="M137" s="610">
        <v>35.4</v>
      </c>
      <c r="N137" s="593">
        <v>1</v>
      </c>
      <c r="O137" s="593">
        <v>176.99999999999997</v>
      </c>
      <c r="P137" s="610">
        <v>0.1</v>
      </c>
      <c r="Q137" s="610">
        <v>17.7</v>
      </c>
      <c r="R137" s="598">
        <v>0.5</v>
      </c>
      <c r="S137" s="611">
        <v>176.99999999999997</v>
      </c>
    </row>
    <row r="138" spans="1:19" ht="14.4" customHeight="1" x14ac:dyDescent="0.3">
      <c r="A138" s="592" t="s">
        <v>939</v>
      </c>
      <c r="B138" s="593" t="s">
        <v>940</v>
      </c>
      <c r="C138" s="593" t="s">
        <v>438</v>
      </c>
      <c r="D138" s="593" t="s">
        <v>541</v>
      </c>
      <c r="E138" s="593" t="s">
        <v>941</v>
      </c>
      <c r="F138" s="593" t="s">
        <v>952</v>
      </c>
      <c r="G138" s="593" t="s">
        <v>953</v>
      </c>
      <c r="H138" s="610">
        <v>6</v>
      </c>
      <c r="I138" s="610">
        <v>341.04000000000008</v>
      </c>
      <c r="J138" s="593">
        <v>3.0000000000000004</v>
      </c>
      <c r="K138" s="593">
        <v>56.840000000000011</v>
      </c>
      <c r="L138" s="610">
        <v>2</v>
      </c>
      <c r="M138" s="610">
        <v>113.68</v>
      </c>
      <c r="N138" s="593">
        <v>1</v>
      </c>
      <c r="O138" s="593">
        <v>56.84</v>
      </c>
      <c r="P138" s="610"/>
      <c r="Q138" s="610"/>
      <c r="R138" s="598"/>
      <c r="S138" s="611"/>
    </row>
    <row r="139" spans="1:19" ht="14.4" customHeight="1" x14ac:dyDescent="0.3">
      <c r="A139" s="592" t="s">
        <v>939</v>
      </c>
      <c r="B139" s="593" t="s">
        <v>940</v>
      </c>
      <c r="C139" s="593" t="s">
        <v>438</v>
      </c>
      <c r="D139" s="593" t="s">
        <v>541</v>
      </c>
      <c r="E139" s="593" t="s">
        <v>941</v>
      </c>
      <c r="F139" s="593" t="s">
        <v>952</v>
      </c>
      <c r="G139" s="593"/>
      <c r="H139" s="610">
        <v>3</v>
      </c>
      <c r="I139" s="610">
        <v>170.52</v>
      </c>
      <c r="J139" s="593"/>
      <c r="K139" s="593">
        <v>56.84</v>
      </c>
      <c r="L139" s="610"/>
      <c r="M139" s="610"/>
      <c r="N139" s="593"/>
      <c r="O139" s="593"/>
      <c r="P139" s="610"/>
      <c r="Q139" s="610"/>
      <c r="R139" s="598"/>
      <c r="S139" s="611"/>
    </row>
    <row r="140" spans="1:19" ht="14.4" customHeight="1" x14ac:dyDescent="0.3">
      <c r="A140" s="592" t="s">
        <v>939</v>
      </c>
      <c r="B140" s="593" t="s">
        <v>940</v>
      </c>
      <c r="C140" s="593" t="s">
        <v>438</v>
      </c>
      <c r="D140" s="593" t="s">
        <v>541</v>
      </c>
      <c r="E140" s="593" t="s">
        <v>941</v>
      </c>
      <c r="F140" s="593" t="s">
        <v>954</v>
      </c>
      <c r="G140" s="593" t="s">
        <v>955</v>
      </c>
      <c r="H140" s="610">
        <v>31</v>
      </c>
      <c r="I140" s="610">
        <v>90.98</v>
      </c>
      <c r="J140" s="593">
        <v>1.0966730954676953</v>
      </c>
      <c r="K140" s="593">
        <v>2.9348387096774196</v>
      </c>
      <c r="L140" s="610">
        <v>34</v>
      </c>
      <c r="M140" s="610">
        <v>82.960000000000008</v>
      </c>
      <c r="N140" s="593">
        <v>1</v>
      </c>
      <c r="O140" s="593">
        <v>2.4400000000000004</v>
      </c>
      <c r="P140" s="610"/>
      <c r="Q140" s="610"/>
      <c r="R140" s="598"/>
      <c r="S140" s="611"/>
    </row>
    <row r="141" spans="1:19" ht="14.4" customHeight="1" x14ac:dyDescent="0.3">
      <c r="A141" s="592" t="s">
        <v>939</v>
      </c>
      <c r="B141" s="593" t="s">
        <v>940</v>
      </c>
      <c r="C141" s="593" t="s">
        <v>438</v>
      </c>
      <c r="D141" s="593" t="s">
        <v>541</v>
      </c>
      <c r="E141" s="593" t="s">
        <v>941</v>
      </c>
      <c r="F141" s="593" t="s">
        <v>956</v>
      </c>
      <c r="G141" s="593" t="s">
        <v>457</v>
      </c>
      <c r="H141" s="610"/>
      <c r="I141" s="610"/>
      <c r="J141" s="593"/>
      <c r="K141" s="593"/>
      <c r="L141" s="610"/>
      <c r="M141" s="610"/>
      <c r="N141" s="593"/>
      <c r="O141" s="593"/>
      <c r="P141" s="610">
        <v>0.25</v>
      </c>
      <c r="Q141" s="610">
        <v>1.2</v>
      </c>
      <c r="R141" s="598"/>
      <c r="S141" s="611">
        <v>4.8</v>
      </c>
    </row>
    <row r="142" spans="1:19" ht="14.4" customHeight="1" x14ac:dyDescent="0.3">
      <c r="A142" s="592" t="s">
        <v>939</v>
      </c>
      <c r="B142" s="593" t="s">
        <v>940</v>
      </c>
      <c r="C142" s="593" t="s">
        <v>438</v>
      </c>
      <c r="D142" s="593" t="s">
        <v>541</v>
      </c>
      <c r="E142" s="593" t="s">
        <v>958</v>
      </c>
      <c r="F142" s="593" t="s">
        <v>959</v>
      </c>
      <c r="G142" s="593" t="s">
        <v>960</v>
      </c>
      <c r="H142" s="610">
        <v>1</v>
      </c>
      <c r="I142" s="610">
        <v>171</v>
      </c>
      <c r="J142" s="593"/>
      <c r="K142" s="593">
        <v>171</v>
      </c>
      <c r="L142" s="610"/>
      <c r="M142" s="610"/>
      <c r="N142" s="593"/>
      <c r="O142" s="593"/>
      <c r="P142" s="610"/>
      <c r="Q142" s="610"/>
      <c r="R142" s="598"/>
      <c r="S142" s="611"/>
    </row>
    <row r="143" spans="1:19" ht="14.4" customHeight="1" x14ac:dyDescent="0.3">
      <c r="A143" s="592" t="s">
        <v>939</v>
      </c>
      <c r="B143" s="593" t="s">
        <v>940</v>
      </c>
      <c r="C143" s="593" t="s">
        <v>438</v>
      </c>
      <c r="D143" s="593" t="s">
        <v>541</v>
      </c>
      <c r="E143" s="593" t="s">
        <v>958</v>
      </c>
      <c r="F143" s="593" t="s">
        <v>963</v>
      </c>
      <c r="G143" s="593" t="s">
        <v>964</v>
      </c>
      <c r="H143" s="610">
        <v>207</v>
      </c>
      <c r="I143" s="610">
        <v>7245</v>
      </c>
      <c r="J143" s="593">
        <v>0.70689823397404628</v>
      </c>
      <c r="K143" s="593">
        <v>35</v>
      </c>
      <c r="L143" s="610">
        <v>277</v>
      </c>
      <c r="M143" s="610">
        <v>10249</v>
      </c>
      <c r="N143" s="593">
        <v>1</v>
      </c>
      <c r="O143" s="593">
        <v>37</v>
      </c>
      <c r="P143" s="610">
        <v>258</v>
      </c>
      <c r="Q143" s="610">
        <v>9546</v>
      </c>
      <c r="R143" s="598">
        <v>0.93140794223826717</v>
      </c>
      <c r="S143" s="611">
        <v>37</v>
      </c>
    </row>
    <row r="144" spans="1:19" ht="14.4" customHeight="1" x14ac:dyDescent="0.3">
      <c r="A144" s="592" t="s">
        <v>939</v>
      </c>
      <c r="B144" s="593" t="s">
        <v>940</v>
      </c>
      <c r="C144" s="593" t="s">
        <v>438</v>
      </c>
      <c r="D144" s="593" t="s">
        <v>541</v>
      </c>
      <c r="E144" s="593" t="s">
        <v>958</v>
      </c>
      <c r="F144" s="593" t="s">
        <v>965</v>
      </c>
      <c r="G144" s="593" t="s">
        <v>966</v>
      </c>
      <c r="H144" s="610">
        <v>531</v>
      </c>
      <c r="I144" s="610">
        <v>5310</v>
      </c>
      <c r="J144" s="593">
        <v>0.96897810218978098</v>
      </c>
      <c r="K144" s="593">
        <v>10</v>
      </c>
      <c r="L144" s="610">
        <v>548</v>
      </c>
      <c r="M144" s="610">
        <v>5480</v>
      </c>
      <c r="N144" s="593">
        <v>1</v>
      </c>
      <c r="O144" s="593">
        <v>10</v>
      </c>
      <c r="P144" s="610">
        <v>467</v>
      </c>
      <c r="Q144" s="610">
        <v>4670</v>
      </c>
      <c r="R144" s="598">
        <v>0.8521897810218978</v>
      </c>
      <c r="S144" s="611">
        <v>10</v>
      </c>
    </row>
    <row r="145" spans="1:19" ht="14.4" customHeight="1" x14ac:dyDescent="0.3">
      <c r="A145" s="592" t="s">
        <v>939</v>
      </c>
      <c r="B145" s="593" t="s">
        <v>940</v>
      </c>
      <c r="C145" s="593" t="s">
        <v>438</v>
      </c>
      <c r="D145" s="593" t="s">
        <v>541</v>
      </c>
      <c r="E145" s="593" t="s">
        <v>958</v>
      </c>
      <c r="F145" s="593" t="s">
        <v>967</v>
      </c>
      <c r="G145" s="593" t="s">
        <v>968</v>
      </c>
      <c r="H145" s="610">
        <v>11</v>
      </c>
      <c r="I145" s="610">
        <v>55</v>
      </c>
      <c r="J145" s="593">
        <v>0.61111111111111116</v>
      </c>
      <c r="K145" s="593">
        <v>5</v>
      </c>
      <c r="L145" s="610">
        <v>18</v>
      </c>
      <c r="M145" s="610">
        <v>90</v>
      </c>
      <c r="N145" s="593">
        <v>1</v>
      </c>
      <c r="O145" s="593">
        <v>5</v>
      </c>
      <c r="P145" s="610">
        <v>3</v>
      </c>
      <c r="Q145" s="610">
        <v>15</v>
      </c>
      <c r="R145" s="598">
        <v>0.16666666666666666</v>
      </c>
      <c r="S145" s="611">
        <v>5</v>
      </c>
    </row>
    <row r="146" spans="1:19" ht="14.4" customHeight="1" x14ac:dyDescent="0.3">
      <c r="A146" s="592" t="s">
        <v>939</v>
      </c>
      <c r="B146" s="593" t="s">
        <v>940</v>
      </c>
      <c r="C146" s="593" t="s">
        <v>438</v>
      </c>
      <c r="D146" s="593" t="s">
        <v>541</v>
      </c>
      <c r="E146" s="593" t="s">
        <v>958</v>
      </c>
      <c r="F146" s="593" t="s">
        <v>969</v>
      </c>
      <c r="G146" s="593" t="s">
        <v>970</v>
      </c>
      <c r="H146" s="610"/>
      <c r="I146" s="610"/>
      <c r="J146" s="593"/>
      <c r="K146" s="593"/>
      <c r="L146" s="610"/>
      <c r="M146" s="610"/>
      <c r="N146" s="593"/>
      <c r="O146" s="593"/>
      <c r="P146" s="610">
        <v>1</v>
      </c>
      <c r="Q146" s="610">
        <v>5</v>
      </c>
      <c r="R146" s="598"/>
      <c r="S146" s="611">
        <v>5</v>
      </c>
    </row>
    <row r="147" spans="1:19" ht="14.4" customHeight="1" x14ac:dyDescent="0.3">
      <c r="A147" s="592" t="s">
        <v>939</v>
      </c>
      <c r="B147" s="593" t="s">
        <v>940</v>
      </c>
      <c r="C147" s="593" t="s">
        <v>438</v>
      </c>
      <c r="D147" s="593" t="s">
        <v>541</v>
      </c>
      <c r="E147" s="593" t="s">
        <v>958</v>
      </c>
      <c r="F147" s="593" t="s">
        <v>971</v>
      </c>
      <c r="G147" s="593" t="s">
        <v>972</v>
      </c>
      <c r="H147" s="610">
        <v>9</v>
      </c>
      <c r="I147" s="610">
        <v>630</v>
      </c>
      <c r="J147" s="593">
        <v>0.31531531531531531</v>
      </c>
      <c r="K147" s="593">
        <v>70</v>
      </c>
      <c r="L147" s="610">
        <v>27</v>
      </c>
      <c r="M147" s="610">
        <v>1998</v>
      </c>
      <c r="N147" s="593">
        <v>1</v>
      </c>
      <c r="O147" s="593">
        <v>74</v>
      </c>
      <c r="P147" s="610">
        <v>233</v>
      </c>
      <c r="Q147" s="610">
        <v>17242</v>
      </c>
      <c r="R147" s="598">
        <v>8.6296296296296298</v>
      </c>
      <c r="S147" s="611">
        <v>74</v>
      </c>
    </row>
    <row r="148" spans="1:19" ht="14.4" customHeight="1" x14ac:dyDescent="0.3">
      <c r="A148" s="592" t="s">
        <v>939</v>
      </c>
      <c r="B148" s="593" t="s">
        <v>940</v>
      </c>
      <c r="C148" s="593" t="s">
        <v>438</v>
      </c>
      <c r="D148" s="593" t="s">
        <v>541</v>
      </c>
      <c r="E148" s="593" t="s">
        <v>958</v>
      </c>
      <c r="F148" s="593" t="s">
        <v>973</v>
      </c>
      <c r="G148" s="593" t="s">
        <v>974</v>
      </c>
      <c r="H148" s="610">
        <v>9</v>
      </c>
      <c r="I148" s="610">
        <v>315</v>
      </c>
      <c r="J148" s="593"/>
      <c r="K148" s="593">
        <v>35</v>
      </c>
      <c r="L148" s="610"/>
      <c r="M148" s="610"/>
      <c r="N148" s="593"/>
      <c r="O148" s="593"/>
      <c r="P148" s="610"/>
      <c r="Q148" s="610"/>
      <c r="R148" s="598"/>
      <c r="S148" s="611"/>
    </row>
    <row r="149" spans="1:19" ht="14.4" customHeight="1" x14ac:dyDescent="0.3">
      <c r="A149" s="592" t="s">
        <v>939</v>
      </c>
      <c r="B149" s="593" t="s">
        <v>940</v>
      </c>
      <c r="C149" s="593" t="s">
        <v>438</v>
      </c>
      <c r="D149" s="593" t="s">
        <v>541</v>
      </c>
      <c r="E149" s="593" t="s">
        <v>958</v>
      </c>
      <c r="F149" s="593" t="s">
        <v>976</v>
      </c>
      <c r="G149" s="593" t="s">
        <v>977</v>
      </c>
      <c r="H149" s="610">
        <v>5</v>
      </c>
      <c r="I149" s="610">
        <v>825</v>
      </c>
      <c r="J149" s="593"/>
      <c r="K149" s="593">
        <v>165</v>
      </c>
      <c r="L149" s="610"/>
      <c r="M149" s="610"/>
      <c r="N149" s="593"/>
      <c r="O149" s="593"/>
      <c r="P149" s="610">
        <v>1</v>
      </c>
      <c r="Q149" s="610">
        <v>177</v>
      </c>
      <c r="R149" s="598"/>
      <c r="S149" s="611">
        <v>177</v>
      </c>
    </row>
    <row r="150" spans="1:19" ht="14.4" customHeight="1" x14ac:dyDescent="0.3">
      <c r="A150" s="592" t="s">
        <v>939</v>
      </c>
      <c r="B150" s="593" t="s">
        <v>940</v>
      </c>
      <c r="C150" s="593" t="s">
        <v>438</v>
      </c>
      <c r="D150" s="593" t="s">
        <v>541</v>
      </c>
      <c r="E150" s="593" t="s">
        <v>958</v>
      </c>
      <c r="F150" s="593" t="s">
        <v>978</v>
      </c>
      <c r="G150" s="593" t="s">
        <v>979</v>
      </c>
      <c r="H150" s="610">
        <v>5</v>
      </c>
      <c r="I150" s="610">
        <v>855</v>
      </c>
      <c r="J150" s="593">
        <v>2.3882681564245809</v>
      </c>
      <c r="K150" s="593">
        <v>171</v>
      </c>
      <c r="L150" s="610">
        <v>2</v>
      </c>
      <c r="M150" s="610">
        <v>358</v>
      </c>
      <c r="N150" s="593">
        <v>1</v>
      </c>
      <c r="O150" s="593">
        <v>179</v>
      </c>
      <c r="P150" s="610">
        <v>1</v>
      </c>
      <c r="Q150" s="610">
        <v>272</v>
      </c>
      <c r="R150" s="598">
        <v>0.75977653631284914</v>
      </c>
      <c r="S150" s="611">
        <v>272</v>
      </c>
    </row>
    <row r="151" spans="1:19" ht="14.4" customHeight="1" x14ac:dyDescent="0.3">
      <c r="A151" s="592" t="s">
        <v>939</v>
      </c>
      <c r="B151" s="593" t="s">
        <v>940</v>
      </c>
      <c r="C151" s="593" t="s">
        <v>438</v>
      </c>
      <c r="D151" s="593" t="s">
        <v>541</v>
      </c>
      <c r="E151" s="593" t="s">
        <v>958</v>
      </c>
      <c r="F151" s="593" t="s">
        <v>980</v>
      </c>
      <c r="G151" s="593" t="s">
        <v>981</v>
      </c>
      <c r="H151" s="610">
        <v>347</v>
      </c>
      <c r="I151" s="610">
        <v>4466.67</v>
      </c>
      <c r="J151" s="593">
        <v>0.18206537799801331</v>
      </c>
      <c r="K151" s="593">
        <v>12.872247838616715</v>
      </c>
      <c r="L151" s="610">
        <v>736</v>
      </c>
      <c r="M151" s="610">
        <v>24533.33</v>
      </c>
      <c r="N151" s="593">
        <v>1</v>
      </c>
      <c r="O151" s="593">
        <v>33.333328804347829</v>
      </c>
      <c r="P151" s="610">
        <v>627</v>
      </c>
      <c r="Q151" s="610">
        <v>20900.010000000002</v>
      </c>
      <c r="R151" s="598">
        <v>0.85190269726938828</v>
      </c>
      <c r="S151" s="611">
        <v>33.333349282296652</v>
      </c>
    </row>
    <row r="152" spans="1:19" ht="14.4" customHeight="1" x14ac:dyDescent="0.3">
      <c r="A152" s="592" t="s">
        <v>939</v>
      </c>
      <c r="B152" s="593" t="s">
        <v>940</v>
      </c>
      <c r="C152" s="593" t="s">
        <v>438</v>
      </c>
      <c r="D152" s="593" t="s">
        <v>541</v>
      </c>
      <c r="E152" s="593" t="s">
        <v>958</v>
      </c>
      <c r="F152" s="593" t="s">
        <v>982</v>
      </c>
      <c r="G152" s="593" t="s">
        <v>983</v>
      </c>
      <c r="H152" s="610">
        <v>5</v>
      </c>
      <c r="I152" s="610">
        <v>180</v>
      </c>
      <c r="J152" s="593">
        <v>0.69498069498069504</v>
      </c>
      <c r="K152" s="593">
        <v>36</v>
      </c>
      <c r="L152" s="610">
        <v>7</v>
      </c>
      <c r="M152" s="610">
        <v>259</v>
      </c>
      <c r="N152" s="593">
        <v>1</v>
      </c>
      <c r="O152" s="593">
        <v>37</v>
      </c>
      <c r="P152" s="610">
        <v>6</v>
      </c>
      <c r="Q152" s="610">
        <v>222</v>
      </c>
      <c r="R152" s="598">
        <v>0.8571428571428571</v>
      </c>
      <c r="S152" s="611">
        <v>37</v>
      </c>
    </row>
    <row r="153" spans="1:19" ht="14.4" customHeight="1" x14ac:dyDescent="0.3">
      <c r="A153" s="592" t="s">
        <v>939</v>
      </c>
      <c r="B153" s="593" t="s">
        <v>940</v>
      </c>
      <c r="C153" s="593" t="s">
        <v>438</v>
      </c>
      <c r="D153" s="593" t="s">
        <v>541</v>
      </c>
      <c r="E153" s="593" t="s">
        <v>958</v>
      </c>
      <c r="F153" s="593" t="s">
        <v>986</v>
      </c>
      <c r="G153" s="593" t="s">
        <v>987</v>
      </c>
      <c r="H153" s="610">
        <v>43</v>
      </c>
      <c r="I153" s="610">
        <v>5547</v>
      </c>
      <c r="J153" s="593">
        <v>1.0585877862595421</v>
      </c>
      <c r="K153" s="593">
        <v>129</v>
      </c>
      <c r="L153" s="610">
        <v>40</v>
      </c>
      <c r="M153" s="610">
        <v>5240</v>
      </c>
      <c r="N153" s="593">
        <v>1</v>
      </c>
      <c r="O153" s="593">
        <v>131</v>
      </c>
      <c r="P153" s="610">
        <v>28</v>
      </c>
      <c r="Q153" s="610">
        <v>3696</v>
      </c>
      <c r="R153" s="598">
        <v>0.70534351145038165</v>
      </c>
      <c r="S153" s="611">
        <v>132</v>
      </c>
    </row>
    <row r="154" spans="1:19" ht="14.4" customHeight="1" x14ac:dyDescent="0.3">
      <c r="A154" s="592" t="s">
        <v>939</v>
      </c>
      <c r="B154" s="593" t="s">
        <v>940</v>
      </c>
      <c r="C154" s="593" t="s">
        <v>438</v>
      </c>
      <c r="D154" s="593" t="s">
        <v>541</v>
      </c>
      <c r="E154" s="593" t="s">
        <v>958</v>
      </c>
      <c r="F154" s="593" t="s">
        <v>988</v>
      </c>
      <c r="G154" s="593" t="s">
        <v>989</v>
      </c>
      <c r="H154" s="610">
        <v>197</v>
      </c>
      <c r="I154" s="610">
        <v>13790</v>
      </c>
      <c r="J154" s="593">
        <v>0.44475262852351161</v>
      </c>
      <c r="K154" s="593">
        <v>70</v>
      </c>
      <c r="L154" s="610">
        <v>419</v>
      </c>
      <c r="M154" s="610">
        <v>31006</v>
      </c>
      <c r="N154" s="593">
        <v>1</v>
      </c>
      <c r="O154" s="593">
        <v>74</v>
      </c>
      <c r="P154" s="610">
        <v>235</v>
      </c>
      <c r="Q154" s="610">
        <v>17390</v>
      </c>
      <c r="R154" s="598">
        <v>0.56085918854415273</v>
      </c>
      <c r="S154" s="611">
        <v>74</v>
      </c>
    </row>
    <row r="155" spans="1:19" ht="14.4" customHeight="1" x14ac:dyDescent="0.3">
      <c r="A155" s="592" t="s">
        <v>939</v>
      </c>
      <c r="B155" s="593" t="s">
        <v>940</v>
      </c>
      <c r="C155" s="593" t="s">
        <v>438</v>
      </c>
      <c r="D155" s="593" t="s">
        <v>541</v>
      </c>
      <c r="E155" s="593" t="s">
        <v>958</v>
      </c>
      <c r="F155" s="593" t="s">
        <v>990</v>
      </c>
      <c r="G155" s="593" t="s">
        <v>991</v>
      </c>
      <c r="H155" s="610">
        <v>478</v>
      </c>
      <c r="I155" s="610">
        <v>158218</v>
      </c>
      <c r="J155" s="593">
        <v>0.82310037352644339</v>
      </c>
      <c r="K155" s="593">
        <v>331</v>
      </c>
      <c r="L155" s="610">
        <v>543</v>
      </c>
      <c r="M155" s="610">
        <v>192222</v>
      </c>
      <c r="N155" s="593">
        <v>1</v>
      </c>
      <c r="O155" s="593">
        <v>354</v>
      </c>
      <c r="P155" s="610">
        <v>469</v>
      </c>
      <c r="Q155" s="610">
        <v>166495</v>
      </c>
      <c r="R155" s="598">
        <v>0.8661599608785675</v>
      </c>
      <c r="S155" s="611">
        <v>355</v>
      </c>
    </row>
    <row r="156" spans="1:19" ht="14.4" customHeight="1" x14ac:dyDescent="0.3">
      <c r="A156" s="592" t="s">
        <v>939</v>
      </c>
      <c r="B156" s="593" t="s">
        <v>940</v>
      </c>
      <c r="C156" s="593" t="s">
        <v>438</v>
      </c>
      <c r="D156" s="593" t="s">
        <v>541</v>
      </c>
      <c r="E156" s="593" t="s">
        <v>958</v>
      </c>
      <c r="F156" s="593" t="s">
        <v>992</v>
      </c>
      <c r="G156" s="593" t="s">
        <v>993</v>
      </c>
      <c r="H156" s="610">
        <v>57</v>
      </c>
      <c r="I156" s="610">
        <v>11970</v>
      </c>
      <c r="J156" s="593">
        <v>0.72863403944485028</v>
      </c>
      <c r="K156" s="593">
        <v>210</v>
      </c>
      <c r="L156" s="610">
        <v>74</v>
      </c>
      <c r="M156" s="610">
        <v>16428</v>
      </c>
      <c r="N156" s="593">
        <v>1</v>
      </c>
      <c r="O156" s="593">
        <v>222</v>
      </c>
      <c r="P156" s="610">
        <v>686</v>
      </c>
      <c r="Q156" s="610">
        <v>152978</v>
      </c>
      <c r="R156" s="598">
        <v>9.3120282444606772</v>
      </c>
      <c r="S156" s="611">
        <v>223</v>
      </c>
    </row>
    <row r="157" spans="1:19" ht="14.4" customHeight="1" x14ac:dyDescent="0.3">
      <c r="A157" s="592" t="s">
        <v>939</v>
      </c>
      <c r="B157" s="593" t="s">
        <v>940</v>
      </c>
      <c r="C157" s="593" t="s">
        <v>438</v>
      </c>
      <c r="D157" s="593" t="s">
        <v>541</v>
      </c>
      <c r="E157" s="593" t="s">
        <v>958</v>
      </c>
      <c r="F157" s="593" t="s">
        <v>994</v>
      </c>
      <c r="G157" s="593" t="s">
        <v>995</v>
      </c>
      <c r="H157" s="610">
        <v>15</v>
      </c>
      <c r="I157" s="610">
        <v>1155</v>
      </c>
      <c r="J157" s="593">
        <v>1.6666666666666667</v>
      </c>
      <c r="K157" s="593">
        <v>77</v>
      </c>
      <c r="L157" s="610">
        <v>9</v>
      </c>
      <c r="M157" s="610">
        <v>693</v>
      </c>
      <c r="N157" s="593">
        <v>1</v>
      </c>
      <c r="O157" s="593">
        <v>77</v>
      </c>
      <c r="P157" s="610">
        <v>8</v>
      </c>
      <c r="Q157" s="610">
        <v>616</v>
      </c>
      <c r="R157" s="598">
        <v>0.88888888888888884</v>
      </c>
      <c r="S157" s="611">
        <v>77</v>
      </c>
    </row>
    <row r="158" spans="1:19" ht="14.4" customHeight="1" x14ac:dyDescent="0.3">
      <c r="A158" s="592" t="s">
        <v>939</v>
      </c>
      <c r="B158" s="593" t="s">
        <v>940</v>
      </c>
      <c r="C158" s="593" t="s">
        <v>438</v>
      </c>
      <c r="D158" s="593" t="s">
        <v>541</v>
      </c>
      <c r="E158" s="593" t="s">
        <v>958</v>
      </c>
      <c r="F158" s="593" t="s">
        <v>998</v>
      </c>
      <c r="G158" s="593" t="s">
        <v>999</v>
      </c>
      <c r="H158" s="610"/>
      <c r="I158" s="610"/>
      <c r="J158" s="593"/>
      <c r="K158" s="593"/>
      <c r="L158" s="610">
        <v>2</v>
      </c>
      <c r="M158" s="610">
        <v>118</v>
      </c>
      <c r="N158" s="593">
        <v>1</v>
      </c>
      <c r="O158" s="593">
        <v>59</v>
      </c>
      <c r="P158" s="610"/>
      <c r="Q158" s="610"/>
      <c r="R158" s="598"/>
      <c r="S158" s="611"/>
    </row>
    <row r="159" spans="1:19" ht="14.4" customHeight="1" x14ac:dyDescent="0.3">
      <c r="A159" s="592" t="s">
        <v>939</v>
      </c>
      <c r="B159" s="593" t="s">
        <v>940</v>
      </c>
      <c r="C159" s="593" t="s">
        <v>438</v>
      </c>
      <c r="D159" s="593" t="s">
        <v>541</v>
      </c>
      <c r="E159" s="593" t="s">
        <v>958</v>
      </c>
      <c r="F159" s="593" t="s">
        <v>1000</v>
      </c>
      <c r="G159" s="593"/>
      <c r="H159" s="610">
        <v>20</v>
      </c>
      <c r="I159" s="610">
        <v>4860</v>
      </c>
      <c r="J159" s="593"/>
      <c r="K159" s="593">
        <v>243</v>
      </c>
      <c r="L159" s="610"/>
      <c r="M159" s="610"/>
      <c r="N159" s="593"/>
      <c r="O159" s="593"/>
      <c r="P159" s="610"/>
      <c r="Q159" s="610"/>
      <c r="R159" s="598"/>
      <c r="S159" s="611"/>
    </row>
    <row r="160" spans="1:19" ht="14.4" customHeight="1" x14ac:dyDescent="0.3">
      <c r="A160" s="592" t="s">
        <v>939</v>
      </c>
      <c r="B160" s="593" t="s">
        <v>940</v>
      </c>
      <c r="C160" s="593" t="s">
        <v>438</v>
      </c>
      <c r="D160" s="593" t="s">
        <v>541</v>
      </c>
      <c r="E160" s="593" t="s">
        <v>958</v>
      </c>
      <c r="F160" s="593" t="s">
        <v>1001</v>
      </c>
      <c r="G160" s="593" t="s">
        <v>1002</v>
      </c>
      <c r="H160" s="610">
        <v>262</v>
      </c>
      <c r="I160" s="610">
        <v>171086</v>
      </c>
      <c r="J160" s="593">
        <v>1.2388828142537491</v>
      </c>
      <c r="K160" s="593">
        <v>653</v>
      </c>
      <c r="L160" s="610">
        <v>197</v>
      </c>
      <c r="M160" s="610">
        <v>138097</v>
      </c>
      <c r="N160" s="593">
        <v>1</v>
      </c>
      <c r="O160" s="593">
        <v>701</v>
      </c>
      <c r="P160" s="610">
        <v>157</v>
      </c>
      <c r="Q160" s="610">
        <v>110057</v>
      </c>
      <c r="R160" s="598">
        <v>0.79695431472081213</v>
      </c>
      <c r="S160" s="611">
        <v>701</v>
      </c>
    </row>
    <row r="161" spans="1:19" ht="14.4" customHeight="1" x14ac:dyDescent="0.3">
      <c r="A161" s="592" t="s">
        <v>939</v>
      </c>
      <c r="B161" s="593" t="s">
        <v>940</v>
      </c>
      <c r="C161" s="593" t="s">
        <v>438</v>
      </c>
      <c r="D161" s="593" t="s">
        <v>541</v>
      </c>
      <c r="E161" s="593" t="s">
        <v>958</v>
      </c>
      <c r="F161" s="593" t="s">
        <v>1003</v>
      </c>
      <c r="G161" s="593" t="s">
        <v>1004</v>
      </c>
      <c r="H161" s="610">
        <v>505</v>
      </c>
      <c r="I161" s="610">
        <v>108575</v>
      </c>
      <c r="J161" s="593">
        <v>0.88349933274745307</v>
      </c>
      <c r="K161" s="593">
        <v>215</v>
      </c>
      <c r="L161" s="610">
        <v>532</v>
      </c>
      <c r="M161" s="610">
        <v>122892</v>
      </c>
      <c r="N161" s="593">
        <v>1</v>
      </c>
      <c r="O161" s="593">
        <v>231</v>
      </c>
      <c r="P161" s="610">
        <v>523</v>
      </c>
      <c r="Q161" s="610">
        <v>120813</v>
      </c>
      <c r="R161" s="598">
        <v>0.98308270676691734</v>
      </c>
      <c r="S161" s="611">
        <v>231</v>
      </c>
    </row>
    <row r="162" spans="1:19" ht="14.4" customHeight="1" x14ac:dyDescent="0.3">
      <c r="A162" s="592" t="s">
        <v>939</v>
      </c>
      <c r="B162" s="593" t="s">
        <v>940</v>
      </c>
      <c r="C162" s="593" t="s">
        <v>438</v>
      </c>
      <c r="D162" s="593" t="s">
        <v>541</v>
      </c>
      <c r="E162" s="593" t="s">
        <v>958</v>
      </c>
      <c r="F162" s="593" t="s">
        <v>1005</v>
      </c>
      <c r="G162" s="593" t="s">
        <v>1006</v>
      </c>
      <c r="H162" s="610"/>
      <c r="I162" s="610"/>
      <c r="J162" s="593"/>
      <c r="K162" s="593"/>
      <c r="L162" s="610">
        <v>8</v>
      </c>
      <c r="M162" s="610">
        <v>3776</v>
      </c>
      <c r="N162" s="593">
        <v>1</v>
      </c>
      <c r="O162" s="593">
        <v>472</v>
      </c>
      <c r="P162" s="610">
        <v>7</v>
      </c>
      <c r="Q162" s="610">
        <v>3311</v>
      </c>
      <c r="R162" s="598">
        <v>0.87685381355932202</v>
      </c>
      <c r="S162" s="611">
        <v>473</v>
      </c>
    </row>
    <row r="163" spans="1:19" ht="14.4" customHeight="1" x14ac:dyDescent="0.3">
      <c r="A163" s="592" t="s">
        <v>939</v>
      </c>
      <c r="B163" s="593" t="s">
        <v>940</v>
      </c>
      <c r="C163" s="593" t="s">
        <v>438</v>
      </c>
      <c r="D163" s="593" t="s">
        <v>936</v>
      </c>
      <c r="E163" s="593" t="s">
        <v>958</v>
      </c>
      <c r="F163" s="593" t="s">
        <v>988</v>
      </c>
      <c r="G163" s="593" t="s">
        <v>989</v>
      </c>
      <c r="H163" s="610"/>
      <c r="I163" s="610"/>
      <c r="J163" s="593"/>
      <c r="K163" s="593"/>
      <c r="L163" s="610">
        <v>2</v>
      </c>
      <c r="M163" s="610">
        <v>148</v>
      </c>
      <c r="N163" s="593">
        <v>1</v>
      </c>
      <c r="O163" s="593">
        <v>74</v>
      </c>
      <c r="P163" s="610"/>
      <c r="Q163" s="610"/>
      <c r="R163" s="598"/>
      <c r="S163" s="611"/>
    </row>
    <row r="164" spans="1:19" ht="14.4" customHeight="1" x14ac:dyDescent="0.3">
      <c r="A164" s="592" t="s">
        <v>939</v>
      </c>
      <c r="B164" s="593" t="s">
        <v>940</v>
      </c>
      <c r="C164" s="593" t="s">
        <v>438</v>
      </c>
      <c r="D164" s="593" t="s">
        <v>542</v>
      </c>
      <c r="E164" s="593" t="s">
        <v>941</v>
      </c>
      <c r="F164" s="593" t="s">
        <v>942</v>
      </c>
      <c r="G164" s="593" t="s">
        <v>943</v>
      </c>
      <c r="H164" s="610">
        <v>64</v>
      </c>
      <c r="I164" s="610">
        <v>3462.4</v>
      </c>
      <c r="J164" s="593">
        <v>1.2260536398467434</v>
      </c>
      <c r="K164" s="593">
        <v>54.1</v>
      </c>
      <c r="L164" s="610">
        <v>52.2</v>
      </c>
      <c r="M164" s="610">
        <v>2824.02</v>
      </c>
      <c r="N164" s="593">
        <v>1</v>
      </c>
      <c r="O164" s="593">
        <v>54.099999999999994</v>
      </c>
      <c r="P164" s="610">
        <v>35.6</v>
      </c>
      <c r="Q164" s="610">
        <v>1925.96</v>
      </c>
      <c r="R164" s="598">
        <v>0.68199233716475094</v>
      </c>
      <c r="S164" s="611">
        <v>54.1</v>
      </c>
    </row>
    <row r="165" spans="1:19" ht="14.4" customHeight="1" x14ac:dyDescent="0.3">
      <c r="A165" s="592" t="s">
        <v>939</v>
      </c>
      <c r="B165" s="593" t="s">
        <v>940</v>
      </c>
      <c r="C165" s="593" t="s">
        <v>438</v>
      </c>
      <c r="D165" s="593" t="s">
        <v>542</v>
      </c>
      <c r="E165" s="593" t="s">
        <v>941</v>
      </c>
      <c r="F165" s="593" t="s">
        <v>947</v>
      </c>
      <c r="G165" s="593" t="s">
        <v>522</v>
      </c>
      <c r="H165" s="610">
        <v>2.5999999999999996</v>
      </c>
      <c r="I165" s="610">
        <v>159.63999999999999</v>
      </c>
      <c r="J165" s="593">
        <v>0.96296296296296291</v>
      </c>
      <c r="K165" s="593">
        <v>61.400000000000006</v>
      </c>
      <c r="L165" s="610">
        <v>2.7</v>
      </c>
      <c r="M165" s="610">
        <v>165.78</v>
      </c>
      <c r="N165" s="593">
        <v>1</v>
      </c>
      <c r="O165" s="593">
        <v>61.4</v>
      </c>
      <c r="P165" s="610">
        <v>3.8000000000000007</v>
      </c>
      <c r="Q165" s="610">
        <v>233.32</v>
      </c>
      <c r="R165" s="598">
        <v>1.4074074074074074</v>
      </c>
      <c r="S165" s="611">
        <v>61.399999999999984</v>
      </c>
    </row>
    <row r="166" spans="1:19" ht="14.4" customHeight="1" x14ac:dyDescent="0.3">
      <c r="A166" s="592" t="s">
        <v>939</v>
      </c>
      <c r="B166" s="593" t="s">
        <v>940</v>
      </c>
      <c r="C166" s="593" t="s">
        <v>438</v>
      </c>
      <c r="D166" s="593" t="s">
        <v>542</v>
      </c>
      <c r="E166" s="593" t="s">
        <v>941</v>
      </c>
      <c r="F166" s="593" t="s">
        <v>950</v>
      </c>
      <c r="G166" s="593" t="s">
        <v>951</v>
      </c>
      <c r="H166" s="610">
        <v>2.7</v>
      </c>
      <c r="I166" s="610">
        <v>471.26</v>
      </c>
      <c r="J166" s="593">
        <v>1.6640536723163841</v>
      </c>
      <c r="K166" s="593">
        <v>174.54074074074072</v>
      </c>
      <c r="L166" s="610">
        <v>1.6</v>
      </c>
      <c r="M166" s="610">
        <v>283.2</v>
      </c>
      <c r="N166" s="593">
        <v>1</v>
      </c>
      <c r="O166" s="593">
        <v>176.99999999999997</v>
      </c>
      <c r="P166" s="610">
        <v>1.1000000000000001</v>
      </c>
      <c r="Q166" s="610">
        <v>194.7</v>
      </c>
      <c r="R166" s="598">
        <v>0.6875</v>
      </c>
      <c r="S166" s="611">
        <v>176.99999999999997</v>
      </c>
    </row>
    <row r="167" spans="1:19" ht="14.4" customHeight="1" x14ac:dyDescent="0.3">
      <c r="A167" s="592" t="s">
        <v>939</v>
      </c>
      <c r="B167" s="593" t="s">
        <v>940</v>
      </c>
      <c r="C167" s="593" t="s">
        <v>438</v>
      </c>
      <c r="D167" s="593" t="s">
        <v>542</v>
      </c>
      <c r="E167" s="593" t="s">
        <v>941</v>
      </c>
      <c r="F167" s="593" t="s">
        <v>952</v>
      </c>
      <c r="G167" s="593" t="s">
        <v>953</v>
      </c>
      <c r="H167" s="610">
        <v>23</v>
      </c>
      <c r="I167" s="610">
        <v>1307.32</v>
      </c>
      <c r="J167" s="593">
        <v>2.0909090909090908</v>
      </c>
      <c r="K167" s="593">
        <v>56.839999999999996</v>
      </c>
      <c r="L167" s="610">
        <v>11</v>
      </c>
      <c r="M167" s="610">
        <v>625.24</v>
      </c>
      <c r="N167" s="593">
        <v>1</v>
      </c>
      <c r="O167" s="593">
        <v>56.84</v>
      </c>
      <c r="P167" s="610"/>
      <c r="Q167" s="610"/>
      <c r="R167" s="598"/>
      <c r="S167" s="611"/>
    </row>
    <row r="168" spans="1:19" ht="14.4" customHeight="1" x14ac:dyDescent="0.3">
      <c r="A168" s="592" t="s">
        <v>939</v>
      </c>
      <c r="B168" s="593" t="s">
        <v>940</v>
      </c>
      <c r="C168" s="593" t="s">
        <v>438</v>
      </c>
      <c r="D168" s="593" t="s">
        <v>542</v>
      </c>
      <c r="E168" s="593" t="s">
        <v>941</v>
      </c>
      <c r="F168" s="593" t="s">
        <v>952</v>
      </c>
      <c r="G168" s="593"/>
      <c r="H168" s="610">
        <v>27</v>
      </c>
      <c r="I168" s="610">
        <v>1534.6800000000003</v>
      </c>
      <c r="J168" s="593"/>
      <c r="K168" s="593">
        <v>56.840000000000011</v>
      </c>
      <c r="L168" s="610"/>
      <c r="M168" s="610"/>
      <c r="N168" s="593"/>
      <c r="O168" s="593"/>
      <c r="P168" s="610"/>
      <c r="Q168" s="610"/>
      <c r="R168" s="598"/>
      <c r="S168" s="611"/>
    </row>
    <row r="169" spans="1:19" ht="14.4" customHeight="1" x14ac:dyDescent="0.3">
      <c r="A169" s="592" t="s">
        <v>939</v>
      </c>
      <c r="B169" s="593" t="s">
        <v>940</v>
      </c>
      <c r="C169" s="593" t="s">
        <v>438</v>
      </c>
      <c r="D169" s="593" t="s">
        <v>542</v>
      </c>
      <c r="E169" s="593" t="s">
        <v>941</v>
      </c>
      <c r="F169" s="593" t="s">
        <v>954</v>
      </c>
      <c r="G169" s="593" t="s">
        <v>955</v>
      </c>
      <c r="H169" s="610">
        <v>299</v>
      </c>
      <c r="I169" s="610">
        <v>934.88</v>
      </c>
      <c r="J169" s="593">
        <v>1.3032229285156685</v>
      </c>
      <c r="K169" s="593">
        <v>3.1266889632107024</v>
      </c>
      <c r="L169" s="610">
        <v>294</v>
      </c>
      <c r="M169" s="610">
        <v>717.36</v>
      </c>
      <c r="N169" s="593">
        <v>1</v>
      </c>
      <c r="O169" s="593">
        <v>2.44</v>
      </c>
      <c r="P169" s="610"/>
      <c r="Q169" s="610"/>
      <c r="R169" s="598"/>
      <c r="S169" s="611"/>
    </row>
    <row r="170" spans="1:19" ht="14.4" customHeight="1" x14ac:dyDescent="0.3">
      <c r="A170" s="592" t="s">
        <v>939</v>
      </c>
      <c r="B170" s="593" t="s">
        <v>940</v>
      </c>
      <c r="C170" s="593" t="s">
        <v>438</v>
      </c>
      <c r="D170" s="593" t="s">
        <v>542</v>
      </c>
      <c r="E170" s="593" t="s">
        <v>941</v>
      </c>
      <c r="F170" s="593" t="s">
        <v>956</v>
      </c>
      <c r="G170" s="593" t="s">
        <v>457</v>
      </c>
      <c r="H170" s="610"/>
      <c r="I170" s="610"/>
      <c r="J170" s="593"/>
      <c r="K170" s="593"/>
      <c r="L170" s="610"/>
      <c r="M170" s="610"/>
      <c r="N170" s="593"/>
      <c r="O170" s="593"/>
      <c r="P170" s="610">
        <v>9</v>
      </c>
      <c r="Q170" s="610">
        <v>43.199999999999996</v>
      </c>
      <c r="R170" s="598"/>
      <c r="S170" s="611">
        <v>4.8</v>
      </c>
    </row>
    <row r="171" spans="1:19" ht="14.4" customHeight="1" x14ac:dyDescent="0.3">
      <c r="A171" s="592" t="s">
        <v>939</v>
      </c>
      <c r="B171" s="593" t="s">
        <v>940</v>
      </c>
      <c r="C171" s="593" t="s">
        <v>438</v>
      </c>
      <c r="D171" s="593" t="s">
        <v>542</v>
      </c>
      <c r="E171" s="593" t="s">
        <v>941</v>
      </c>
      <c r="F171" s="593" t="s">
        <v>957</v>
      </c>
      <c r="G171" s="593" t="s">
        <v>953</v>
      </c>
      <c r="H171" s="610"/>
      <c r="I171" s="610"/>
      <c r="J171" s="593"/>
      <c r="K171" s="593"/>
      <c r="L171" s="610"/>
      <c r="M171" s="610"/>
      <c r="N171" s="593"/>
      <c r="O171" s="593"/>
      <c r="P171" s="610">
        <v>1</v>
      </c>
      <c r="Q171" s="610">
        <v>104.44</v>
      </c>
      <c r="R171" s="598"/>
      <c r="S171" s="611">
        <v>104.44</v>
      </c>
    </row>
    <row r="172" spans="1:19" ht="14.4" customHeight="1" x14ac:dyDescent="0.3">
      <c r="A172" s="592" t="s">
        <v>939</v>
      </c>
      <c r="B172" s="593" t="s">
        <v>940</v>
      </c>
      <c r="C172" s="593" t="s">
        <v>438</v>
      </c>
      <c r="D172" s="593" t="s">
        <v>542</v>
      </c>
      <c r="E172" s="593" t="s">
        <v>958</v>
      </c>
      <c r="F172" s="593" t="s">
        <v>961</v>
      </c>
      <c r="G172" s="593" t="s">
        <v>962</v>
      </c>
      <c r="H172" s="610">
        <v>1</v>
      </c>
      <c r="I172" s="610">
        <v>113</v>
      </c>
      <c r="J172" s="593">
        <v>0.92622950819672134</v>
      </c>
      <c r="K172" s="593">
        <v>113</v>
      </c>
      <c r="L172" s="610">
        <v>1</v>
      </c>
      <c r="M172" s="610">
        <v>122</v>
      </c>
      <c r="N172" s="593">
        <v>1</v>
      </c>
      <c r="O172" s="593">
        <v>122</v>
      </c>
      <c r="P172" s="610">
        <v>1</v>
      </c>
      <c r="Q172" s="610">
        <v>122</v>
      </c>
      <c r="R172" s="598">
        <v>1</v>
      </c>
      <c r="S172" s="611">
        <v>122</v>
      </c>
    </row>
    <row r="173" spans="1:19" ht="14.4" customHeight="1" x14ac:dyDescent="0.3">
      <c r="A173" s="592" t="s">
        <v>939</v>
      </c>
      <c r="B173" s="593" t="s">
        <v>940</v>
      </c>
      <c r="C173" s="593" t="s">
        <v>438</v>
      </c>
      <c r="D173" s="593" t="s">
        <v>542</v>
      </c>
      <c r="E173" s="593" t="s">
        <v>958</v>
      </c>
      <c r="F173" s="593" t="s">
        <v>963</v>
      </c>
      <c r="G173" s="593" t="s">
        <v>964</v>
      </c>
      <c r="H173" s="610">
        <v>328</v>
      </c>
      <c r="I173" s="610">
        <v>11480</v>
      </c>
      <c r="J173" s="593">
        <v>1.0411754035915111</v>
      </c>
      <c r="K173" s="593">
        <v>35</v>
      </c>
      <c r="L173" s="610">
        <v>298</v>
      </c>
      <c r="M173" s="610">
        <v>11026</v>
      </c>
      <c r="N173" s="593">
        <v>1</v>
      </c>
      <c r="O173" s="593">
        <v>37</v>
      </c>
      <c r="P173" s="610">
        <v>231</v>
      </c>
      <c r="Q173" s="610">
        <v>8547</v>
      </c>
      <c r="R173" s="598">
        <v>0.77516778523489938</v>
      </c>
      <c r="S173" s="611">
        <v>37</v>
      </c>
    </row>
    <row r="174" spans="1:19" ht="14.4" customHeight="1" x14ac:dyDescent="0.3">
      <c r="A174" s="592" t="s">
        <v>939</v>
      </c>
      <c r="B174" s="593" t="s">
        <v>940</v>
      </c>
      <c r="C174" s="593" t="s">
        <v>438</v>
      </c>
      <c r="D174" s="593" t="s">
        <v>542</v>
      </c>
      <c r="E174" s="593" t="s">
        <v>958</v>
      </c>
      <c r="F174" s="593" t="s">
        <v>965</v>
      </c>
      <c r="G174" s="593" t="s">
        <v>966</v>
      </c>
      <c r="H174" s="610">
        <v>44</v>
      </c>
      <c r="I174" s="610">
        <v>440</v>
      </c>
      <c r="J174" s="593">
        <v>3.6666666666666665</v>
      </c>
      <c r="K174" s="593">
        <v>10</v>
      </c>
      <c r="L174" s="610">
        <v>12</v>
      </c>
      <c r="M174" s="610">
        <v>120</v>
      </c>
      <c r="N174" s="593">
        <v>1</v>
      </c>
      <c r="O174" s="593">
        <v>10</v>
      </c>
      <c r="P174" s="610">
        <v>80</v>
      </c>
      <c r="Q174" s="610">
        <v>800</v>
      </c>
      <c r="R174" s="598">
        <v>6.666666666666667</v>
      </c>
      <c r="S174" s="611">
        <v>10</v>
      </c>
    </row>
    <row r="175" spans="1:19" ht="14.4" customHeight="1" x14ac:dyDescent="0.3">
      <c r="A175" s="592" t="s">
        <v>939</v>
      </c>
      <c r="B175" s="593" t="s">
        <v>940</v>
      </c>
      <c r="C175" s="593" t="s">
        <v>438</v>
      </c>
      <c r="D175" s="593" t="s">
        <v>542</v>
      </c>
      <c r="E175" s="593" t="s">
        <v>958</v>
      </c>
      <c r="F175" s="593" t="s">
        <v>967</v>
      </c>
      <c r="G175" s="593" t="s">
        <v>968</v>
      </c>
      <c r="H175" s="610">
        <v>9</v>
      </c>
      <c r="I175" s="610">
        <v>45</v>
      </c>
      <c r="J175" s="593">
        <v>2.25</v>
      </c>
      <c r="K175" s="593">
        <v>5</v>
      </c>
      <c r="L175" s="610">
        <v>4</v>
      </c>
      <c r="M175" s="610">
        <v>20</v>
      </c>
      <c r="N175" s="593">
        <v>1</v>
      </c>
      <c r="O175" s="593">
        <v>5</v>
      </c>
      <c r="P175" s="610">
        <v>13</v>
      </c>
      <c r="Q175" s="610">
        <v>65</v>
      </c>
      <c r="R175" s="598">
        <v>3.25</v>
      </c>
      <c r="S175" s="611">
        <v>5</v>
      </c>
    </row>
    <row r="176" spans="1:19" ht="14.4" customHeight="1" x14ac:dyDescent="0.3">
      <c r="A176" s="592" t="s">
        <v>939</v>
      </c>
      <c r="B176" s="593" t="s">
        <v>940</v>
      </c>
      <c r="C176" s="593" t="s">
        <v>438</v>
      </c>
      <c r="D176" s="593" t="s">
        <v>542</v>
      </c>
      <c r="E176" s="593" t="s">
        <v>958</v>
      </c>
      <c r="F176" s="593" t="s">
        <v>969</v>
      </c>
      <c r="G176" s="593" t="s">
        <v>970</v>
      </c>
      <c r="H176" s="610">
        <v>2</v>
      </c>
      <c r="I176" s="610">
        <v>10</v>
      </c>
      <c r="J176" s="593">
        <v>0.66666666666666663</v>
      </c>
      <c r="K176" s="593">
        <v>5</v>
      </c>
      <c r="L176" s="610">
        <v>3</v>
      </c>
      <c r="M176" s="610">
        <v>15</v>
      </c>
      <c r="N176" s="593">
        <v>1</v>
      </c>
      <c r="O176" s="593">
        <v>5</v>
      </c>
      <c r="P176" s="610">
        <v>3</v>
      </c>
      <c r="Q176" s="610">
        <v>15</v>
      </c>
      <c r="R176" s="598">
        <v>1</v>
      </c>
      <c r="S176" s="611">
        <v>5</v>
      </c>
    </row>
    <row r="177" spans="1:19" ht="14.4" customHeight="1" x14ac:dyDescent="0.3">
      <c r="A177" s="592" t="s">
        <v>939</v>
      </c>
      <c r="B177" s="593" t="s">
        <v>940</v>
      </c>
      <c r="C177" s="593" t="s">
        <v>438</v>
      </c>
      <c r="D177" s="593" t="s">
        <v>542</v>
      </c>
      <c r="E177" s="593" t="s">
        <v>958</v>
      </c>
      <c r="F177" s="593" t="s">
        <v>971</v>
      </c>
      <c r="G177" s="593" t="s">
        <v>972</v>
      </c>
      <c r="H177" s="610">
        <v>69</v>
      </c>
      <c r="I177" s="610">
        <v>4830</v>
      </c>
      <c r="J177" s="593">
        <v>1.9197138314785374</v>
      </c>
      <c r="K177" s="593">
        <v>70</v>
      </c>
      <c r="L177" s="610">
        <v>34</v>
      </c>
      <c r="M177" s="610">
        <v>2516</v>
      </c>
      <c r="N177" s="593">
        <v>1</v>
      </c>
      <c r="O177" s="593">
        <v>74</v>
      </c>
      <c r="P177" s="610">
        <v>91</v>
      </c>
      <c r="Q177" s="610">
        <v>6734</v>
      </c>
      <c r="R177" s="598">
        <v>2.6764705882352939</v>
      </c>
      <c r="S177" s="611">
        <v>74</v>
      </c>
    </row>
    <row r="178" spans="1:19" ht="14.4" customHeight="1" x14ac:dyDescent="0.3">
      <c r="A178" s="592" t="s">
        <v>939</v>
      </c>
      <c r="B178" s="593" t="s">
        <v>940</v>
      </c>
      <c r="C178" s="593" t="s">
        <v>438</v>
      </c>
      <c r="D178" s="593" t="s">
        <v>542</v>
      </c>
      <c r="E178" s="593" t="s">
        <v>958</v>
      </c>
      <c r="F178" s="593" t="s">
        <v>973</v>
      </c>
      <c r="G178" s="593" t="s">
        <v>974</v>
      </c>
      <c r="H178" s="610">
        <v>11</v>
      </c>
      <c r="I178" s="610">
        <v>385</v>
      </c>
      <c r="J178" s="593"/>
      <c r="K178" s="593">
        <v>35</v>
      </c>
      <c r="L178" s="610"/>
      <c r="M178" s="610"/>
      <c r="N178" s="593"/>
      <c r="O178" s="593"/>
      <c r="P178" s="610"/>
      <c r="Q178" s="610"/>
      <c r="R178" s="598"/>
      <c r="S178" s="611"/>
    </row>
    <row r="179" spans="1:19" ht="14.4" customHeight="1" x14ac:dyDescent="0.3">
      <c r="A179" s="592" t="s">
        <v>939</v>
      </c>
      <c r="B179" s="593" t="s">
        <v>940</v>
      </c>
      <c r="C179" s="593" t="s">
        <v>438</v>
      </c>
      <c r="D179" s="593" t="s">
        <v>542</v>
      </c>
      <c r="E179" s="593" t="s">
        <v>958</v>
      </c>
      <c r="F179" s="593" t="s">
        <v>976</v>
      </c>
      <c r="G179" s="593" t="s">
        <v>977</v>
      </c>
      <c r="H179" s="610">
        <v>71</v>
      </c>
      <c r="I179" s="610">
        <v>11715</v>
      </c>
      <c r="J179" s="593">
        <v>1.2728161668839635</v>
      </c>
      <c r="K179" s="593">
        <v>165</v>
      </c>
      <c r="L179" s="610">
        <v>52</v>
      </c>
      <c r="M179" s="610">
        <v>9204</v>
      </c>
      <c r="N179" s="593">
        <v>1</v>
      </c>
      <c r="O179" s="593">
        <v>177</v>
      </c>
      <c r="P179" s="610">
        <v>48</v>
      </c>
      <c r="Q179" s="610">
        <v>8496</v>
      </c>
      <c r="R179" s="598">
        <v>0.92307692307692313</v>
      </c>
      <c r="S179" s="611">
        <v>177</v>
      </c>
    </row>
    <row r="180" spans="1:19" ht="14.4" customHeight="1" x14ac:dyDescent="0.3">
      <c r="A180" s="592" t="s">
        <v>939</v>
      </c>
      <c r="B180" s="593" t="s">
        <v>940</v>
      </c>
      <c r="C180" s="593" t="s">
        <v>438</v>
      </c>
      <c r="D180" s="593" t="s">
        <v>542</v>
      </c>
      <c r="E180" s="593" t="s">
        <v>958</v>
      </c>
      <c r="F180" s="593" t="s">
        <v>980</v>
      </c>
      <c r="G180" s="593" t="s">
        <v>981</v>
      </c>
      <c r="H180" s="610">
        <v>100</v>
      </c>
      <c r="I180" s="610">
        <v>1499.98</v>
      </c>
      <c r="J180" s="593">
        <v>0.49999333333333335</v>
      </c>
      <c r="K180" s="593">
        <v>14.9998</v>
      </c>
      <c r="L180" s="610">
        <v>90</v>
      </c>
      <c r="M180" s="610">
        <v>3000</v>
      </c>
      <c r="N180" s="593">
        <v>1</v>
      </c>
      <c r="O180" s="593">
        <v>33.333333333333336</v>
      </c>
      <c r="P180" s="610">
        <v>182</v>
      </c>
      <c r="Q180" s="610">
        <v>6066.67</v>
      </c>
      <c r="R180" s="598">
        <v>2.0222233333333333</v>
      </c>
      <c r="S180" s="611">
        <v>33.333351648351652</v>
      </c>
    </row>
    <row r="181" spans="1:19" ht="14.4" customHeight="1" x14ac:dyDescent="0.3">
      <c r="A181" s="592" t="s">
        <v>939</v>
      </c>
      <c r="B181" s="593" t="s">
        <v>940</v>
      </c>
      <c r="C181" s="593" t="s">
        <v>438</v>
      </c>
      <c r="D181" s="593" t="s">
        <v>542</v>
      </c>
      <c r="E181" s="593" t="s">
        <v>958</v>
      </c>
      <c r="F181" s="593" t="s">
        <v>982</v>
      </c>
      <c r="G181" s="593" t="s">
        <v>983</v>
      </c>
      <c r="H181" s="610">
        <v>4</v>
      </c>
      <c r="I181" s="610">
        <v>144</v>
      </c>
      <c r="J181" s="593">
        <v>0.77837837837837842</v>
      </c>
      <c r="K181" s="593">
        <v>36</v>
      </c>
      <c r="L181" s="610">
        <v>5</v>
      </c>
      <c r="M181" s="610">
        <v>185</v>
      </c>
      <c r="N181" s="593">
        <v>1</v>
      </c>
      <c r="O181" s="593">
        <v>37</v>
      </c>
      <c r="P181" s="610">
        <v>6</v>
      </c>
      <c r="Q181" s="610">
        <v>222</v>
      </c>
      <c r="R181" s="598">
        <v>1.2</v>
      </c>
      <c r="S181" s="611">
        <v>37</v>
      </c>
    </row>
    <row r="182" spans="1:19" ht="14.4" customHeight="1" x14ac:dyDescent="0.3">
      <c r="A182" s="592" t="s">
        <v>939</v>
      </c>
      <c r="B182" s="593" t="s">
        <v>940</v>
      </c>
      <c r="C182" s="593" t="s">
        <v>438</v>
      </c>
      <c r="D182" s="593" t="s">
        <v>542</v>
      </c>
      <c r="E182" s="593" t="s">
        <v>958</v>
      </c>
      <c r="F182" s="593" t="s">
        <v>986</v>
      </c>
      <c r="G182" s="593" t="s">
        <v>987</v>
      </c>
      <c r="H182" s="610">
        <v>351</v>
      </c>
      <c r="I182" s="610">
        <v>45279</v>
      </c>
      <c r="J182" s="593">
        <v>1.1369777018883085</v>
      </c>
      <c r="K182" s="593">
        <v>129</v>
      </c>
      <c r="L182" s="610">
        <v>304</v>
      </c>
      <c r="M182" s="610">
        <v>39824</v>
      </c>
      <c r="N182" s="593">
        <v>1</v>
      </c>
      <c r="O182" s="593">
        <v>131</v>
      </c>
      <c r="P182" s="610">
        <v>205</v>
      </c>
      <c r="Q182" s="610">
        <v>27060</v>
      </c>
      <c r="R182" s="598">
        <v>0.67948975492165531</v>
      </c>
      <c r="S182" s="611">
        <v>132</v>
      </c>
    </row>
    <row r="183" spans="1:19" ht="14.4" customHeight="1" x14ac:dyDescent="0.3">
      <c r="A183" s="592" t="s">
        <v>939</v>
      </c>
      <c r="B183" s="593" t="s">
        <v>940</v>
      </c>
      <c r="C183" s="593" t="s">
        <v>438</v>
      </c>
      <c r="D183" s="593" t="s">
        <v>542</v>
      </c>
      <c r="E183" s="593" t="s">
        <v>958</v>
      </c>
      <c r="F183" s="593" t="s">
        <v>988</v>
      </c>
      <c r="G183" s="593" t="s">
        <v>989</v>
      </c>
      <c r="H183" s="610">
        <v>45</v>
      </c>
      <c r="I183" s="610">
        <v>3150</v>
      </c>
      <c r="J183" s="593">
        <v>0.90569292696952275</v>
      </c>
      <c r="K183" s="593">
        <v>70</v>
      </c>
      <c r="L183" s="610">
        <v>47</v>
      </c>
      <c r="M183" s="610">
        <v>3478</v>
      </c>
      <c r="N183" s="593">
        <v>1</v>
      </c>
      <c r="O183" s="593">
        <v>74</v>
      </c>
      <c r="P183" s="610">
        <v>102</v>
      </c>
      <c r="Q183" s="610">
        <v>7548</v>
      </c>
      <c r="R183" s="598">
        <v>2.1702127659574466</v>
      </c>
      <c r="S183" s="611">
        <v>74</v>
      </c>
    </row>
    <row r="184" spans="1:19" ht="14.4" customHeight="1" x14ac:dyDescent="0.3">
      <c r="A184" s="592" t="s">
        <v>939</v>
      </c>
      <c r="B184" s="593" t="s">
        <v>940</v>
      </c>
      <c r="C184" s="593" t="s">
        <v>438</v>
      </c>
      <c r="D184" s="593" t="s">
        <v>542</v>
      </c>
      <c r="E184" s="593" t="s">
        <v>958</v>
      </c>
      <c r="F184" s="593" t="s">
        <v>990</v>
      </c>
      <c r="G184" s="593" t="s">
        <v>991</v>
      </c>
      <c r="H184" s="610">
        <v>52</v>
      </c>
      <c r="I184" s="610">
        <v>17212</v>
      </c>
      <c r="J184" s="593">
        <v>3.0388418079096047</v>
      </c>
      <c r="K184" s="593">
        <v>331</v>
      </c>
      <c r="L184" s="610">
        <v>16</v>
      </c>
      <c r="M184" s="610">
        <v>5664</v>
      </c>
      <c r="N184" s="593">
        <v>1</v>
      </c>
      <c r="O184" s="593">
        <v>354</v>
      </c>
      <c r="P184" s="610">
        <v>102</v>
      </c>
      <c r="Q184" s="610">
        <v>36210</v>
      </c>
      <c r="R184" s="598">
        <v>6.3930084745762707</v>
      </c>
      <c r="S184" s="611">
        <v>355</v>
      </c>
    </row>
    <row r="185" spans="1:19" ht="14.4" customHeight="1" x14ac:dyDescent="0.3">
      <c r="A185" s="592" t="s">
        <v>939</v>
      </c>
      <c r="B185" s="593" t="s">
        <v>940</v>
      </c>
      <c r="C185" s="593" t="s">
        <v>438</v>
      </c>
      <c r="D185" s="593" t="s">
        <v>542</v>
      </c>
      <c r="E185" s="593" t="s">
        <v>958</v>
      </c>
      <c r="F185" s="593" t="s">
        <v>992</v>
      </c>
      <c r="G185" s="593" t="s">
        <v>993</v>
      </c>
      <c r="H185" s="610">
        <v>108</v>
      </c>
      <c r="I185" s="610">
        <v>22680</v>
      </c>
      <c r="J185" s="593">
        <v>1.6216216216216217</v>
      </c>
      <c r="K185" s="593">
        <v>210</v>
      </c>
      <c r="L185" s="610">
        <v>63</v>
      </c>
      <c r="M185" s="610">
        <v>13986</v>
      </c>
      <c r="N185" s="593">
        <v>1</v>
      </c>
      <c r="O185" s="593">
        <v>222</v>
      </c>
      <c r="P185" s="610">
        <v>172</v>
      </c>
      <c r="Q185" s="610">
        <v>38356</v>
      </c>
      <c r="R185" s="598">
        <v>2.7424567424567425</v>
      </c>
      <c r="S185" s="611">
        <v>223</v>
      </c>
    </row>
    <row r="186" spans="1:19" ht="14.4" customHeight="1" x14ac:dyDescent="0.3">
      <c r="A186" s="592" t="s">
        <v>939</v>
      </c>
      <c r="B186" s="593" t="s">
        <v>940</v>
      </c>
      <c r="C186" s="593" t="s">
        <v>438</v>
      </c>
      <c r="D186" s="593" t="s">
        <v>542</v>
      </c>
      <c r="E186" s="593" t="s">
        <v>958</v>
      </c>
      <c r="F186" s="593" t="s">
        <v>994</v>
      </c>
      <c r="G186" s="593" t="s">
        <v>995</v>
      </c>
      <c r="H186" s="610">
        <v>12</v>
      </c>
      <c r="I186" s="610">
        <v>924</v>
      </c>
      <c r="J186" s="593">
        <v>1.2</v>
      </c>
      <c r="K186" s="593">
        <v>77</v>
      </c>
      <c r="L186" s="610">
        <v>10</v>
      </c>
      <c r="M186" s="610">
        <v>770</v>
      </c>
      <c r="N186" s="593">
        <v>1</v>
      </c>
      <c r="O186" s="593">
        <v>77</v>
      </c>
      <c r="P186" s="610">
        <v>1</v>
      </c>
      <c r="Q186" s="610">
        <v>77</v>
      </c>
      <c r="R186" s="598">
        <v>0.1</v>
      </c>
      <c r="S186" s="611">
        <v>77</v>
      </c>
    </row>
    <row r="187" spans="1:19" ht="14.4" customHeight="1" x14ac:dyDescent="0.3">
      <c r="A187" s="592" t="s">
        <v>939</v>
      </c>
      <c r="B187" s="593" t="s">
        <v>940</v>
      </c>
      <c r="C187" s="593" t="s">
        <v>438</v>
      </c>
      <c r="D187" s="593" t="s">
        <v>542</v>
      </c>
      <c r="E187" s="593" t="s">
        <v>958</v>
      </c>
      <c r="F187" s="593" t="s">
        <v>996</v>
      </c>
      <c r="G187" s="593" t="s">
        <v>997</v>
      </c>
      <c r="H187" s="610"/>
      <c r="I187" s="610"/>
      <c r="J187" s="593"/>
      <c r="K187" s="593"/>
      <c r="L187" s="610">
        <v>1</v>
      </c>
      <c r="M187" s="610">
        <v>28</v>
      </c>
      <c r="N187" s="593">
        <v>1</v>
      </c>
      <c r="O187" s="593">
        <v>28</v>
      </c>
      <c r="P187" s="610">
        <v>1</v>
      </c>
      <c r="Q187" s="610">
        <v>28</v>
      </c>
      <c r="R187" s="598">
        <v>1</v>
      </c>
      <c r="S187" s="611">
        <v>28</v>
      </c>
    </row>
    <row r="188" spans="1:19" ht="14.4" customHeight="1" x14ac:dyDescent="0.3">
      <c r="A188" s="592" t="s">
        <v>939</v>
      </c>
      <c r="B188" s="593" t="s">
        <v>940</v>
      </c>
      <c r="C188" s="593" t="s">
        <v>438</v>
      </c>
      <c r="D188" s="593" t="s">
        <v>542</v>
      </c>
      <c r="E188" s="593" t="s">
        <v>958</v>
      </c>
      <c r="F188" s="593" t="s">
        <v>1000</v>
      </c>
      <c r="G188" s="593"/>
      <c r="H188" s="610">
        <v>22</v>
      </c>
      <c r="I188" s="610">
        <v>5346</v>
      </c>
      <c r="J188" s="593"/>
      <c r="K188" s="593">
        <v>243</v>
      </c>
      <c r="L188" s="610"/>
      <c r="M188" s="610"/>
      <c r="N188" s="593"/>
      <c r="O188" s="593"/>
      <c r="P188" s="610"/>
      <c r="Q188" s="610"/>
      <c r="R188" s="598"/>
      <c r="S188" s="611"/>
    </row>
    <row r="189" spans="1:19" ht="14.4" customHeight="1" x14ac:dyDescent="0.3">
      <c r="A189" s="592" t="s">
        <v>939</v>
      </c>
      <c r="B189" s="593" t="s">
        <v>940</v>
      </c>
      <c r="C189" s="593" t="s">
        <v>438</v>
      </c>
      <c r="D189" s="593" t="s">
        <v>542</v>
      </c>
      <c r="E189" s="593" t="s">
        <v>958</v>
      </c>
      <c r="F189" s="593" t="s">
        <v>1001</v>
      </c>
      <c r="G189" s="593" t="s">
        <v>1002</v>
      </c>
      <c r="H189" s="610">
        <v>31</v>
      </c>
      <c r="I189" s="610">
        <v>20243</v>
      </c>
      <c r="J189" s="593">
        <v>1.2032215882073229</v>
      </c>
      <c r="K189" s="593">
        <v>653</v>
      </c>
      <c r="L189" s="610">
        <v>24</v>
      </c>
      <c r="M189" s="610">
        <v>16824</v>
      </c>
      <c r="N189" s="593">
        <v>1</v>
      </c>
      <c r="O189" s="593">
        <v>701</v>
      </c>
      <c r="P189" s="610">
        <v>32</v>
      </c>
      <c r="Q189" s="610">
        <v>22432</v>
      </c>
      <c r="R189" s="598">
        <v>1.3333333333333333</v>
      </c>
      <c r="S189" s="611">
        <v>701</v>
      </c>
    </row>
    <row r="190" spans="1:19" ht="14.4" customHeight="1" x14ac:dyDescent="0.3">
      <c r="A190" s="592" t="s">
        <v>939</v>
      </c>
      <c r="B190" s="593" t="s">
        <v>940</v>
      </c>
      <c r="C190" s="593" t="s">
        <v>438</v>
      </c>
      <c r="D190" s="593" t="s">
        <v>542</v>
      </c>
      <c r="E190" s="593" t="s">
        <v>958</v>
      </c>
      <c r="F190" s="593" t="s">
        <v>1003</v>
      </c>
      <c r="G190" s="593" t="s">
        <v>1004</v>
      </c>
      <c r="H190" s="610">
        <v>65</v>
      </c>
      <c r="I190" s="610">
        <v>13975</v>
      </c>
      <c r="J190" s="593">
        <v>1.0999606454151909</v>
      </c>
      <c r="K190" s="593">
        <v>215</v>
      </c>
      <c r="L190" s="610">
        <v>55</v>
      </c>
      <c r="M190" s="610">
        <v>12705</v>
      </c>
      <c r="N190" s="593">
        <v>1</v>
      </c>
      <c r="O190" s="593">
        <v>231</v>
      </c>
      <c r="P190" s="610">
        <v>106</v>
      </c>
      <c r="Q190" s="610">
        <v>24486</v>
      </c>
      <c r="R190" s="598">
        <v>1.9272727272727272</v>
      </c>
      <c r="S190" s="611">
        <v>231</v>
      </c>
    </row>
    <row r="191" spans="1:19" ht="14.4" customHeight="1" x14ac:dyDescent="0.3">
      <c r="A191" s="592" t="s">
        <v>939</v>
      </c>
      <c r="B191" s="593" t="s">
        <v>940</v>
      </c>
      <c r="C191" s="593" t="s">
        <v>438</v>
      </c>
      <c r="D191" s="593" t="s">
        <v>542</v>
      </c>
      <c r="E191" s="593" t="s">
        <v>958</v>
      </c>
      <c r="F191" s="593" t="s">
        <v>1005</v>
      </c>
      <c r="G191" s="593" t="s">
        <v>1006</v>
      </c>
      <c r="H191" s="610"/>
      <c r="I191" s="610"/>
      <c r="J191" s="593"/>
      <c r="K191" s="593"/>
      <c r="L191" s="610">
        <v>11</v>
      </c>
      <c r="M191" s="610">
        <v>5192</v>
      </c>
      <c r="N191" s="593">
        <v>1</v>
      </c>
      <c r="O191" s="593">
        <v>472</v>
      </c>
      <c r="P191" s="610"/>
      <c r="Q191" s="610"/>
      <c r="R191" s="598"/>
      <c r="S191" s="611"/>
    </row>
    <row r="192" spans="1:19" ht="14.4" customHeight="1" x14ac:dyDescent="0.3">
      <c r="A192" s="592" t="s">
        <v>939</v>
      </c>
      <c r="B192" s="593" t="s">
        <v>940</v>
      </c>
      <c r="C192" s="593" t="s">
        <v>438</v>
      </c>
      <c r="D192" s="593" t="s">
        <v>937</v>
      </c>
      <c r="E192" s="593" t="s">
        <v>958</v>
      </c>
      <c r="F192" s="593" t="s">
        <v>988</v>
      </c>
      <c r="G192" s="593" t="s">
        <v>989</v>
      </c>
      <c r="H192" s="610"/>
      <c r="I192" s="610"/>
      <c r="J192" s="593"/>
      <c r="K192" s="593"/>
      <c r="L192" s="610"/>
      <c r="M192" s="610"/>
      <c r="N192" s="593"/>
      <c r="O192" s="593"/>
      <c r="P192" s="610">
        <v>2</v>
      </c>
      <c r="Q192" s="610">
        <v>148</v>
      </c>
      <c r="R192" s="598"/>
      <c r="S192" s="611">
        <v>74</v>
      </c>
    </row>
    <row r="193" spans="1:19" ht="14.4" customHeight="1" x14ac:dyDescent="0.3">
      <c r="A193" s="592" t="s">
        <v>1007</v>
      </c>
      <c r="B193" s="593" t="s">
        <v>1008</v>
      </c>
      <c r="C193" s="593" t="s">
        <v>438</v>
      </c>
      <c r="D193" s="593" t="s">
        <v>929</v>
      </c>
      <c r="E193" s="593" t="s">
        <v>958</v>
      </c>
      <c r="F193" s="593" t="s">
        <v>1009</v>
      </c>
      <c r="G193" s="593" t="s">
        <v>1010</v>
      </c>
      <c r="H193" s="610">
        <v>2</v>
      </c>
      <c r="I193" s="610">
        <v>238</v>
      </c>
      <c r="J193" s="593">
        <v>6.5564738292011024E-2</v>
      </c>
      <c r="K193" s="593">
        <v>119</v>
      </c>
      <c r="L193" s="610">
        <v>30</v>
      </c>
      <c r="M193" s="610">
        <v>3630</v>
      </c>
      <c r="N193" s="593">
        <v>1</v>
      </c>
      <c r="O193" s="593">
        <v>121</v>
      </c>
      <c r="P193" s="610">
        <v>10</v>
      </c>
      <c r="Q193" s="610">
        <v>1210</v>
      </c>
      <c r="R193" s="598">
        <v>0.33333333333333331</v>
      </c>
      <c r="S193" s="611">
        <v>121</v>
      </c>
    </row>
    <row r="194" spans="1:19" ht="14.4" customHeight="1" x14ac:dyDescent="0.3">
      <c r="A194" s="592" t="s">
        <v>1007</v>
      </c>
      <c r="B194" s="593" t="s">
        <v>1008</v>
      </c>
      <c r="C194" s="593" t="s">
        <v>438</v>
      </c>
      <c r="D194" s="593" t="s">
        <v>538</v>
      </c>
      <c r="E194" s="593" t="s">
        <v>958</v>
      </c>
      <c r="F194" s="593" t="s">
        <v>963</v>
      </c>
      <c r="G194" s="593" t="s">
        <v>964</v>
      </c>
      <c r="H194" s="610">
        <v>9</v>
      </c>
      <c r="I194" s="610">
        <v>315</v>
      </c>
      <c r="J194" s="593">
        <v>8.513513513513514</v>
      </c>
      <c r="K194" s="593">
        <v>35</v>
      </c>
      <c r="L194" s="610">
        <v>1</v>
      </c>
      <c r="M194" s="610">
        <v>37</v>
      </c>
      <c r="N194" s="593">
        <v>1</v>
      </c>
      <c r="O194" s="593">
        <v>37</v>
      </c>
      <c r="P194" s="610"/>
      <c r="Q194" s="610"/>
      <c r="R194" s="598"/>
      <c r="S194" s="611"/>
    </row>
    <row r="195" spans="1:19" ht="14.4" customHeight="1" x14ac:dyDescent="0.3">
      <c r="A195" s="592" t="s">
        <v>1007</v>
      </c>
      <c r="B195" s="593" t="s">
        <v>1008</v>
      </c>
      <c r="C195" s="593" t="s">
        <v>438</v>
      </c>
      <c r="D195" s="593" t="s">
        <v>538</v>
      </c>
      <c r="E195" s="593" t="s">
        <v>958</v>
      </c>
      <c r="F195" s="593" t="s">
        <v>1009</v>
      </c>
      <c r="G195" s="593" t="s">
        <v>1010</v>
      </c>
      <c r="H195" s="610">
        <v>537</v>
      </c>
      <c r="I195" s="610">
        <v>63903</v>
      </c>
      <c r="J195" s="593">
        <v>1.4629472768480576</v>
      </c>
      <c r="K195" s="593">
        <v>119</v>
      </c>
      <c r="L195" s="610">
        <v>361</v>
      </c>
      <c r="M195" s="610">
        <v>43681</v>
      </c>
      <c r="N195" s="593">
        <v>1</v>
      </c>
      <c r="O195" s="593">
        <v>121</v>
      </c>
      <c r="P195" s="610">
        <v>522</v>
      </c>
      <c r="Q195" s="610">
        <v>63162</v>
      </c>
      <c r="R195" s="598">
        <v>1.445983379501385</v>
      </c>
      <c r="S195" s="611">
        <v>121</v>
      </c>
    </row>
    <row r="196" spans="1:19" ht="14.4" customHeight="1" x14ac:dyDescent="0.3">
      <c r="A196" s="592" t="s">
        <v>1007</v>
      </c>
      <c r="B196" s="593" t="s">
        <v>1008</v>
      </c>
      <c r="C196" s="593" t="s">
        <v>438</v>
      </c>
      <c r="D196" s="593" t="s">
        <v>538</v>
      </c>
      <c r="E196" s="593" t="s">
        <v>958</v>
      </c>
      <c r="F196" s="593" t="s">
        <v>986</v>
      </c>
      <c r="G196" s="593" t="s">
        <v>987</v>
      </c>
      <c r="H196" s="610">
        <v>9</v>
      </c>
      <c r="I196" s="610">
        <v>1161</v>
      </c>
      <c r="J196" s="593">
        <v>8.8625954198473291</v>
      </c>
      <c r="K196" s="593">
        <v>129</v>
      </c>
      <c r="L196" s="610">
        <v>1</v>
      </c>
      <c r="M196" s="610">
        <v>131</v>
      </c>
      <c r="N196" s="593">
        <v>1</v>
      </c>
      <c r="O196" s="593">
        <v>131</v>
      </c>
      <c r="P196" s="610"/>
      <c r="Q196" s="610"/>
      <c r="R196" s="598"/>
      <c r="S196" s="611"/>
    </row>
    <row r="197" spans="1:19" ht="14.4" customHeight="1" x14ac:dyDescent="0.3">
      <c r="A197" s="592" t="s">
        <v>1007</v>
      </c>
      <c r="B197" s="593" t="s">
        <v>1008</v>
      </c>
      <c r="C197" s="593" t="s">
        <v>438</v>
      </c>
      <c r="D197" s="593" t="s">
        <v>539</v>
      </c>
      <c r="E197" s="593" t="s">
        <v>958</v>
      </c>
      <c r="F197" s="593" t="s">
        <v>1009</v>
      </c>
      <c r="G197" s="593" t="s">
        <v>1010</v>
      </c>
      <c r="H197" s="610">
        <v>62</v>
      </c>
      <c r="I197" s="610">
        <v>7378</v>
      </c>
      <c r="J197" s="593">
        <v>1.6479785570694661</v>
      </c>
      <c r="K197" s="593">
        <v>119</v>
      </c>
      <c r="L197" s="610">
        <v>37</v>
      </c>
      <c r="M197" s="610">
        <v>4477</v>
      </c>
      <c r="N197" s="593">
        <v>1</v>
      </c>
      <c r="O197" s="593">
        <v>121</v>
      </c>
      <c r="P197" s="610">
        <v>20</v>
      </c>
      <c r="Q197" s="610">
        <v>2420</v>
      </c>
      <c r="R197" s="598">
        <v>0.54054054054054057</v>
      </c>
      <c r="S197" s="611">
        <v>121</v>
      </c>
    </row>
    <row r="198" spans="1:19" ht="14.4" customHeight="1" x14ac:dyDescent="0.3">
      <c r="A198" s="592" t="s">
        <v>1007</v>
      </c>
      <c r="B198" s="593" t="s">
        <v>1008</v>
      </c>
      <c r="C198" s="593" t="s">
        <v>438</v>
      </c>
      <c r="D198" s="593" t="s">
        <v>540</v>
      </c>
      <c r="E198" s="593" t="s">
        <v>958</v>
      </c>
      <c r="F198" s="593" t="s">
        <v>1009</v>
      </c>
      <c r="G198" s="593" t="s">
        <v>1010</v>
      </c>
      <c r="H198" s="610">
        <v>2</v>
      </c>
      <c r="I198" s="610">
        <v>238</v>
      </c>
      <c r="J198" s="593"/>
      <c r="K198" s="593">
        <v>119</v>
      </c>
      <c r="L198" s="610"/>
      <c r="M198" s="610"/>
      <c r="N198" s="593"/>
      <c r="O198" s="593"/>
      <c r="P198" s="610"/>
      <c r="Q198" s="610"/>
      <c r="R198" s="598"/>
      <c r="S198" s="611"/>
    </row>
    <row r="199" spans="1:19" ht="14.4" customHeight="1" x14ac:dyDescent="0.3">
      <c r="A199" s="592" t="s">
        <v>1007</v>
      </c>
      <c r="B199" s="593" t="s">
        <v>1008</v>
      </c>
      <c r="C199" s="593" t="s">
        <v>438</v>
      </c>
      <c r="D199" s="593" t="s">
        <v>541</v>
      </c>
      <c r="E199" s="593" t="s">
        <v>958</v>
      </c>
      <c r="F199" s="593" t="s">
        <v>1009</v>
      </c>
      <c r="G199" s="593" t="s">
        <v>1010</v>
      </c>
      <c r="H199" s="610">
        <v>18</v>
      </c>
      <c r="I199" s="610">
        <v>2142</v>
      </c>
      <c r="J199" s="593">
        <v>5.9008264462809921</v>
      </c>
      <c r="K199" s="593">
        <v>119</v>
      </c>
      <c r="L199" s="610">
        <v>3</v>
      </c>
      <c r="M199" s="610">
        <v>363</v>
      </c>
      <c r="N199" s="593">
        <v>1</v>
      </c>
      <c r="O199" s="593">
        <v>121</v>
      </c>
      <c r="P199" s="610"/>
      <c r="Q199" s="610"/>
      <c r="R199" s="598"/>
      <c r="S199" s="611"/>
    </row>
    <row r="200" spans="1:19" ht="14.4" customHeight="1" x14ac:dyDescent="0.3">
      <c r="A200" s="592" t="s">
        <v>1007</v>
      </c>
      <c r="B200" s="593" t="s">
        <v>1008</v>
      </c>
      <c r="C200" s="593" t="s">
        <v>438</v>
      </c>
      <c r="D200" s="593" t="s">
        <v>542</v>
      </c>
      <c r="E200" s="593" t="s">
        <v>958</v>
      </c>
      <c r="F200" s="593" t="s">
        <v>1009</v>
      </c>
      <c r="G200" s="593" t="s">
        <v>1010</v>
      </c>
      <c r="H200" s="610">
        <v>94</v>
      </c>
      <c r="I200" s="610">
        <v>11186</v>
      </c>
      <c r="J200" s="593">
        <v>1.4444731404958677</v>
      </c>
      <c r="K200" s="593">
        <v>119</v>
      </c>
      <c r="L200" s="610">
        <v>64</v>
      </c>
      <c r="M200" s="610">
        <v>7744</v>
      </c>
      <c r="N200" s="593">
        <v>1</v>
      </c>
      <c r="O200" s="593">
        <v>121</v>
      </c>
      <c r="P200" s="610">
        <v>55</v>
      </c>
      <c r="Q200" s="610">
        <v>6655</v>
      </c>
      <c r="R200" s="598">
        <v>0.859375</v>
      </c>
      <c r="S200" s="611">
        <v>121</v>
      </c>
    </row>
    <row r="201" spans="1:19" ht="14.4" customHeight="1" thickBot="1" x14ac:dyDescent="0.35">
      <c r="A201" s="600" t="s">
        <v>1007</v>
      </c>
      <c r="B201" s="601" t="s">
        <v>1008</v>
      </c>
      <c r="C201" s="601" t="s">
        <v>438</v>
      </c>
      <c r="D201" s="601" t="s">
        <v>542</v>
      </c>
      <c r="E201" s="601" t="s">
        <v>958</v>
      </c>
      <c r="F201" s="601" t="s">
        <v>988</v>
      </c>
      <c r="G201" s="601" t="s">
        <v>989</v>
      </c>
      <c r="H201" s="612"/>
      <c r="I201" s="612"/>
      <c r="J201" s="601"/>
      <c r="K201" s="601"/>
      <c r="L201" s="612"/>
      <c r="M201" s="612"/>
      <c r="N201" s="601"/>
      <c r="O201" s="601"/>
      <c r="P201" s="612">
        <v>0</v>
      </c>
      <c r="Q201" s="612">
        <v>0</v>
      </c>
      <c r="R201" s="606"/>
      <c r="S201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4026</v>
      </c>
      <c r="C3" s="222">
        <f t="shared" ref="C3:R3" si="0">SUBTOTAL(9,C6:C1048576)</f>
        <v>1.7408725759078798</v>
      </c>
      <c r="D3" s="222">
        <f t="shared" si="0"/>
        <v>1579.33</v>
      </c>
      <c r="E3" s="222">
        <f t="shared" si="0"/>
        <v>2</v>
      </c>
      <c r="F3" s="222">
        <f t="shared" si="0"/>
        <v>3097</v>
      </c>
      <c r="G3" s="225">
        <f>IF(D3&lt;&gt;0,F3/D3,"")</f>
        <v>1.9609581278136932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2016</v>
      </c>
      <c r="E5" s="628"/>
      <c r="F5" s="628">
        <v>2017</v>
      </c>
      <c r="G5" s="662" t="s">
        <v>2</v>
      </c>
      <c r="H5" s="627">
        <v>2015</v>
      </c>
      <c r="I5" s="628"/>
      <c r="J5" s="628">
        <v>2016</v>
      </c>
      <c r="K5" s="628"/>
      <c r="L5" s="628">
        <v>2017</v>
      </c>
      <c r="M5" s="662" t="s">
        <v>2</v>
      </c>
      <c r="N5" s="627">
        <v>2015</v>
      </c>
      <c r="O5" s="628"/>
      <c r="P5" s="628">
        <v>2016</v>
      </c>
      <c r="Q5" s="628"/>
      <c r="R5" s="628">
        <v>2017</v>
      </c>
      <c r="S5" s="662" t="s">
        <v>2</v>
      </c>
    </row>
    <row r="6" spans="1:19" ht="14.4" customHeight="1" x14ac:dyDescent="0.3">
      <c r="A6" s="617" t="s">
        <v>1013</v>
      </c>
      <c r="B6" s="644">
        <v>2685</v>
      </c>
      <c r="C6" s="586">
        <v>1.7408725759078798</v>
      </c>
      <c r="D6" s="644">
        <v>1542.33</v>
      </c>
      <c r="E6" s="586">
        <v>1</v>
      </c>
      <c r="F6" s="644">
        <v>462</v>
      </c>
      <c r="G6" s="591">
        <v>0.29954678959755698</v>
      </c>
      <c r="H6" s="644"/>
      <c r="I6" s="586"/>
      <c r="J6" s="644"/>
      <c r="K6" s="586"/>
      <c r="L6" s="644"/>
      <c r="M6" s="591"/>
      <c r="N6" s="644"/>
      <c r="O6" s="586"/>
      <c r="P6" s="644"/>
      <c r="Q6" s="586"/>
      <c r="R6" s="644"/>
      <c r="S6" s="122"/>
    </row>
    <row r="7" spans="1:19" ht="14.4" customHeight="1" x14ac:dyDescent="0.3">
      <c r="A7" s="618" t="s">
        <v>1014</v>
      </c>
      <c r="B7" s="646">
        <v>35</v>
      </c>
      <c r="C7" s="593"/>
      <c r="D7" s="646"/>
      <c r="E7" s="593"/>
      <c r="F7" s="646"/>
      <c r="G7" s="598"/>
      <c r="H7" s="646"/>
      <c r="I7" s="593"/>
      <c r="J7" s="646"/>
      <c r="K7" s="593"/>
      <c r="L7" s="646"/>
      <c r="M7" s="598"/>
      <c r="N7" s="646"/>
      <c r="O7" s="593"/>
      <c r="P7" s="646"/>
      <c r="Q7" s="593"/>
      <c r="R7" s="646"/>
      <c r="S7" s="599"/>
    </row>
    <row r="8" spans="1:19" ht="14.4" customHeight="1" x14ac:dyDescent="0.3">
      <c r="A8" s="618" t="s">
        <v>1015</v>
      </c>
      <c r="B8" s="646"/>
      <c r="C8" s="593"/>
      <c r="D8" s="646">
        <v>37</v>
      </c>
      <c r="E8" s="593">
        <v>1</v>
      </c>
      <c r="F8" s="646"/>
      <c r="G8" s="598"/>
      <c r="H8" s="646"/>
      <c r="I8" s="593"/>
      <c r="J8" s="646"/>
      <c r="K8" s="593"/>
      <c r="L8" s="646"/>
      <c r="M8" s="598"/>
      <c r="N8" s="646"/>
      <c r="O8" s="593"/>
      <c r="P8" s="646"/>
      <c r="Q8" s="593"/>
      <c r="R8" s="646"/>
      <c r="S8" s="599"/>
    </row>
    <row r="9" spans="1:19" ht="14.4" customHeight="1" x14ac:dyDescent="0.3">
      <c r="A9" s="618" t="s">
        <v>1016</v>
      </c>
      <c r="B9" s="646"/>
      <c r="C9" s="593"/>
      <c r="D9" s="646"/>
      <c r="E9" s="593"/>
      <c r="F9" s="646">
        <v>701</v>
      </c>
      <c r="G9" s="598"/>
      <c r="H9" s="646"/>
      <c r="I9" s="593"/>
      <c r="J9" s="646"/>
      <c r="K9" s="593"/>
      <c r="L9" s="646"/>
      <c r="M9" s="598"/>
      <c r="N9" s="646"/>
      <c r="O9" s="593"/>
      <c r="P9" s="646"/>
      <c r="Q9" s="593"/>
      <c r="R9" s="646"/>
      <c r="S9" s="599"/>
    </row>
    <row r="10" spans="1:19" ht="14.4" customHeight="1" thickBot="1" x14ac:dyDescent="0.35">
      <c r="A10" s="650" t="s">
        <v>1017</v>
      </c>
      <c r="B10" s="648">
        <v>1306</v>
      </c>
      <c r="C10" s="601"/>
      <c r="D10" s="648"/>
      <c r="E10" s="601"/>
      <c r="F10" s="648">
        <v>1934</v>
      </c>
      <c r="G10" s="606"/>
      <c r="H10" s="648"/>
      <c r="I10" s="601"/>
      <c r="J10" s="648"/>
      <c r="K10" s="601"/>
      <c r="L10" s="648"/>
      <c r="M10" s="606"/>
      <c r="N10" s="648"/>
      <c r="O10" s="601"/>
      <c r="P10" s="648"/>
      <c r="Q10" s="601"/>
      <c r="R10" s="648"/>
      <c r="S10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17</v>
      </c>
      <c r="G3" s="103">
        <f t="shared" si="0"/>
        <v>4026</v>
      </c>
      <c r="H3" s="103"/>
      <c r="I3" s="103"/>
      <c r="J3" s="103">
        <f t="shared" si="0"/>
        <v>8</v>
      </c>
      <c r="K3" s="103">
        <f t="shared" si="0"/>
        <v>1579.33</v>
      </c>
      <c r="L3" s="103"/>
      <c r="M3" s="103"/>
      <c r="N3" s="103">
        <f t="shared" si="0"/>
        <v>7</v>
      </c>
      <c r="O3" s="103">
        <f t="shared" si="0"/>
        <v>3097</v>
      </c>
      <c r="P3" s="75">
        <f>IF(K3=0,0,O3/K3)</f>
        <v>1.9609581278136932</v>
      </c>
      <c r="Q3" s="104">
        <f>IF(N3=0,0,O3/N3)</f>
        <v>442.42857142857144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3"/>
      <c r="B5" s="651"/>
      <c r="C5" s="653"/>
      <c r="D5" s="663"/>
      <c r="E5" s="655"/>
      <c r="F5" s="664" t="s">
        <v>71</v>
      </c>
      <c r="G5" s="665" t="s">
        <v>14</v>
      </c>
      <c r="H5" s="666"/>
      <c r="I5" s="666"/>
      <c r="J5" s="664" t="s">
        <v>71</v>
      </c>
      <c r="K5" s="665" t="s">
        <v>14</v>
      </c>
      <c r="L5" s="666"/>
      <c r="M5" s="666"/>
      <c r="N5" s="664" t="s">
        <v>71</v>
      </c>
      <c r="O5" s="665" t="s">
        <v>14</v>
      </c>
      <c r="P5" s="667"/>
      <c r="Q5" s="660"/>
    </row>
    <row r="6" spans="1:17" ht="14.4" customHeight="1" x14ac:dyDescent="0.3">
      <c r="A6" s="585" t="s">
        <v>1018</v>
      </c>
      <c r="B6" s="586" t="s">
        <v>940</v>
      </c>
      <c r="C6" s="586" t="s">
        <v>958</v>
      </c>
      <c r="D6" s="586" t="s">
        <v>963</v>
      </c>
      <c r="E6" s="586" t="s">
        <v>964</v>
      </c>
      <c r="F6" s="116">
        <v>3</v>
      </c>
      <c r="G6" s="116">
        <v>105</v>
      </c>
      <c r="H6" s="116"/>
      <c r="I6" s="116">
        <v>35</v>
      </c>
      <c r="J6" s="116"/>
      <c r="K6" s="116"/>
      <c r="L6" s="116"/>
      <c r="M6" s="116"/>
      <c r="N6" s="116"/>
      <c r="O6" s="116"/>
      <c r="P6" s="591"/>
      <c r="Q6" s="609"/>
    </row>
    <row r="7" spans="1:17" ht="14.4" customHeight="1" x14ac:dyDescent="0.3">
      <c r="A7" s="592" t="s">
        <v>1018</v>
      </c>
      <c r="B7" s="593" t="s">
        <v>940</v>
      </c>
      <c r="C7" s="593" t="s">
        <v>958</v>
      </c>
      <c r="D7" s="593" t="s">
        <v>973</v>
      </c>
      <c r="E7" s="593" t="s">
        <v>974</v>
      </c>
      <c r="F7" s="610">
        <v>1</v>
      </c>
      <c r="G7" s="610">
        <v>35</v>
      </c>
      <c r="H7" s="610"/>
      <c r="I7" s="610">
        <v>35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1018</v>
      </c>
      <c r="B8" s="593" t="s">
        <v>940</v>
      </c>
      <c r="C8" s="593" t="s">
        <v>958</v>
      </c>
      <c r="D8" s="593" t="s">
        <v>980</v>
      </c>
      <c r="E8" s="593" t="s">
        <v>981</v>
      </c>
      <c r="F8" s="610">
        <v>1</v>
      </c>
      <c r="G8" s="610">
        <v>0</v>
      </c>
      <c r="H8" s="610">
        <v>0</v>
      </c>
      <c r="I8" s="610">
        <v>0</v>
      </c>
      <c r="J8" s="610">
        <v>1</v>
      </c>
      <c r="K8" s="610">
        <v>33.33</v>
      </c>
      <c r="L8" s="610">
        <v>1</v>
      </c>
      <c r="M8" s="610">
        <v>33.33</v>
      </c>
      <c r="N8" s="610"/>
      <c r="O8" s="610"/>
      <c r="P8" s="598"/>
      <c r="Q8" s="611"/>
    </row>
    <row r="9" spans="1:17" ht="14.4" customHeight="1" x14ac:dyDescent="0.3">
      <c r="A9" s="592" t="s">
        <v>1018</v>
      </c>
      <c r="B9" s="593" t="s">
        <v>940</v>
      </c>
      <c r="C9" s="593" t="s">
        <v>958</v>
      </c>
      <c r="D9" s="593" t="s">
        <v>990</v>
      </c>
      <c r="E9" s="593" t="s">
        <v>991</v>
      </c>
      <c r="F9" s="610">
        <v>1</v>
      </c>
      <c r="G9" s="610">
        <v>331</v>
      </c>
      <c r="H9" s="610">
        <v>0.93502824858757061</v>
      </c>
      <c r="I9" s="610">
        <v>331</v>
      </c>
      <c r="J9" s="610">
        <v>1</v>
      </c>
      <c r="K9" s="610">
        <v>354</v>
      </c>
      <c r="L9" s="610">
        <v>1</v>
      </c>
      <c r="M9" s="610">
        <v>354</v>
      </c>
      <c r="N9" s="610"/>
      <c r="O9" s="610"/>
      <c r="P9" s="598"/>
      <c r="Q9" s="611"/>
    </row>
    <row r="10" spans="1:17" ht="14.4" customHeight="1" x14ac:dyDescent="0.3">
      <c r="A10" s="592" t="s">
        <v>1018</v>
      </c>
      <c r="B10" s="593" t="s">
        <v>940</v>
      </c>
      <c r="C10" s="593" t="s">
        <v>958</v>
      </c>
      <c r="D10" s="593" t="s">
        <v>1000</v>
      </c>
      <c r="E10" s="593"/>
      <c r="F10" s="610">
        <v>2</v>
      </c>
      <c r="G10" s="610">
        <v>486</v>
      </c>
      <c r="H10" s="610"/>
      <c r="I10" s="610">
        <v>243</v>
      </c>
      <c r="J10" s="610"/>
      <c r="K10" s="610"/>
      <c r="L10" s="610"/>
      <c r="M10" s="610"/>
      <c r="N10" s="610"/>
      <c r="O10" s="610"/>
      <c r="P10" s="598"/>
      <c r="Q10" s="611"/>
    </row>
    <row r="11" spans="1:17" ht="14.4" customHeight="1" x14ac:dyDescent="0.3">
      <c r="A11" s="592" t="s">
        <v>1018</v>
      </c>
      <c r="B11" s="593" t="s">
        <v>940</v>
      </c>
      <c r="C11" s="593" t="s">
        <v>958</v>
      </c>
      <c r="D11" s="593" t="s">
        <v>1001</v>
      </c>
      <c r="E11" s="593" t="s">
        <v>1002</v>
      </c>
      <c r="F11" s="610">
        <v>1</v>
      </c>
      <c r="G11" s="610">
        <v>653</v>
      </c>
      <c r="H11" s="610"/>
      <c r="I11" s="610">
        <v>653</v>
      </c>
      <c r="J11" s="610"/>
      <c r="K11" s="610"/>
      <c r="L11" s="610"/>
      <c r="M11" s="610"/>
      <c r="N11" s="610"/>
      <c r="O11" s="610"/>
      <c r="P11" s="598"/>
      <c r="Q11" s="611"/>
    </row>
    <row r="12" spans="1:17" ht="14.4" customHeight="1" x14ac:dyDescent="0.3">
      <c r="A12" s="592" t="s">
        <v>1018</v>
      </c>
      <c r="B12" s="593" t="s">
        <v>940</v>
      </c>
      <c r="C12" s="593" t="s">
        <v>958</v>
      </c>
      <c r="D12" s="593" t="s">
        <v>1003</v>
      </c>
      <c r="E12" s="593" t="s">
        <v>1004</v>
      </c>
      <c r="F12" s="610">
        <v>5</v>
      </c>
      <c r="G12" s="610">
        <v>1075</v>
      </c>
      <c r="H12" s="610">
        <v>0.93073593073593075</v>
      </c>
      <c r="I12" s="610">
        <v>215</v>
      </c>
      <c r="J12" s="610">
        <v>5</v>
      </c>
      <c r="K12" s="610">
        <v>1155</v>
      </c>
      <c r="L12" s="610">
        <v>1</v>
      </c>
      <c r="M12" s="610">
        <v>231</v>
      </c>
      <c r="N12" s="610">
        <v>2</v>
      </c>
      <c r="O12" s="610">
        <v>462</v>
      </c>
      <c r="P12" s="598">
        <v>0.4</v>
      </c>
      <c r="Q12" s="611">
        <v>231</v>
      </c>
    </row>
    <row r="13" spans="1:17" ht="14.4" customHeight="1" x14ac:dyDescent="0.3">
      <c r="A13" s="592" t="s">
        <v>1019</v>
      </c>
      <c r="B13" s="593" t="s">
        <v>940</v>
      </c>
      <c r="C13" s="593" t="s">
        <v>958</v>
      </c>
      <c r="D13" s="593" t="s">
        <v>963</v>
      </c>
      <c r="E13" s="593" t="s">
        <v>964</v>
      </c>
      <c r="F13" s="610">
        <v>1</v>
      </c>
      <c r="G13" s="610">
        <v>35</v>
      </c>
      <c r="H13" s="610"/>
      <c r="I13" s="610">
        <v>35</v>
      </c>
      <c r="J13" s="610"/>
      <c r="K13" s="610"/>
      <c r="L13" s="610"/>
      <c r="M13" s="610"/>
      <c r="N13" s="610"/>
      <c r="O13" s="610"/>
      <c r="P13" s="598"/>
      <c r="Q13" s="611"/>
    </row>
    <row r="14" spans="1:17" ht="14.4" customHeight="1" x14ac:dyDescent="0.3">
      <c r="A14" s="592" t="s">
        <v>939</v>
      </c>
      <c r="B14" s="593" t="s">
        <v>940</v>
      </c>
      <c r="C14" s="593" t="s">
        <v>958</v>
      </c>
      <c r="D14" s="593" t="s">
        <v>963</v>
      </c>
      <c r="E14" s="593" t="s">
        <v>964</v>
      </c>
      <c r="F14" s="610"/>
      <c r="G14" s="610"/>
      <c r="H14" s="610"/>
      <c r="I14" s="610"/>
      <c r="J14" s="610">
        <v>1</v>
      </c>
      <c r="K14" s="610">
        <v>37</v>
      </c>
      <c r="L14" s="610">
        <v>1</v>
      </c>
      <c r="M14" s="610">
        <v>37</v>
      </c>
      <c r="N14" s="610"/>
      <c r="O14" s="610"/>
      <c r="P14" s="598"/>
      <c r="Q14" s="611"/>
    </row>
    <row r="15" spans="1:17" ht="14.4" customHeight="1" x14ac:dyDescent="0.3">
      <c r="A15" s="592" t="s">
        <v>1020</v>
      </c>
      <c r="B15" s="593" t="s">
        <v>940</v>
      </c>
      <c r="C15" s="593" t="s">
        <v>958</v>
      </c>
      <c r="D15" s="593" t="s">
        <v>1001</v>
      </c>
      <c r="E15" s="593" t="s">
        <v>1002</v>
      </c>
      <c r="F15" s="610"/>
      <c r="G15" s="610"/>
      <c r="H15" s="610"/>
      <c r="I15" s="610"/>
      <c r="J15" s="610"/>
      <c r="K15" s="610"/>
      <c r="L15" s="610"/>
      <c r="M15" s="610"/>
      <c r="N15" s="610">
        <v>1</v>
      </c>
      <c r="O15" s="610">
        <v>701</v>
      </c>
      <c r="P15" s="598"/>
      <c r="Q15" s="611">
        <v>701</v>
      </c>
    </row>
    <row r="16" spans="1:17" ht="14.4" customHeight="1" x14ac:dyDescent="0.3">
      <c r="A16" s="592" t="s">
        <v>1021</v>
      </c>
      <c r="B16" s="593" t="s">
        <v>940</v>
      </c>
      <c r="C16" s="593" t="s">
        <v>958</v>
      </c>
      <c r="D16" s="593" t="s">
        <v>976</v>
      </c>
      <c r="E16" s="593" t="s">
        <v>977</v>
      </c>
      <c r="F16" s="610"/>
      <c r="G16" s="610"/>
      <c r="H16" s="610"/>
      <c r="I16" s="610"/>
      <c r="J16" s="610"/>
      <c r="K16" s="610"/>
      <c r="L16" s="610"/>
      <c r="M16" s="610"/>
      <c r="N16" s="610">
        <v>1</v>
      </c>
      <c r="O16" s="610">
        <v>177</v>
      </c>
      <c r="P16" s="598"/>
      <c r="Q16" s="611">
        <v>177</v>
      </c>
    </row>
    <row r="17" spans="1:17" ht="14.4" customHeight="1" x14ac:dyDescent="0.3">
      <c r="A17" s="592" t="s">
        <v>1021</v>
      </c>
      <c r="B17" s="593" t="s">
        <v>940</v>
      </c>
      <c r="C17" s="593" t="s">
        <v>958</v>
      </c>
      <c r="D17" s="593" t="s">
        <v>990</v>
      </c>
      <c r="E17" s="593" t="s">
        <v>991</v>
      </c>
      <c r="F17" s="610"/>
      <c r="G17" s="610"/>
      <c r="H17" s="610"/>
      <c r="I17" s="610"/>
      <c r="J17" s="610"/>
      <c r="K17" s="610"/>
      <c r="L17" s="610"/>
      <c r="M17" s="610"/>
      <c r="N17" s="610">
        <v>1</v>
      </c>
      <c r="O17" s="610">
        <v>355</v>
      </c>
      <c r="P17" s="598"/>
      <c r="Q17" s="611">
        <v>355</v>
      </c>
    </row>
    <row r="18" spans="1:17" ht="14.4" customHeight="1" thickBot="1" x14ac:dyDescent="0.35">
      <c r="A18" s="600" t="s">
        <v>1021</v>
      </c>
      <c r="B18" s="601" t="s">
        <v>940</v>
      </c>
      <c r="C18" s="601" t="s">
        <v>958</v>
      </c>
      <c r="D18" s="601" t="s">
        <v>1001</v>
      </c>
      <c r="E18" s="601" t="s">
        <v>1002</v>
      </c>
      <c r="F18" s="612">
        <v>2</v>
      </c>
      <c r="G18" s="612">
        <v>1306</v>
      </c>
      <c r="H18" s="612"/>
      <c r="I18" s="612">
        <v>653</v>
      </c>
      <c r="J18" s="612"/>
      <c r="K18" s="612"/>
      <c r="L18" s="612"/>
      <c r="M18" s="612"/>
      <c r="N18" s="612">
        <v>2</v>
      </c>
      <c r="O18" s="612">
        <v>1402</v>
      </c>
      <c r="P18" s="606"/>
      <c r="Q18" s="613">
        <v>701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415.61386999999991</v>
      </c>
      <c r="C5" s="29">
        <v>437.47449</v>
      </c>
      <c r="D5" s="8"/>
      <c r="E5" s="117">
        <v>466.62986000000001</v>
      </c>
      <c r="F5" s="28">
        <v>441.66665624999996</v>
      </c>
      <c r="G5" s="116">
        <f>E5-F5</f>
        <v>24.963203750000048</v>
      </c>
      <c r="H5" s="122">
        <f>IF(F5&lt;0.00000001,"",E5/F5)</f>
        <v>1.0565204626537845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57.616950000000003</v>
      </c>
      <c r="C6" s="31">
        <v>50.80359</v>
      </c>
      <c r="D6" s="8"/>
      <c r="E6" s="118">
        <v>66.796779999999998</v>
      </c>
      <c r="F6" s="30">
        <v>69.509664184570312</v>
      </c>
      <c r="G6" s="119">
        <f>E6-F6</f>
        <v>-2.7128841845703136</v>
      </c>
      <c r="H6" s="123">
        <f>IF(F6&lt;0.00000001,"",E6/F6)</f>
        <v>0.9609711222691748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6264.7485999999999</v>
      </c>
      <c r="C7" s="31">
        <v>6388.0484699999997</v>
      </c>
      <c r="D7" s="8"/>
      <c r="E7" s="118">
        <v>6893.0680000000002</v>
      </c>
      <c r="F7" s="30">
        <v>6540.8336376953121</v>
      </c>
      <c r="G7" s="119">
        <f>E7-F7</f>
        <v>352.23436230468815</v>
      </c>
      <c r="H7" s="123">
        <f>IF(F7&lt;0.00000001,"",E7/F7)</f>
        <v>1.0538516008532515</v>
      </c>
    </row>
    <row r="8" spans="1:10" ht="14.4" customHeight="1" thickBot="1" x14ac:dyDescent="0.35">
      <c r="A8" s="1" t="s">
        <v>75</v>
      </c>
      <c r="B8" s="11">
        <v>1548.5707400000008</v>
      </c>
      <c r="C8" s="33">
        <v>1474.7148199999992</v>
      </c>
      <c r="D8" s="8"/>
      <c r="E8" s="120">
        <v>1518.4787799999983</v>
      </c>
      <c r="F8" s="32">
        <v>1531.5845288467422</v>
      </c>
      <c r="G8" s="121">
        <f>E8-F8</f>
        <v>-13.105748846743836</v>
      </c>
      <c r="H8" s="124">
        <f>IF(F8&lt;0.00000001,"",E8/F8)</f>
        <v>0.99144301303656268</v>
      </c>
    </row>
    <row r="9" spans="1:10" ht="14.4" customHeight="1" thickBot="1" x14ac:dyDescent="0.35">
      <c r="A9" s="2" t="s">
        <v>76</v>
      </c>
      <c r="B9" s="3">
        <v>8286.5501600000007</v>
      </c>
      <c r="C9" s="35">
        <v>8351.041369999999</v>
      </c>
      <c r="D9" s="8"/>
      <c r="E9" s="3">
        <v>8944.9734199999984</v>
      </c>
      <c r="F9" s="34">
        <v>8583.5944869766245</v>
      </c>
      <c r="G9" s="34">
        <f>E9-F9</f>
        <v>361.37893302337397</v>
      </c>
      <c r="H9" s="125">
        <f>IF(F9&lt;0.00000001,"",E9/F9)</f>
        <v>1.0421011190092533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1930.83797</v>
      </c>
      <c r="C11" s="29">
        <f>IF(ISERROR(VLOOKUP("Celkem:",'ZV Vykáz.-A'!A:H,5,0)),0,VLOOKUP("Celkem:",'ZV Vykáz.-A'!A:H,5,0)/1000)</f>
        <v>1926.9256499999999</v>
      </c>
      <c r="D11" s="8"/>
      <c r="E11" s="117">
        <f>IF(ISERROR(VLOOKUP("Celkem:",'ZV Vykáz.-A'!A:H,8,0)),0,VLOOKUP("Celkem:",'ZV Vykáz.-A'!A:H,8,0)/1000)</f>
        <v>2216.7166599999996</v>
      </c>
      <c r="F11" s="28">
        <f>C11</f>
        <v>1926.9256499999999</v>
      </c>
      <c r="G11" s="116">
        <f>E11-F11</f>
        <v>289.79100999999969</v>
      </c>
      <c r="H11" s="122">
        <f>IF(F11&lt;0.00000001,"",E11/F11)</f>
        <v>1.1503903432911382</v>
      </c>
      <c r="I11" s="116">
        <f>E11-B11</f>
        <v>285.87868999999955</v>
      </c>
      <c r="J11" s="122">
        <f>IF(B11&lt;0.00000001,"",E11/B11)</f>
        <v>1.1480593889501767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1930.83797</v>
      </c>
      <c r="C13" s="37">
        <f>SUM(C11:C12)</f>
        <v>1926.9256499999999</v>
      </c>
      <c r="D13" s="8"/>
      <c r="E13" s="5">
        <f>SUM(E11:E12)</f>
        <v>2216.7166599999996</v>
      </c>
      <c r="F13" s="36">
        <f>SUM(F11:F12)</f>
        <v>1926.9256499999999</v>
      </c>
      <c r="G13" s="36">
        <f>E13-F13</f>
        <v>289.79100999999969</v>
      </c>
      <c r="H13" s="126">
        <f>IF(F13&lt;0.00000001,"",E13/F13)</f>
        <v>1.1503903432911382</v>
      </c>
      <c r="I13" s="36">
        <f>SUM(I11:I12)</f>
        <v>285.87868999999955</v>
      </c>
      <c r="J13" s="126">
        <f>IF(B13&lt;0.00000001,"",E13/B13)</f>
        <v>1.1480593889501767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0.23300866255783334</v>
      </c>
      <c r="C15" s="39">
        <f>IF(C9=0,"",C13/C9)</f>
        <v>0.23074076209491945</v>
      </c>
      <c r="D15" s="8"/>
      <c r="E15" s="6">
        <f>IF(E9=0,"",E13/E9)</f>
        <v>0.24781702034392405</v>
      </c>
      <c r="F15" s="38">
        <f>IF(F9=0,"",F13/F9)</f>
        <v>0.22448936199439631</v>
      </c>
      <c r="G15" s="38">
        <f>IF(ISERROR(F15-E15),"",E15-F15)</f>
        <v>2.3327658349527741E-2</v>
      </c>
      <c r="H15" s="127">
        <f>IF(ISERROR(F15-E15),"",IF(F15&lt;0.00000001,"",E15/F15))</f>
        <v>1.1039143153255968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0.2441596027800913</v>
      </c>
      <c r="C4" s="201">
        <f t="shared" ref="C4:M4" si="0">(C10+C8)/C6</f>
        <v>0.24343055704325886</v>
      </c>
      <c r="D4" s="201">
        <f t="shared" si="0"/>
        <v>0.25385591452208223</v>
      </c>
      <c r="E4" s="201">
        <f t="shared" si="0"/>
        <v>0.25825072645875435</v>
      </c>
      <c r="F4" s="201">
        <f t="shared" si="0"/>
        <v>0.26883233903376635</v>
      </c>
      <c r="G4" s="201">
        <f t="shared" si="0"/>
        <v>0.27005805441771374</v>
      </c>
      <c r="H4" s="201">
        <f t="shared" si="0"/>
        <v>0.24708941409053906</v>
      </c>
      <c r="I4" s="201">
        <f t="shared" si="0"/>
        <v>0.24564581011222419</v>
      </c>
      <c r="J4" s="201">
        <f t="shared" si="0"/>
        <v>0.24654347219434525</v>
      </c>
      <c r="K4" s="201">
        <f t="shared" si="0"/>
        <v>0.24781701475419252</v>
      </c>
      <c r="L4" s="201">
        <f t="shared" si="0"/>
        <v>0.24781701475419252</v>
      </c>
      <c r="M4" s="201">
        <f t="shared" si="0"/>
        <v>0.24781701475419252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946.25670000000002</v>
      </c>
      <c r="C5" s="201">
        <f>IF(ISERROR(VLOOKUP($A5,'Man Tab'!$A:$Q,COLUMN()+2,0)),0,VLOOKUP($A5,'Man Tab'!$A:$Q,COLUMN()+2,0))</f>
        <v>909.23204999999996</v>
      </c>
      <c r="D5" s="201">
        <f>IF(ISERROR(VLOOKUP($A5,'Man Tab'!$A:$Q,COLUMN()+2,0)),0,VLOOKUP($A5,'Man Tab'!$A:$Q,COLUMN()+2,0))</f>
        <v>1033.44264</v>
      </c>
      <c r="E5" s="201">
        <f>IF(ISERROR(VLOOKUP($A5,'Man Tab'!$A:$Q,COLUMN()+2,0)),0,VLOOKUP($A5,'Man Tab'!$A:$Q,COLUMN()+2,0))</f>
        <v>837.26777000000004</v>
      </c>
      <c r="F5" s="201">
        <f>IF(ISERROR(VLOOKUP($A5,'Man Tab'!$A:$Q,COLUMN()+2,0)),0,VLOOKUP($A5,'Man Tab'!$A:$Q,COLUMN()+2,0))</f>
        <v>859.99748</v>
      </c>
      <c r="G5" s="201">
        <f>IF(ISERROR(VLOOKUP($A5,'Man Tab'!$A:$Q,COLUMN()+2,0)),0,VLOOKUP($A5,'Man Tab'!$A:$Q,COLUMN()+2,0))</f>
        <v>835.22884999999997</v>
      </c>
      <c r="H5" s="201">
        <f>IF(ISERROR(VLOOKUP($A5,'Man Tab'!$A:$Q,COLUMN()+2,0)),0,VLOOKUP($A5,'Man Tab'!$A:$Q,COLUMN()+2,0))</f>
        <v>1031.79152</v>
      </c>
      <c r="I5" s="201">
        <f>IF(ISERROR(VLOOKUP($A5,'Man Tab'!$A:$Q,COLUMN()+2,0)),0,VLOOKUP($A5,'Man Tab'!$A:$Q,COLUMN()+2,0))</f>
        <v>802.63616000000195</v>
      </c>
      <c r="J5" s="201">
        <f>IF(ISERROR(VLOOKUP($A5,'Man Tab'!$A:$Q,COLUMN()+2,0)),0,VLOOKUP($A5,'Man Tab'!$A:$Q,COLUMN()+2,0))</f>
        <v>847.16786000000002</v>
      </c>
      <c r="K5" s="201">
        <f>IF(ISERROR(VLOOKUP($A5,'Man Tab'!$A:$Q,COLUMN()+2,0)),0,VLOOKUP($A5,'Man Tab'!$A:$Q,COLUMN()+2,0))</f>
        <v>841.95239000000004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946.25670000000002</v>
      </c>
      <c r="C6" s="203">
        <f t="shared" ref="C6:M6" si="1">C5+B6</f>
        <v>1855.48875</v>
      </c>
      <c r="D6" s="203">
        <f t="shared" si="1"/>
        <v>2888.9313899999997</v>
      </c>
      <c r="E6" s="203">
        <f t="shared" si="1"/>
        <v>3726.1991599999997</v>
      </c>
      <c r="F6" s="203">
        <f t="shared" si="1"/>
        <v>4586.1966400000001</v>
      </c>
      <c r="G6" s="203">
        <f t="shared" si="1"/>
        <v>5421.4254899999996</v>
      </c>
      <c r="H6" s="203">
        <f t="shared" si="1"/>
        <v>6453.2170099999994</v>
      </c>
      <c r="I6" s="203">
        <f t="shared" si="1"/>
        <v>7255.8531700000012</v>
      </c>
      <c r="J6" s="203">
        <f t="shared" si="1"/>
        <v>8103.0210300000017</v>
      </c>
      <c r="K6" s="203">
        <f t="shared" si="1"/>
        <v>8944.9734200000021</v>
      </c>
      <c r="L6" s="203">
        <f t="shared" si="1"/>
        <v>8944.9734200000021</v>
      </c>
      <c r="M6" s="203">
        <f t="shared" si="1"/>
        <v>8944.9734200000021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231037.66</v>
      </c>
      <c r="C9" s="202">
        <v>220645</v>
      </c>
      <c r="D9" s="202">
        <v>281689.66000000003</v>
      </c>
      <c r="E9" s="202">
        <v>228921.32</v>
      </c>
      <c r="F9" s="202">
        <v>270624.32999999996</v>
      </c>
      <c r="G9" s="202">
        <v>231181.65</v>
      </c>
      <c r="H9" s="202">
        <v>130421.99</v>
      </c>
      <c r="I9" s="202">
        <v>187848.31999999998</v>
      </c>
      <c r="J9" s="202">
        <v>215377.01</v>
      </c>
      <c r="K9" s="202">
        <v>218969.66999999998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231.03766000000002</v>
      </c>
      <c r="C10" s="203">
        <f t="shared" ref="C10:M10" si="3">C9/1000+B10</f>
        <v>451.68266000000006</v>
      </c>
      <c r="D10" s="203">
        <f t="shared" si="3"/>
        <v>733.37232000000017</v>
      </c>
      <c r="E10" s="203">
        <f t="shared" si="3"/>
        <v>962.29364000000021</v>
      </c>
      <c r="F10" s="203">
        <f t="shared" si="3"/>
        <v>1232.9179700000002</v>
      </c>
      <c r="G10" s="203">
        <f t="shared" si="3"/>
        <v>1464.0996200000002</v>
      </c>
      <c r="H10" s="203">
        <f t="shared" si="3"/>
        <v>1594.5216100000002</v>
      </c>
      <c r="I10" s="203">
        <f t="shared" si="3"/>
        <v>1782.3699300000003</v>
      </c>
      <c r="J10" s="203">
        <f t="shared" si="3"/>
        <v>1997.7469400000002</v>
      </c>
      <c r="K10" s="203">
        <f t="shared" si="3"/>
        <v>2216.7166100000004</v>
      </c>
      <c r="L10" s="203">
        <f t="shared" si="3"/>
        <v>2216.7166100000004</v>
      </c>
      <c r="M10" s="203">
        <f t="shared" si="3"/>
        <v>2216.7166100000004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0.22448936199439631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0.22448936199439631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530</v>
      </c>
      <c r="C7" s="52">
        <v>44.166666666666003</v>
      </c>
      <c r="D7" s="52">
        <v>80.691540000000003</v>
      </c>
      <c r="E7" s="52">
        <v>49.073</v>
      </c>
      <c r="F7" s="52">
        <v>61.62238</v>
      </c>
      <c r="G7" s="52">
        <v>31.131620000000002</v>
      </c>
      <c r="H7" s="52">
        <v>57.097810000000003</v>
      </c>
      <c r="I7" s="52">
        <v>40.693719999999999</v>
      </c>
      <c r="J7" s="52">
        <v>22.759920000000001</v>
      </c>
      <c r="K7" s="52">
        <v>29.798909999999999</v>
      </c>
      <c r="L7" s="52">
        <v>69.244069999999994</v>
      </c>
      <c r="M7" s="52">
        <v>24.51689</v>
      </c>
      <c r="N7" s="52">
        <v>0</v>
      </c>
      <c r="O7" s="52">
        <v>0</v>
      </c>
      <c r="P7" s="53">
        <v>466.62986000000001</v>
      </c>
      <c r="Q7" s="95">
        <v>1.0565204377349999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272</v>
      </c>
    </row>
    <row r="9" spans="1:17" ht="14.4" customHeight="1" x14ac:dyDescent="0.3">
      <c r="A9" s="15" t="s">
        <v>37</v>
      </c>
      <c r="B9" s="51">
        <v>83.411597789278005</v>
      </c>
      <c r="C9" s="52">
        <v>6.9509664824390001</v>
      </c>
      <c r="D9" s="52">
        <v>8.5028100000000002</v>
      </c>
      <c r="E9" s="52">
        <v>5.6676200000000003</v>
      </c>
      <c r="F9" s="52">
        <v>6.3798899999999996</v>
      </c>
      <c r="G9" s="52">
        <v>4.0339200000000002</v>
      </c>
      <c r="H9" s="52">
        <v>5.6530699999999996</v>
      </c>
      <c r="I9" s="52">
        <v>7.5505199999999997</v>
      </c>
      <c r="J9" s="52">
        <v>6.8492800000000003</v>
      </c>
      <c r="K9" s="52">
        <v>7.5465600000000004</v>
      </c>
      <c r="L9" s="52">
        <v>5.8536000000000001</v>
      </c>
      <c r="M9" s="52">
        <v>8.7595100000000006</v>
      </c>
      <c r="N9" s="52">
        <v>0</v>
      </c>
      <c r="O9" s="52">
        <v>0</v>
      </c>
      <c r="P9" s="53">
        <v>66.796779999999998</v>
      </c>
      <c r="Q9" s="95">
        <v>0.96097111342300001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272</v>
      </c>
    </row>
    <row r="11" spans="1:17" ht="14.4" customHeight="1" x14ac:dyDescent="0.3">
      <c r="A11" s="15" t="s">
        <v>39</v>
      </c>
      <c r="B11" s="51">
        <v>70.901636314384007</v>
      </c>
      <c r="C11" s="52">
        <v>5.9084696928650002</v>
      </c>
      <c r="D11" s="52">
        <v>8.4918600000000009</v>
      </c>
      <c r="E11" s="52">
        <v>6.05077</v>
      </c>
      <c r="F11" s="52">
        <v>7.8962500000000002</v>
      </c>
      <c r="G11" s="52">
        <v>5.3057800000000004</v>
      </c>
      <c r="H11" s="52">
        <v>3.6979799999999998</v>
      </c>
      <c r="I11" s="52">
        <v>7.28423</v>
      </c>
      <c r="J11" s="52">
        <v>5.7117800000000001</v>
      </c>
      <c r="K11" s="52">
        <v>4.3078200000000004</v>
      </c>
      <c r="L11" s="52">
        <v>5.8559400000000004</v>
      </c>
      <c r="M11" s="52">
        <v>7.8698899999999998</v>
      </c>
      <c r="N11" s="52">
        <v>0</v>
      </c>
      <c r="O11" s="52">
        <v>0</v>
      </c>
      <c r="P11" s="53">
        <v>62.472299999999997</v>
      </c>
      <c r="Q11" s="95">
        <v>1.0573346948939999</v>
      </c>
    </row>
    <row r="12" spans="1:17" ht="14.4" customHeight="1" x14ac:dyDescent="0.3">
      <c r="A12" s="15" t="s">
        <v>40</v>
      </c>
      <c r="B12" s="51">
        <v>3.033396977782</v>
      </c>
      <c r="C12" s="52">
        <v>0.25278308148099998</v>
      </c>
      <c r="D12" s="52">
        <v>0.15911</v>
      </c>
      <c r="E12" s="52">
        <v>0.25562000000000001</v>
      </c>
      <c r="F12" s="52">
        <v>0.27589999999999998</v>
      </c>
      <c r="G12" s="52">
        <v>0</v>
      </c>
      <c r="H12" s="52">
        <v>4.2799999999999998E-2</v>
      </c>
      <c r="I12" s="52">
        <v>3.2919999999999998E-2</v>
      </c>
      <c r="J12" s="52">
        <v>9.1399999999999995E-2</v>
      </c>
      <c r="K12" s="52">
        <v>0</v>
      </c>
      <c r="L12" s="52">
        <v>5.9499999999999997E-2</v>
      </c>
      <c r="M12" s="52">
        <v>0.12501000000000001</v>
      </c>
      <c r="N12" s="52">
        <v>0</v>
      </c>
      <c r="O12" s="52">
        <v>0</v>
      </c>
      <c r="P12" s="53">
        <v>1.04226</v>
      </c>
      <c r="Q12" s="95">
        <v>0.41231398631900001</v>
      </c>
    </row>
    <row r="13" spans="1:17" ht="14.4" customHeight="1" x14ac:dyDescent="0.3">
      <c r="A13" s="15" t="s">
        <v>41</v>
      </c>
      <c r="B13" s="51">
        <v>7</v>
      </c>
      <c r="C13" s="52">
        <v>0.58333333333299997</v>
      </c>
      <c r="D13" s="52">
        <v>0.38780999999999999</v>
      </c>
      <c r="E13" s="52">
        <v>1.2033499999999999</v>
      </c>
      <c r="F13" s="52">
        <v>0.61770999999999998</v>
      </c>
      <c r="G13" s="52">
        <v>0.23898</v>
      </c>
      <c r="H13" s="52">
        <v>0.23898</v>
      </c>
      <c r="I13" s="52">
        <v>0.28677999999999998</v>
      </c>
      <c r="J13" s="52">
        <v>0.23898</v>
      </c>
      <c r="K13" s="52">
        <v>0.23896999999999999</v>
      </c>
      <c r="L13" s="52">
        <v>0.23896999999999999</v>
      </c>
      <c r="M13" s="52">
        <v>0.33456000000000002</v>
      </c>
      <c r="N13" s="52">
        <v>0</v>
      </c>
      <c r="O13" s="52">
        <v>0</v>
      </c>
      <c r="P13" s="53">
        <v>4.0250899999999996</v>
      </c>
      <c r="Q13" s="95">
        <v>0.69001542857099996</v>
      </c>
    </row>
    <row r="14" spans="1:17" ht="14.4" customHeight="1" x14ac:dyDescent="0.3">
      <c r="A14" s="15" t="s">
        <v>42</v>
      </c>
      <c r="B14" s="51">
        <v>1161.87050667174</v>
      </c>
      <c r="C14" s="52">
        <v>96.822542222644998</v>
      </c>
      <c r="D14" s="52">
        <v>155.19999999999999</v>
      </c>
      <c r="E14" s="52">
        <v>122.249</v>
      </c>
      <c r="F14" s="52">
        <v>108.667</v>
      </c>
      <c r="G14" s="52">
        <v>92.516999999999996</v>
      </c>
      <c r="H14" s="52">
        <v>76.664000000000001</v>
      </c>
      <c r="I14" s="52">
        <v>61.5</v>
      </c>
      <c r="J14" s="52">
        <v>57.253</v>
      </c>
      <c r="K14" s="52">
        <v>63.628999999999998</v>
      </c>
      <c r="L14" s="52">
        <v>70.516000000000005</v>
      </c>
      <c r="M14" s="52">
        <v>94.858999999999995</v>
      </c>
      <c r="N14" s="52">
        <v>0</v>
      </c>
      <c r="O14" s="52">
        <v>0</v>
      </c>
      <c r="P14" s="53">
        <v>903.05399999999997</v>
      </c>
      <c r="Q14" s="95">
        <v>0.93268982539500001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272</v>
      </c>
    </row>
    <row r="17" spans="1:17" ht="14.4" customHeight="1" x14ac:dyDescent="0.3">
      <c r="A17" s="15" t="s">
        <v>45</v>
      </c>
      <c r="B17" s="51">
        <v>49.470107407542997</v>
      </c>
      <c r="C17" s="52">
        <v>4.1225089506280002</v>
      </c>
      <c r="D17" s="52">
        <v>0.83570999999999995</v>
      </c>
      <c r="E17" s="52">
        <v>24.460080000000001</v>
      </c>
      <c r="F17" s="52">
        <v>3.2682099999999998</v>
      </c>
      <c r="G17" s="52">
        <v>7.4499700000000004</v>
      </c>
      <c r="H17" s="52">
        <v>6.7451100000000004</v>
      </c>
      <c r="I17" s="52">
        <v>5.8855199999999996</v>
      </c>
      <c r="J17" s="52">
        <v>2.77007</v>
      </c>
      <c r="K17" s="52">
        <v>0</v>
      </c>
      <c r="L17" s="52">
        <v>3.3734899999999999</v>
      </c>
      <c r="M17" s="52">
        <v>0.22747999999999999</v>
      </c>
      <c r="N17" s="52">
        <v>0</v>
      </c>
      <c r="O17" s="52">
        <v>0</v>
      </c>
      <c r="P17" s="53">
        <v>55.015639999999998</v>
      </c>
      <c r="Q17" s="95">
        <v>1.334518388167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0.20200000000000001</v>
      </c>
      <c r="H18" s="52">
        <v>0.629</v>
      </c>
      <c r="I18" s="52">
        <v>0</v>
      </c>
      <c r="J18" s="52">
        <v>0.51100000000000001</v>
      </c>
      <c r="K18" s="52">
        <v>0</v>
      </c>
      <c r="L18" s="52">
        <v>2.1480000000000001</v>
      </c>
      <c r="M18" s="52">
        <v>0.71799999999999997</v>
      </c>
      <c r="N18" s="52">
        <v>0</v>
      </c>
      <c r="O18" s="52">
        <v>0</v>
      </c>
      <c r="P18" s="53">
        <v>4.2080000000000002</v>
      </c>
      <c r="Q18" s="95" t="s">
        <v>272</v>
      </c>
    </row>
    <row r="19" spans="1:17" ht="14.4" customHeight="1" x14ac:dyDescent="0.3">
      <c r="A19" s="15" t="s">
        <v>47</v>
      </c>
      <c r="B19" s="51">
        <v>236.625834455003</v>
      </c>
      <c r="C19" s="52">
        <v>19.718819537917</v>
      </c>
      <c r="D19" s="52">
        <v>19.668050000000001</v>
      </c>
      <c r="E19" s="52">
        <v>24.129480000000001</v>
      </c>
      <c r="F19" s="52">
        <v>16.26933</v>
      </c>
      <c r="G19" s="52">
        <v>16.968019999999999</v>
      </c>
      <c r="H19" s="52">
        <v>17.35904</v>
      </c>
      <c r="I19" s="52">
        <v>17.695620000000002</v>
      </c>
      <c r="J19" s="52">
        <v>15.408469999999999</v>
      </c>
      <c r="K19" s="52">
        <v>17.840160000000001</v>
      </c>
      <c r="L19" s="52">
        <v>14.76399</v>
      </c>
      <c r="M19" s="52">
        <v>17.201460000000001</v>
      </c>
      <c r="N19" s="52">
        <v>0</v>
      </c>
      <c r="O19" s="52">
        <v>0</v>
      </c>
      <c r="P19" s="53">
        <v>177.30362</v>
      </c>
      <c r="Q19" s="95">
        <v>0.899159402818</v>
      </c>
    </row>
    <row r="20" spans="1:17" ht="14.4" customHeight="1" x14ac:dyDescent="0.3">
      <c r="A20" s="15" t="s">
        <v>48</v>
      </c>
      <c r="B20" s="51">
        <v>7849</v>
      </c>
      <c r="C20" s="52">
        <v>654.08333333333303</v>
      </c>
      <c r="D20" s="52">
        <v>646.79579000000001</v>
      </c>
      <c r="E20" s="52">
        <v>649.44015999999999</v>
      </c>
      <c r="F20" s="52">
        <v>786.98001000000102</v>
      </c>
      <c r="G20" s="52">
        <v>653.98748000000001</v>
      </c>
      <c r="H20" s="52">
        <v>666.18137999999999</v>
      </c>
      <c r="I20" s="52">
        <v>667.46851000000004</v>
      </c>
      <c r="J20" s="52">
        <v>878.22904000000005</v>
      </c>
      <c r="K20" s="52">
        <v>651.77574000000197</v>
      </c>
      <c r="L20" s="52">
        <v>646.78830000000005</v>
      </c>
      <c r="M20" s="52">
        <v>645.42159000000004</v>
      </c>
      <c r="N20" s="52">
        <v>0</v>
      </c>
      <c r="O20" s="52">
        <v>0</v>
      </c>
      <c r="P20" s="53">
        <v>6893.0680000000002</v>
      </c>
      <c r="Q20" s="95">
        <v>1.053851649891</v>
      </c>
    </row>
    <row r="21" spans="1:17" ht="14.4" customHeight="1" x14ac:dyDescent="0.3">
      <c r="A21" s="16" t="s">
        <v>49</v>
      </c>
      <c r="B21" s="51">
        <v>306.00000000000102</v>
      </c>
      <c r="C21" s="52">
        <v>25.5</v>
      </c>
      <c r="D21" s="52">
        <v>25.434000000000001</v>
      </c>
      <c r="E21" s="52">
        <v>25.433</v>
      </c>
      <c r="F21" s="52">
        <v>25.433</v>
      </c>
      <c r="G21" s="52">
        <v>25.433</v>
      </c>
      <c r="H21" s="52">
        <v>25.433</v>
      </c>
      <c r="I21" s="52">
        <v>25.433</v>
      </c>
      <c r="J21" s="52">
        <v>27.498999999999999</v>
      </c>
      <c r="K21" s="52">
        <v>27.498999999999999</v>
      </c>
      <c r="L21" s="52">
        <v>27.565999999999999</v>
      </c>
      <c r="M21" s="52">
        <v>41.918999999999997</v>
      </c>
      <c r="N21" s="52">
        <v>0</v>
      </c>
      <c r="O21" s="52">
        <v>0</v>
      </c>
      <c r="P21" s="53">
        <v>277.08199999999999</v>
      </c>
      <c r="Q21" s="95">
        <v>1.086596078431</v>
      </c>
    </row>
    <row r="22" spans="1:17" ht="14.4" customHeight="1" x14ac:dyDescent="0.3">
      <c r="A22" s="15" t="s">
        <v>50</v>
      </c>
      <c r="B22" s="51">
        <v>3</v>
      </c>
      <c r="C22" s="52">
        <v>0.25</v>
      </c>
      <c r="D22" s="52">
        <v>0</v>
      </c>
      <c r="E22" s="52">
        <v>0</v>
      </c>
      <c r="F22" s="52">
        <v>16.033000000000001</v>
      </c>
      <c r="G22" s="52">
        <v>0</v>
      </c>
      <c r="H22" s="52">
        <v>0</v>
      </c>
      <c r="I22" s="52">
        <v>0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30.502179999999999</v>
      </c>
      <c r="Q22" s="95">
        <v>12.200872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272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9.0019999998999997E-2</v>
      </c>
      <c r="E24" s="52">
        <v>1.26997</v>
      </c>
      <c r="F24" s="52">
        <v>-3.9999999899009702E-5</v>
      </c>
      <c r="G24" s="52">
        <v>1.13686837721616E-13</v>
      </c>
      <c r="H24" s="52">
        <v>0.25530999999999998</v>
      </c>
      <c r="I24" s="52">
        <v>1.398029999999</v>
      </c>
      <c r="J24" s="52">
        <v>4.0000000000000002E-4</v>
      </c>
      <c r="K24" s="52">
        <v>2.2737367544323201E-13</v>
      </c>
      <c r="L24" s="52">
        <v>0.75999999999900003</v>
      </c>
      <c r="M24" s="52">
        <v>2.2737367544323201E-13</v>
      </c>
      <c r="N24" s="52">
        <v>0</v>
      </c>
      <c r="O24" s="52">
        <v>0</v>
      </c>
      <c r="P24" s="53">
        <v>3.7736900000000002</v>
      </c>
      <c r="Q24" s="95"/>
    </row>
    <row r="25" spans="1:17" ht="14.4" customHeight="1" x14ac:dyDescent="0.3">
      <c r="A25" s="17" t="s">
        <v>53</v>
      </c>
      <c r="B25" s="54">
        <v>10300.3130796157</v>
      </c>
      <c r="C25" s="55">
        <v>858.35942330131104</v>
      </c>
      <c r="D25" s="55">
        <v>946.25670000000002</v>
      </c>
      <c r="E25" s="55">
        <v>909.23204999999996</v>
      </c>
      <c r="F25" s="55">
        <v>1033.44264</v>
      </c>
      <c r="G25" s="55">
        <v>837.26777000000004</v>
      </c>
      <c r="H25" s="55">
        <v>859.99748</v>
      </c>
      <c r="I25" s="55">
        <v>835.22884999999997</v>
      </c>
      <c r="J25" s="55">
        <v>1031.79152</v>
      </c>
      <c r="K25" s="55">
        <v>802.63616000000195</v>
      </c>
      <c r="L25" s="55">
        <v>847.16786000000002</v>
      </c>
      <c r="M25" s="55">
        <v>841.95239000000004</v>
      </c>
      <c r="N25" s="55">
        <v>0</v>
      </c>
      <c r="O25" s="55">
        <v>0</v>
      </c>
      <c r="P25" s="56">
        <v>8944.9734200000003</v>
      </c>
      <c r="Q25" s="96">
        <v>1.042101149841</v>
      </c>
    </row>
    <row r="26" spans="1:17" ht="14.4" customHeight="1" x14ac:dyDescent="0.3">
      <c r="A26" s="15" t="s">
        <v>54</v>
      </c>
      <c r="B26" s="51">
        <v>1361.30236122152</v>
      </c>
      <c r="C26" s="52">
        <v>113.441863435127</v>
      </c>
      <c r="D26" s="52">
        <v>96.526600000000002</v>
      </c>
      <c r="E26" s="52">
        <v>95.765799999999999</v>
      </c>
      <c r="F26" s="52">
        <v>126.56292000000001</v>
      </c>
      <c r="G26" s="52">
        <v>115.86709999999999</v>
      </c>
      <c r="H26" s="52">
        <v>114.81944</v>
      </c>
      <c r="I26" s="52">
        <v>126.09401</v>
      </c>
      <c r="J26" s="52">
        <v>128.23851999999999</v>
      </c>
      <c r="K26" s="52">
        <v>189.29537999999999</v>
      </c>
      <c r="L26" s="52">
        <v>107.21378</v>
      </c>
      <c r="M26" s="52">
        <v>134.57918000000001</v>
      </c>
      <c r="N26" s="52">
        <v>0</v>
      </c>
      <c r="O26" s="52">
        <v>0</v>
      </c>
      <c r="P26" s="53">
        <v>1234.96273</v>
      </c>
      <c r="Q26" s="95">
        <v>1.088630504298</v>
      </c>
    </row>
    <row r="27" spans="1:17" ht="14.4" customHeight="1" x14ac:dyDescent="0.3">
      <c r="A27" s="18" t="s">
        <v>55</v>
      </c>
      <c r="B27" s="54">
        <v>11661.6154408373</v>
      </c>
      <c r="C27" s="55">
        <v>971.80128673643799</v>
      </c>
      <c r="D27" s="55">
        <v>1042.7833000000001</v>
      </c>
      <c r="E27" s="55">
        <v>1004.99785</v>
      </c>
      <c r="F27" s="55">
        <v>1160.0055600000001</v>
      </c>
      <c r="G27" s="55">
        <v>953.13486999999998</v>
      </c>
      <c r="H27" s="55">
        <v>974.81691999999998</v>
      </c>
      <c r="I27" s="55">
        <v>961.32285999999999</v>
      </c>
      <c r="J27" s="55">
        <v>1160.0300400000001</v>
      </c>
      <c r="K27" s="55">
        <v>991.93154000000197</v>
      </c>
      <c r="L27" s="55">
        <v>954.38163999999995</v>
      </c>
      <c r="M27" s="55">
        <v>976.53156999999999</v>
      </c>
      <c r="N27" s="55">
        <v>0</v>
      </c>
      <c r="O27" s="55">
        <v>0</v>
      </c>
      <c r="P27" s="56">
        <v>10179.93615</v>
      </c>
      <c r="Q27" s="96">
        <v>1.047532688929</v>
      </c>
    </row>
    <row r="28" spans="1:17" ht="14.4" customHeight="1" x14ac:dyDescent="0.3">
      <c r="A28" s="16" t="s">
        <v>56</v>
      </c>
      <c r="B28" s="51">
        <v>4567.5</v>
      </c>
      <c r="C28" s="52">
        <v>380.625</v>
      </c>
      <c r="D28" s="52">
        <v>422.74619999999999</v>
      </c>
      <c r="E28" s="52">
        <v>419.98372000000001</v>
      </c>
      <c r="F28" s="52">
        <v>449.40413000000001</v>
      </c>
      <c r="G28" s="52">
        <v>418.35683999999998</v>
      </c>
      <c r="H28" s="52">
        <v>456.25265000000002</v>
      </c>
      <c r="I28" s="52">
        <v>605.04723999999999</v>
      </c>
      <c r="J28" s="52">
        <v>296.51855999999998</v>
      </c>
      <c r="K28" s="52">
        <v>412.37472000000002</v>
      </c>
      <c r="L28" s="52">
        <v>485.02668</v>
      </c>
      <c r="M28" s="52">
        <v>490.42225999999999</v>
      </c>
      <c r="N28" s="52">
        <v>0</v>
      </c>
      <c r="O28" s="52">
        <v>0</v>
      </c>
      <c r="P28" s="53">
        <v>4456.1329999999998</v>
      </c>
      <c r="Q28" s="95">
        <v>1.1707410180619999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10064.5202236608</v>
      </c>
      <c r="C6" s="459">
        <v>10283.963400000001</v>
      </c>
      <c r="D6" s="460">
        <v>219.443176339166</v>
      </c>
      <c r="E6" s="461">
        <v>1.0218036400599999</v>
      </c>
      <c r="F6" s="459">
        <v>10300.3130796157</v>
      </c>
      <c r="G6" s="460">
        <v>8583.5942330131093</v>
      </c>
      <c r="H6" s="462">
        <v>841.95239000000004</v>
      </c>
      <c r="I6" s="459">
        <v>8944.9734200000003</v>
      </c>
      <c r="J6" s="460">
        <v>361.37918698688901</v>
      </c>
      <c r="K6" s="463">
        <v>0.868417624868</v>
      </c>
    </row>
    <row r="7" spans="1:11" ht="14.4" customHeight="1" thickBot="1" x14ac:dyDescent="0.35">
      <c r="A7" s="478" t="s">
        <v>275</v>
      </c>
      <c r="B7" s="459">
        <v>2026.8167606618099</v>
      </c>
      <c r="C7" s="459">
        <v>1801.2349400000001</v>
      </c>
      <c r="D7" s="460">
        <v>-225.58182066180899</v>
      </c>
      <c r="E7" s="461">
        <v>0.88870142331500002</v>
      </c>
      <c r="F7" s="459">
        <v>1856.2171377531899</v>
      </c>
      <c r="G7" s="460">
        <v>1546.84761479432</v>
      </c>
      <c r="H7" s="462">
        <v>136.46485999999999</v>
      </c>
      <c r="I7" s="459">
        <v>1504.02161</v>
      </c>
      <c r="J7" s="460">
        <v>-42.826004794322998</v>
      </c>
      <c r="K7" s="463">
        <v>0.81026167650799996</v>
      </c>
    </row>
    <row r="8" spans="1:11" ht="14.4" customHeight="1" thickBot="1" x14ac:dyDescent="0.35">
      <c r="A8" s="479" t="s">
        <v>276</v>
      </c>
      <c r="B8" s="459">
        <v>863.34346805397502</v>
      </c>
      <c r="C8" s="459">
        <v>649.59993999999995</v>
      </c>
      <c r="D8" s="460">
        <v>-213.74352805397501</v>
      </c>
      <c r="E8" s="461">
        <v>0.75242353018999997</v>
      </c>
      <c r="F8" s="459">
        <v>694.34663108144605</v>
      </c>
      <c r="G8" s="460">
        <v>578.62219256787205</v>
      </c>
      <c r="H8" s="462">
        <v>41.60586</v>
      </c>
      <c r="I8" s="459">
        <v>600.96761000000004</v>
      </c>
      <c r="J8" s="460">
        <v>22.345417432127999</v>
      </c>
      <c r="K8" s="463">
        <v>0.86551526729999995</v>
      </c>
    </row>
    <row r="9" spans="1:11" ht="14.4" customHeight="1" thickBot="1" x14ac:dyDescent="0.35">
      <c r="A9" s="480" t="s">
        <v>277</v>
      </c>
      <c r="B9" s="464">
        <v>0</v>
      </c>
      <c r="C9" s="464">
        <v>-4.0000000000000003E-5</v>
      </c>
      <c r="D9" s="465">
        <v>-4.0000000000000003E-5</v>
      </c>
      <c r="E9" s="466" t="s">
        <v>272</v>
      </c>
      <c r="F9" s="464">
        <v>0</v>
      </c>
      <c r="G9" s="465">
        <v>0</v>
      </c>
      <c r="H9" s="467">
        <v>0</v>
      </c>
      <c r="I9" s="464">
        <v>1.32E-3</v>
      </c>
      <c r="J9" s="465">
        <v>1.32E-3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-4.0000000000000003E-5</v>
      </c>
      <c r="D10" s="460">
        <v>-4.0000000000000003E-5</v>
      </c>
      <c r="E10" s="469" t="s">
        <v>272</v>
      </c>
      <c r="F10" s="459">
        <v>0</v>
      </c>
      <c r="G10" s="460">
        <v>0</v>
      </c>
      <c r="H10" s="462">
        <v>0</v>
      </c>
      <c r="I10" s="459">
        <v>1.32E-3</v>
      </c>
      <c r="J10" s="460">
        <v>1.32E-3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692.03907428192201</v>
      </c>
      <c r="C11" s="464">
        <v>513.75162999999998</v>
      </c>
      <c r="D11" s="465">
        <v>-178.28744428192201</v>
      </c>
      <c r="E11" s="471">
        <v>0.74237373161700004</v>
      </c>
      <c r="F11" s="464">
        <v>530</v>
      </c>
      <c r="G11" s="465">
        <v>441.66666666666703</v>
      </c>
      <c r="H11" s="467">
        <v>24.51689</v>
      </c>
      <c r="I11" s="464">
        <v>466.62986000000001</v>
      </c>
      <c r="J11" s="465">
        <v>24.963193333332999</v>
      </c>
      <c r="K11" s="472">
        <v>0.88043369811299999</v>
      </c>
    </row>
    <row r="12" spans="1:11" ht="14.4" customHeight="1" thickBot="1" x14ac:dyDescent="0.35">
      <c r="A12" s="481" t="s">
        <v>280</v>
      </c>
      <c r="B12" s="459">
        <v>692.03907428192201</v>
      </c>
      <c r="C12" s="459">
        <v>513.75162999999998</v>
      </c>
      <c r="D12" s="460">
        <v>-178.28744428192201</v>
      </c>
      <c r="E12" s="461">
        <v>0.74237373161700004</v>
      </c>
      <c r="F12" s="459">
        <v>530</v>
      </c>
      <c r="G12" s="460">
        <v>441.66666666666703</v>
      </c>
      <c r="H12" s="462">
        <v>24.51689</v>
      </c>
      <c r="I12" s="459">
        <v>466.62986000000001</v>
      </c>
      <c r="J12" s="460">
        <v>24.963193333332999</v>
      </c>
      <c r="K12" s="463">
        <v>0.88043369811299999</v>
      </c>
    </row>
    <row r="13" spans="1:11" ht="14.4" customHeight="1" thickBot="1" x14ac:dyDescent="0.35">
      <c r="A13" s="480" t="s">
        <v>281</v>
      </c>
      <c r="B13" s="464">
        <v>82.542857451925002</v>
      </c>
      <c r="C13" s="464">
        <v>65.470349999999996</v>
      </c>
      <c r="D13" s="465">
        <v>-17.072507451924999</v>
      </c>
      <c r="E13" s="471">
        <v>0.79316796172299997</v>
      </c>
      <c r="F13" s="464">
        <v>83.411597789278005</v>
      </c>
      <c r="G13" s="465">
        <v>69.509664824398001</v>
      </c>
      <c r="H13" s="467">
        <v>8.7595100000000006</v>
      </c>
      <c r="I13" s="464">
        <v>66.796779999999998</v>
      </c>
      <c r="J13" s="465">
        <v>-2.7128848243979999</v>
      </c>
      <c r="K13" s="472">
        <v>0.80080926118600004</v>
      </c>
    </row>
    <row r="14" spans="1:11" ht="14.4" customHeight="1" thickBot="1" x14ac:dyDescent="0.35">
      <c r="A14" s="481" t="s">
        <v>282</v>
      </c>
      <c r="B14" s="459">
        <v>17.542851583758999</v>
      </c>
      <c r="C14" s="459">
        <v>16.88176</v>
      </c>
      <c r="D14" s="460">
        <v>-0.66109158375900001</v>
      </c>
      <c r="E14" s="461">
        <v>0.962315614391</v>
      </c>
      <c r="F14" s="459">
        <v>18</v>
      </c>
      <c r="G14" s="460">
        <v>15</v>
      </c>
      <c r="H14" s="462">
        <v>1.7968500000000001</v>
      </c>
      <c r="I14" s="459">
        <v>13.481820000000001</v>
      </c>
      <c r="J14" s="460">
        <v>-1.518179999999</v>
      </c>
      <c r="K14" s="463">
        <v>0.74899000000000004</v>
      </c>
    </row>
    <row r="15" spans="1:11" ht="14.4" customHeight="1" thickBot="1" x14ac:dyDescent="0.35">
      <c r="A15" s="481" t="s">
        <v>283</v>
      </c>
      <c r="B15" s="459">
        <v>2.0000001805580001</v>
      </c>
      <c r="C15" s="459">
        <v>2.2842699999999998</v>
      </c>
      <c r="D15" s="460">
        <v>0.28426981944099999</v>
      </c>
      <c r="E15" s="461">
        <v>1.1421348968880001</v>
      </c>
      <c r="F15" s="459">
        <v>2</v>
      </c>
      <c r="G15" s="460">
        <v>1.6666666666659999</v>
      </c>
      <c r="H15" s="462">
        <v>0.35455999999999999</v>
      </c>
      <c r="I15" s="459">
        <v>2.12338</v>
      </c>
      <c r="J15" s="460">
        <v>0.45671333333300002</v>
      </c>
      <c r="K15" s="463">
        <v>1.06169</v>
      </c>
    </row>
    <row r="16" spans="1:11" ht="14.4" customHeight="1" thickBot="1" x14ac:dyDescent="0.35">
      <c r="A16" s="481" t="s">
        <v>284</v>
      </c>
      <c r="B16" s="459">
        <v>25.000002256986999</v>
      </c>
      <c r="C16" s="459">
        <v>23.676290000000002</v>
      </c>
      <c r="D16" s="460">
        <v>-1.3237122569869999</v>
      </c>
      <c r="E16" s="461">
        <v>0.94705151450000002</v>
      </c>
      <c r="F16" s="459">
        <v>25</v>
      </c>
      <c r="G16" s="460">
        <v>20.833333333333002</v>
      </c>
      <c r="H16" s="462">
        <v>2.9420999999999999</v>
      </c>
      <c r="I16" s="459">
        <v>22.391179999999999</v>
      </c>
      <c r="J16" s="460">
        <v>1.557846666666</v>
      </c>
      <c r="K16" s="463">
        <v>0.89564719999999998</v>
      </c>
    </row>
    <row r="17" spans="1:11" ht="14.4" customHeight="1" thickBot="1" x14ac:dyDescent="0.35">
      <c r="A17" s="481" t="s">
        <v>285</v>
      </c>
      <c r="B17" s="459">
        <v>30.000002708383999</v>
      </c>
      <c r="C17" s="459">
        <v>13.887029999999999</v>
      </c>
      <c r="D17" s="460">
        <v>-16.112972708384</v>
      </c>
      <c r="E17" s="461">
        <v>0.46290095820900001</v>
      </c>
      <c r="F17" s="459">
        <v>25.411597789278002</v>
      </c>
      <c r="G17" s="460">
        <v>21.176331491065</v>
      </c>
      <c r="H17" s="462">
        <v>3.2669999999999999</v>
      </c>
      <c r="I17" s="459">
        <v>22.924399999999999</v>
      </c>
      <c r="J17" s="460">
        <v>1.748068508934</v>
      </c>
      <c r="K17" s="463">
        <v>0.90212351817000003</v>
      </c>
    </row>
    <row r="18" spans="1:11" ht="14.4" customHeight="1" thickBot="1" x14ac:dyDescent="0.35">
      <c r="A18" s="481" t="s">
        <v>286</v>
      </c>
      <c r="B18" s="459">
        <v>5.0000004513969998</v>
      </c>
      <c r="C18" s="459">
        <v>5.9169999999999998</v>
      </c>
      <c r="D18" s="460">
        <v>0.91699954860199995</v>
      </c>
      <c r="E18" s="461">
        <v>1.1833998931630001</v>
      </c>
      <c r="F18" s="459">
        <v>10</v>
      </c>
      <c r="G18" s="460">
        <v>8.333333333333</v>
      </c>
      <c r="H18" s="462">
        <v>0.39900000000000002</v>
      </c>
      <c r="I18" s="459">
        <v>4.7759999999999998</v>
      </c>
      <c r="J18" s="460">
        <v>-3.5573333333330002</v>
      </c>
      <c r="K18" s="463">
        <v>0.47760000000000002</v>
      </c>
    </row>
    <row r="19" spans="1:11" ht="14.4" customHeight="1" thickBot="1" x14ac:dyDescent="0.35">
      <c r="A19" s="481" t="s">
        <v>287</v>
      </c>
      <c r="B19" s="459">
        <v>3.000000270838</v>
      </c>
      <c r="C19" s="459">
        <v>2.8239999999999998</v>
      </c>
      <c r="D19" s="460">
        <v>-0.17600027083799999</v>
      </c>
      <c r="E19" s="461">
        <v>0.94133324834999998</v>
      </c>
      <c r="F19" s="459">
        <v>3</v>
      </c>
      <c r="G19" s="460">
        <v>2.5</v>
      </c>
      <c r="H19" s="462">
        <v>0</v>
      </c>
      <c r="I19" s="459">
        <v>1.1000000000000001</v>
      </c>
      <c r="J19" s="460">
        <v>-1.4</v>
      </c>
      <c r="K19" s="463">
        <v>0.36666666666600001</v>
      </c>
    </row>
    <row r="20" spans="1:11" ht="14.4" customHeight="1" thickBot="1" x14ac:dyDescent="0.35">
      <c r="A20" s="480" t="s">
        <v>288</v>
      </c>
      <c r="B20" s="464">
        <v>83.707587076886</v>
      </c>
      <c r="C20" s="464">
        <v>62.749369999999999</v>
      </c>
      <c r="D20" s="465">
        <v>-20.958217076886001</v>
      </c>
      <c r="E20" s="471">
        <v>0.749625836692</v>
      </c>
      <c r="F20" s="464">
        <v>70.901636314384007</v>
      </c>
      <c r="G20" s="465">
        <v>59.084696928653997</v>
      </c>
      <c r="H20" s="467">
        <v>7.8698899999999998</v>
      </c>
      <c r="I20" s="464">
        <v>62.472299999999997</v>
      </c>
      <c r="J20" s="465">
        <v>3.3876030713460001</v>
      </c>
      <c r="K20" s="472">
        <v>0.88111224574500002</v>
      </c>
    </row>
    <row r="21" spans="1:11" ht="14.4" customHeight="1" thickBot="1" x14ac:dyDescent="0.35">
      <c r="A21" s="481" t="s">
        <v>289</v>
      </c>
      <c r="B21" s="459">
        <v>9.3666148303450001</v>
      </c>
      <c r="C21" s="459">
        <v>0</v>
      </c>
      <c r="D21" s="460">
        <v>-9.3666148303450001</v>
      </c>
      <c r="E21" s="461">
        <v>0</v>
      </c>
      <c r="F21" s="459">
        <v>0</v>
      </c>
      <c r="G21" s="460">
        <v>0</v>
      </c>
      <c r="H21" s="462">
        <v>0</v>
      </c>
      <c r="I21" s="459">
        <v>3.5306000000000002</v>
      </c>
      <c r="J21" s="460">
        <v>3.5306000000000002</v>
      </c>
      <c r="K21" s="470" t="s">
        <v>272</v>
      </c>
    </row>
    <row r="22" spans="1:11" ht="14.4" customHeight="1" thickBot="1" x14ac:dyDescent="0.35">
      <c r="A22" s="481" t="s">
        <v>290</v>
      </c>
      <c r="B22" s="459">
        <v>0.81644452732999995</v>
      </c>
      <c r="C22" s="459">
        <v>0.27798</v>
      </c>
      <c r="D22" s="460">
        <v>-0.53846452733000005</v>
      </c>
      <c r="E22" s="461">
        <v>0.34047628552100001</v>
      </c>
      <c r="F22" s="459">
        <v>1</v>
      </c>
      <c r="G22" s="460">
        <v>0.83333333333299997</v>
      </c>
      <c r="H22" s="462">
        <v>0</v>
      </c>
      <c r="I22" s="459">
        <v>0.18021999999999999</v>
      </c>
      <c r="J22" s="460">
        <v>-0.65311333333300003</v>
      </c>
      <c r="K22" s="463">
        <v>0.18021999999999999</v>
      </c>
    </row>
    <row r="23" spans="1:11" ht="14.4" customHeight="1" thickBot="1" x14ac:dyDescent="0.35">
      <c r="A23" s="481" t="s">
        <v>291</v>
      </c>
      <c r="B23" s="459">
        <v>11.539128390142</v>
      </c>
      <c r="C23" s="459">
        <v>12.123530000000001</v>
      </c>
      <c r="D23" s="460">
        <v>0.58440160985699996</v>
      </c>
      <c r="E23" s="461">
        <v>1.050645212541</v>
      </c>
      <c r="F23" s="459">
        <v>11.597093897509</v>
      </c>
      <c r="G23" s="460">
        <v>9.6642449145910003</v>
      </c>
      <c r="H23" s="462">
        <v>1.07609</v>
      </c>
      <c r="I23" s="459">
        <v>8.7640899999999995</v>
      </c>
      <c r="J23" s="460">
        <v>-0.90015491459100005</v>
      </c>
      <c r="K23" s="463">
        <v>0.755714326145</v>
      </c>
    </row>
    <row r="24" spans="1:11" ht="14.4" customHeight="1" thickBot="1" x14ac:dyDescent="0.35">
      <c r="A24" s="481" t="s">
        <v>292</v>
      </c>
      <c r="B24" s="459">
        <v>30.880345233008001</v>
      </c>
      <c r="C24" s="459">
        <v>23.839030000000001</v>
      </c>
      <c r="D24" s="460">
        <v>-7.0413152330080004</v>
      </c>
      <c r="E24" s="461">
        <v>0.77198068286199995</v>
      </c>
      <c r="F24" s="459">
        <v>25</v>
      </c>
      <c r="G24" s="460">
        <v>20.833333333333002</v>
      </c>
      <c r="H24" s="462">
        <v>2.1577700000000002</v>
      </c>
      <c r="I24" s="459">
        <v>18.78004</v>
      </c>
      <c r="J24" s="460">
        <v>-2.0532933333329999</v>
      </c>
      <c r="K24" s="463">
        <v>0.75120160000000002</v>
      </c>
    </row>
    <row r="25" spans="1:11" ht="14.4" customHeight="1" thickBot="1" x14ac:dyDescent="0.35">
      <c r="A25" s="481" t="s">
        <v>293</v>
      </c>
      <c r="B25" s="459">
        <v>1.619593333696</v>
      </c>
      <c r="C25" s="459">
        <v>1.3509</v>
      </c>
      <c r="D25" s="460">
        <v>-0.26869333369600001</v>
      </c>
      <c r="E25" s="461">
        <v>0.83409827139500003</v>
      </c>
      <c r="F25" s="459">
        <v>1.4598156484839999</v>
      </c>
      <c r="G25" s="460">
        <v>1.216513040403</v>
      </c>
      <c r="H25" s="462">
        <v>1.53383</v>
      </c>
      <c r="I25" s="459">
        <v>2.8399299999999998</v>
      </c>
      <c r="J25" s="460">
        <v>1.623416959596</v>
      </c>
      <c r="K25" s="463">
        <v>1.945403176728</v>
      </c>
    </row>
    <row r="26" spans="1:11" ht="14.4" customHeight="1" thickBot="1" x14ac:dyDescent="0.35">
      <c r="A26" s="481" t="s">
        <v>294</v>
      </c>
      <c r="B26" s="459">
        <v>0</v>
      </c>
      <c r="C26" s="459">
        <v>4.598E-2</v>
      </c>
      <c r="D26" s="460">
        <v>4.598E-2</v>
      </c>
      <c r="E26" s="469" t="s">
        <v>295</v>
      </c>
      <c r="F26" s="459">
        <v>0</v>
      </c>
      <c r="G26" s="460">
        <v>0</v>
      </c>
      <c r="H26" s="462">
        <v>0.84536999999999995</v>
      </c>
      <c r="I26" s="459">
        <v>3.11944</v>
      </c>
      <c r="J26" s="460">
        <v>3.11944</v>
      </c>
      <c r="K26" s="470" t="s">
        <v>295</v>
      </c>
    </row>
    <row r="27" spans="1:11" ht="14.4" customHeight="1" thickBot="1" x14ac:dyDescent="0.35">
      <c r="A27" s="481" t="s">
        <v>296</v>
      </c>
      <c r="B27" s="459">
        <v>5.0093428382000003E-2</v>
      </c>
      <c r="C27" s="459">
        <v>3.159E-2</v>
      </c>
      <c r="D27" s="460">
        <v>-1.8503428382E-2</v>
      </c>
      <c r="E27" s="461">
        <v>0.63062164080299998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70" t="s">
        <v>272</v>
      </c>
    </row>
    <row r="28" spans="1:11" ht="14.4" customHeight="1" thickBot="1" x14ac:dyDescent="0.35">
      <c r="A28" s="481" t="s">
        <v>297</v>
      </c>
      <c r="B28" s="459">
        <v>24.916949492238</v>
      </c>
      <c r="C28" s="459">
        <v>20.193280000000001</v>
      </c>
      <c r="D28" s="460">
        <v>-4.7236694922379998</v>
      </c>
      <c r="E28" s="461">
        <v>0.81042344313799997</v>
      </c>
      <c r="F28" s="459">
        <v>26.84472676839</v>
      </c>
      <c r="G28" s="460">
        <v>22.370605640325</v>
      </c>
      <c r="H28" s="462">
        <v>2.0150100000000002</v>
      </c>
      <c r="I28" s="459">
        <v>19.044260000000001</v>
      </c>
      <c r="J28" s="460">
        <v>-3.326345640325</v>
      </c>
      <c r="K28" s="463">
        <v>0.70942275420800005</v>
      </c>
    </row>
    <row r="29" spans="1:11" ht="14.4" customHeight="1" thickBot="1" x14ac:dyDescent="0.35">
      <c r="A29" s="481" t="s">
        <v>298</v>
      </c>
      <c r="B29" s="459">
        <v>0</v>
      </c>
      <c r="C29" s="459">
        <v>0</v>
      </c>
      <c r="D29" s="460">
        <v>0</v>
      </c>
      <c r="E29" s="461">
        <v>1</v>
      </c>
      <c r="F29" s="459">
        <v>0</v>
      </c>
      <c r="G29" s="460">
        <v>0</v>
      </c>
      <c r="H29" s="462">
        <v>0</v>
      </c>
      <c r="I29" s="459">
        <v>0.21199999999999999</v>
      </c>
      <c r="J29" s="460">
        <v>0.21199999999999999</v>
      </c>
      <c r="K29" s="470" t="s">
        <v>295</v>
      </c>
    </row>
    <row r="30" spans="1:11" ht="14.4" customHeight="1" thickBot="1" x14ac:dyDescent="0.35">
      <c r="A30" s="481" t="s">
        <v>299</v>
      </c>
      <c r="B30" s="459">
        <v>4.5184178417409999</v>
      </c>
      <c r="C30" s="459">
        <v>4.8870800000000001</v>
      </c>
      <c r="D30" s="460">
        <v>0.36866215825799997</v>
      </c>
      <c r="E30" s="461">
        <v>1.0815909840939999</v>
      </c>
      <c r="F30" s="459">
        <v>5</v>
      </c>
      <c r="G30" s="460">
        <v>4.1666666666659999</v>
      </c>
      <c r="H30" s="462">
        <v>0.24182000000000001</v>
      </c>
      <c r="I30" s="459">
        <v>6.0017199999999997</v>
      </c>
      <c r="J30" s="460">
        <v>1.8350533333329999</v>
      </c>
      <c r="K30" s="463">
        <v>1.2003440000000001</v>
      </c>
    </row>
    <row r="31" spans="1:11" ht="14.4" customHeight="1" thickBot="1" x14ac:dyDescent="0.35">
      <c r="A31" s="480" t="s">
        <v>300</v>
      </c>
      <c r="B31" s="464">
        <v>1.1985341599420001</v>
      </c>
      <c r="C31" s="464">
        <v>0.41389999999999999</v>
      </c>
      <c r="D31" s="465">
        <v>-0.78463415994200003</v>
      </c>
      <c r="E31" s="471">
        <v>0.34533850918300002</v>
      </c>
      <c r="F31" s="464">
        <v>3.033396977782</v>
      </c>
      <c r="G31" s="465">
        <v>2.5278308148190001</v>
      </c>
      <c r="H31" s="467">
        <v>0.12501000000000001</v>
      </c>
      <c r="I31" s="464">
        <v>1.04226</v>
      </c>
      <c r="J31" s="465">
        <v>-1.4855708148190001</v>
      </c>
      <c r="K31" s="472">
        <v>0.34359498859900001</v>
      </c>
    </row>
    <row r="32" spans="1:11" ht="14.4" customHeight="1" thickBot="1" x14ac:dyDescent="0.35">
      <c r="A32" s="481" t="s">
        <v>301</v>
      </c>
      <c r="B32" s="459">
        <v>0.85346690561500005</v>
      </c>
      <c r="C32" s="459">
        <v>0</v>
      </c>
      <c r="D32" s="460">
        <v>-0.85346690561500005</v>
      </c>
      <c r="E32" s="461">
        <v>0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63">
        <v>0</v>
      </c>
    </row>
    <row r="33" spans="1:11" ht="14.4" customHeight="1" thickBot="1" x14ac:dyDescent="0.35">
      <c r="A33" s="481" t="s">
        <v>302</v>
      </c>
      <c r="B33" s="459">
        <v>0.34506725432699997</v>
      </c>
      <c r="C33" s="459">
        <v>0.41389999999999999</v>
      </c>
      <c r="D33" s="460">
        <v>6.8832745671999998E-2</v>
      </c>
      <c r="E33" s="461">
        <v>1.199476318918</v>
      </c>
      <c r="F33" s="459">
        <v>3.033396977782</v>
      </c>
      <c r="G33" s="460">
        <v>2.5278308148190001</v>
      </c>
      <c r="H33" s="462">
        <v>0.12501000000000001</v>
      </c>
      <c r="I33" s="459">
        <v>1.04226</v>
      </c>
      <c r="J33" s="460">
        <v>-1.4855708148190001</v>
      </c>
      <c r="K33" s="463">
        <v>0.34359498859900001</v>
      </c>
    </row>
    <row r="34" spans="1:11" ht="14.4" customHeight="1" thickBot="1" x14ac:dyDescent="0.35">
      <c r="A34" s="480" t="s">
        <v>303</v>
      </c>
      <c r="B34" s="464">
        <v>3.8554150832979999</v>
      </c>
      <c r="C34" s="464">
        <v>7.2147300000000003</v>
      </c>
      <c r="D34" s="465">
        <v>3.3593149167009999</v>
      </c>
      <c r="E34" s="471">
        <v>1.8713237988960001</v>
      </c>
      <c r="F34" s="464">
        <v>7</v>
      </c>
      <c r="G34" s="465">
        <v>5.833333333333</v>
      </c>
      <c r="H34" s="467">
        <v>0.33456000000000002</v>
      </c>
      <c r="I34" s="464">
        <v>4.0250899999999996</v>
      </c>
      <c r="J34" s="465">
        <v>-1.8082433333329999</v>
      </c>
      <c r="K34" s="472">
        <v>0.57501285714200001</v>
      </c>
    </row>
    <row r="35" spans="1:11" ht="14.4" customHeight="1" thickBot="1" x14ac:dyDescent="0.35">
      <c r="A35" s="481" t="s">
        <v>304</v>
      </c>
      <c r="B35" s="459">
        <v>0</v>
      </c>
      <c r="C35" s="459">
        <v>3.4582199999999998</v>
      </c>
      <c r="D35" s="460">
        <v>3.4582199999999998</v>
      </c>
      <c r="E35" s="469" t="s">
        <v>272</v>
      </c>
      <c r="F35" s="459">
        <v>3</v>
      </c>
      <c r="G35" s="460">
        <v>2.5</v>
      </c>
      <c r="H35" s="462">
        <v>0</v>
      </c>
      <c r="I35" s="459">
        <v>1.49193</v>
      </c>
      <c r="J35" s="460">
        <v>-1.00807</v>
      </c>
      <c r="K35" s="463">
        <v>0.497309999999</v>
      </c>
    </row>
    <row r="36" spans="1:11" ht="14.4" customHeight="1" thickBot="1" x14ac:dyDescent="0.35">
      <c r="A36" s="481" t="s">
        <v>305</v>
      </c>
      <c r="B36" s="459">
        <v>3.8554150832979999</v>
      </c>
      <c r="C36" s="459">
        <v>3.75651</v>
      </c>
      <c r="D36" s="460">
        <v>-9.8905083298000004E-2</v>
      </c>
      <c r="E36" s="461">
        <v>0.97434645007999998</v>
      </c>
      <c r="F36" s="459">
        <v>4</v>
      </c>
      <c r="G36" s="460">
        <v>3.333333333333</v>
      </c>
      <c r="H36" s="462">
        <v>0.33456000000000002</v>
      </c>
      <c r="I36" s="459">
        <v>2.5331600000000001</v>
      </c>
      <c r="J36" s="460">
        <v>-0.800173333333</v>
      </c>
      <c r="K36" s="463">
        <v>0.63329000000000002</v>
      </c>
    </row>
    <row r="37" spans="1:11" ht="14.4" customHeight="1" thickBot="1" x14ac:dyDescent="0.35">
      <c r="A37" s="479" t="s">
        <v>42</v>
      </c>
      <c r="B37" s="459">
        <v>1163.47329260783</v>
      </c>
      <c r="C37" s="459">
        <v>1151.635</v>
      </c>
      <c r="D37" s="460">
        <v>-11.838292607833001</v>
      </c>
      <c r="E37" s="461">
        <v>0.98982504137899996</v>
      </c>
      <c r="F37" s="459">
        <v>1161.87050667174</v>
      </c>
      <c r="G37" s="460">
        <v>968.225422226452</v>
      </c>
      <c r="H37" s="462">
        <v>94.858999999999995</v>
      </c>
      <c r="I37" s="459">
        <v>903.05399999999997</v>
      </c>
      <c r="J37" s="460">
        <v>-65.171422226451</v>
      </c>
      <c r="K37" s="463">
        <v>0.77724152116300005</v>
      </c>
    </row>
    <row r="38" spans="1:11" ht="14.4" customHeight="1" thickBot="1" x14ac:dyDescent="0.35">
      <c r="A38" s="480" t="s">
        <v>306</v>
      </c>
      <c r="B38" s="464">
        <v>1163.47329260783</v>
      </c>
      <c r="C38" s="464">
        <v>1151.635</v>
      </c>
      <c r="D38" s="465">
        <v>-11.838292607833001</v>
      </c>
      <c r="E38" s="471">
        <v>0.98982504137899996</v>
      </c>
      <c r="F38" s="464">
        <v>1161.87050667174</v>
      </c>
      <c r="G38" s="465">
        <v>968.225422226452</v>
      </c>
      <c r="H38" s="467">
        <v>94.858999999999995</v>
      </c>
      <c r="I38" s="464">
        <v>903.05399999999997</v>
      </c>
      <c r="J38" s="465">
        <v>-65.171422226451</v>
      </c>
      <c r="K38" s="472">
        <v>0.77724152116300005</v>
      </c>
    </row>
    <row r="39" spans="1:11" ht="14.4" customHeight="1" thickBot="1" x14ac:dyDescent="0.35">
      <c r="A39" s="481" t="s">
        <v>307</v>
      </c>
      <c r="B39" s="459">
        <v>358.42371147042002</v>
      </c>
      <c r="C39" s="459">
        <v>324.05500000000001</v>
      </c>
      <c r="D39" s="460">
        <v>-34.368711470419001</v>
      </c>
      <c r="E39" s="461">
        <v>0.90411150163700005</v>
      </c>
      <c r="F39" s="459">
        <v>334.46799999999899</v>
      </c>
      <c r="G39" s="460">
        <v>278.72333333333199</v>
      </c>
      <c r="H39" s="462">
        <v>28.878</v>
      </c>
      <c r="I39" s="459">
        <v>282.91399999999999</v>
      </c>
      <c r="J39" s="460">
        <v>4.1906666666670001</v>
      </c>
      <c r="K39" s="463">
        <v>0.84586268342500004</v>
      </c>
    </row>
    <row r="40" spans="1:11" ht="14.4" customHeight="1" thickBot="1" x14ac:dyDescent="0.35">
      <c r="A40" s="481" t="s">
        <v>308</v>
      </c>
      <c r="B40" s="459">
        <v>92.787621195617007</v>
      </c>
      <c r="C40" s="459">
        <v>96.668999999999997</v>
      </c>
      <c r="D40" s="460">
        <v>3.8813788043819999</v>
      </c>
      <c r="E40" s="461">
        <v>1.0418307825369999</v>
      </c>
      <c r="F40" s="459">
        <v>104.40250667174701</v>
      </c>
      <c r="G40" s="460">
        <v>87.002088893121993</v>
      </c>
      <c r="H40" s="462">
        <v>7.8220000000000001</v>
      </c>
      <c r="I40" s="459">
        <v>80.161000000000001</v>
      </c>
      <c r="J40" s="460">
        <v>-6.8410888931220004</v>
      </c>
      <c r="K40" s="463">
        <v>0.76780723524200001</v>
      </c>
    </row>
    <row r="41" spans="1:11" ht="14.4" customHeight="1" thickBot="1" x14ac:dyDescent="0.35">
      <c r="A41" s="481" t="s">
        <v>309</v>
      </c>
      <c r="B41" s="459">
        <v>712.26195994179704</v>
      </c>
      <c r="C41" s="459">
        <v>730.91100000000097</v>
      </c>
      <c r="D41" s="460">
        <v>18.649040058202999</v>
      </c>
      <c r="E41" s="461">
        <v>1.0261828387680001</v>
      </c>
      <c r="F41" s="459">
        <v>722.99999999999704</v>
      </c>
      <c r="G41" s="460">
        <v>602.49999999999704</v>
      </c>
      <c r="H41" s="462">
        <v>58.158999999999999</v>
      </c>
      <c r="I41" s="459">
        <v>539.97900000000004</v>
      </c>
      <c r="J41" s="460">
        <v>-62.520999999997002</v>
      </c>
      <c r="K41" s="463">
        <v>0.74685892116099994</v>
      </c>
    </row>
    <row r="42" spans="1:11" ht="14.4" customHeight="1" thickBot="1" x14ac:dyDescent="0.35">
      <c r="A42" s="482" t="s">
        <v>310</v>
      </c>
      <c r="B42" s="464">
        <v>263.70208215831298</v>
      </c>
      <c r="C42" s="464">
        <v>293.28984000000003</v>
      </c>
      <c r="D42" s="465">
        <v>29.587757841685999</v>
      </c>
      <c r="E42" s="471">
        <v>1.1122014570359999</v>
      </c>
      <c r="F42" s="464">
        <v>286.09594186254702</v>
      </c>
      <c r="G42" s="465">
        <v>238.41328488545599</v>
      </c>
      <c r="H42" s="467">
        <v>18.146940000000001</v>
      </c>
      <c r="I42" s="464">
        <v>236.52726000000001</v>
      </c>
      <c r="J42" s="465">
        <v>-1.8860248854549999</v>
      </c>
      <c r="K42" s="472">
        <v>0.82674105218000005</v>
      </c>
    </row>
    <row r="43" spans="1:11" ht="14.4" customHeight="1" thickBot="1" x14ac:dyDescent="0.35">
      <c r="A43" s="479" t="s">
        <v>45</v>
      </c>
      <c r="B43" s="459">
        <v>52.728335883112997</v>
      </c>
      <c r="C43" s="459">
        <v>38.484459999999999</v>
      </c>
      <c r="D43" s="460">
        <v>-14.243875883113001</v>
      </c>
      <c r="E43" s="461">
        <v>0.72986297320799998</v>
      </c>
      <c r="F43" s="459">
        <v>49.470107407542997</v>
      </c>
      <c r="G43" s="460">
        <v>41.225089506285997</v>
      </c>
      <c r="H43" s="462">
        <v>0.22747999999999999</v>
      </c>
      <c r="I43" s="459">
        <v>55.015639999999998</v>
      </c>
      <c r="J43" s="460">
        <v>13.790550493713001</v>
      </c>
      <c r="K43" s="463">
        <v>1.1120986568060001</v>
      </c>
    </row>
    <row r="44" spans="1:11" ht="14.4" customHeight="1" thickBot="1" x14ac:dyDescent="0.35">
      <c r="A44" s="483" t="s">
        <v>311</v>
      </c>
      <c r="B44" s="459">
        <v>52.728335883112997</v>
      </c>
      <c r="C44" s="459">
        <v>38.484459999999999</v>
      </c>
      <c r="D44" s="460">
        <v>-14.243875883113001</v>
      </c>
      <c r="E44" s="461">
        <v>0.72986297320799998</v>
      </c>
      <c r="F44" s="459">
        <v>49.470107407542997</v>
      </c>
      <c r="G44" s="460">
        <v>41.225089506285997</v>
      </c>
      <c r="H44" s="462">
        <v>0.22747999999999999</v>
      </c>
      <c r="I44" s="459">
        <v>55.015639999999998</v>
      </c>
      <c r="J44" s="460">
        <v>13.790550493713001</v>
      </c>
      <c r="K44" s="463">
        <v>1.1120986568060001</v>
      </c>
    </row>
    <row r="45" spans="1:11" ht="14.4" customHeight="1" thickBot="1" x14ac:dyDescent="0.35">
      <c r="A45" s="481" t="s">
        <v>312</v>
      </c>
      <c r="B45" s="459">
        <v>0</v>
      </c>
      <c r="C45" s="459">
        <v>10.156700000000001</v>
      </c>
      <c r="D45" s="460">
        <v>10.156700000000001</v>
      </c>
      <c r="E45" s="469" t="s">
        <v>295</v>
      </c>
      <c r="F45" s="459">
        <v>10.221947843051</v>
      </c>
      <c r="G45" s="460">
        <v>8.5182898692089992</v>
      </c>
      <c r="H45" s="462">
        <v>0</v>
      </c>
      <c r="I45" s="459">
        <v>0</v>
      </c>
      <c r="J45" s="460">
        <v>-8.5182898692089992</v>
      </c>
      <c r="K45" s="463">
        <v>0</v>
      </c>
    </row>
    <row r="46" spans="1:11" ht="14.4" customHeight="1" thickBot="1" x14ac:dyDescent="0.35">
      <c r="A46" s="481" t="s">
        <v>313</v>
      </c>
      <c r="B46" s="459">
        <v>0.433084392584</v>
      </c>
      <c r="C46" s="459">
        <v>0.27356999999999998</v>
      </c>
      <c r="D46" s="460">
        <v>-0.15951439258399999</v>
      </c>
      <c r="E46" s="461">
        <v>0.63167827029599999</v>
      </c>
      <c r="F46" s="459">
        <v>0.248159564492</v>
      </c>
      <c r="G46" s="460">
        <v>0.206799637077</v>
      </c>
      <c r="H46" s="462">
        <v>0</v>
      </c>
      <c r="I46" s="459">
        <v>23.377199999999998</v>
      </c>
      <c r="J46" s="460">
        <v>23.170400362923001</v>
      </c>
      <c r="K46" s="463">
        <v>0</v>
      </c>
    </row>
    <row r="47" spans="1:11" ht="14.4" customHeight="1" thickBot="1" x14ac:dyDescent="0.35">
      <c r="A47" s="481" t="s">
        <v>314</v>
      </c>
      <c r="B47" s="459">
        <v>12.536645708249001</v>
      </c>
      <c r="C47" s="459">
        <v>11.55405</v>
      </c>
      <c r="D47" s="460">
        <v>-0.982595708249</v>
      </c>
      <c r="E47" s="461">
        <v>0.92162212037199998</v>
      </c>
      <c r="F47" s="459">
        <v>20</v>
      </c>
      <c r="G47" s="460">
        <v>16.666666666666</v>
      </c>
      <c r="H47" s="462">
        <v>0</v>
      </c>
      <c r="I47" s="459">
        <v>12.029820000000001</v>
      </c>
      <c r="J47" s="460">
        <v>-4.636846666666</v>
      </c>
      <c r="K47" s="463">
        <v>0.601491</v>
      </c>
    </row>
    <row r="48" spans="1:11" ht="14.4" customHeight="1" thickBot="1" x14ac:dyDescent="0.35">
      <c r="A48" s="481" t="s">
        <v>315</v>
      </c>
      <c r="B48" s="459">
        <v>39.758605782278998</v>
      </c>
      <c r="C48" s="459">
        <v>16.500139999999998</v>
      </c>
      <c r="D48" s="460">
        <v>-23.258465782279</v>
      </c>
      <c r="E48" s="461">
        <v>0.41500801336799997</v>
      </c>
      <c r="F48" s="459">
        <v>18.999999999999002</v>
      </c>
      <c r="G48" s="460">
        <v>15.833333333333</v>
      </c>
      <c r="H48" s="462">
        <v>0.22747999999999999</v>
      </c>
      <c r="I48" s="459">
        <v>19.608619999999998</v>
      </c>
      <c r="J48" s="460">
        <v>3.7752866666660001</v>
      </c>
      <c r="K48" s="463">
        <v>1.032032631578</v>
      </c>
    </row>
    <row r="49" spans="1:11" ht="14.4" customHeight="1" thickBot="1" x14ac:dyDescent="0.35">
      <c r="A49" s="484" t="s">
        <v>46</v>
      </c>
      <c r="B49" s="464">
        <v>0</v>
      </c>
      <c r="C49" s="464">
        <v>3.7690000000000001</v>
      </c>
      <c r="D49" s="465">
        <v>3.7690000000000001</v>
      </c>
      <c r="E49" s="466" t="s">
        <v>272</v>
      </c>
      <c r="F49" s="464">
        <v>0</v>
      </c>
      <c r="G49" s="465">
        <v>0</v>
      </c>
      <c r="H49" s="467">
        <v>0.71799999999999997</v>
      </c>
      <c r="I49" s="464">
        <v>4.2080000000000002</v>
      </c>
      <c r="J49" s="465">
        <v>4.2080000000000002</v>
      </c>
      <c r="K49" s="468" t="s">
        <v>272</v>
      </c>
    </row>
    <row r="50" spans="1:11" ht="14.4" customHeight="1" thickBot="1" x14ac:dyDescent="0.35">
      <c r="A50" s="480" t="s">
        <v>316</v>
      </c>
      <c r="B50" s="464">
        <v>0</v>
      </c>
      <c r="C50" s="464">
        <v>3.7690000000000001</v>
      </c>
      <c r="D50" s="465">
        <v>3.7690000000000001</v>
      </c>
      <c r="E50" s="466" t="s">
        <v>272</v>
      </c>
      <c r="F50" s="464">
        <v>0</v>
      </c>
      <c r="G50" s="465">
        <v>0</v>
      </c>
      <c r="H50" s="467">
        <v>0.71799999999999997</v>
      </c>
      <c r="I50" s="464">
        <v>4.2080000000000002</v>
      </c>
      <c r="J50" s="465">
        <v>4.2080000000000002</v>
      </c>
      <c r="K50" s="468" t="s">
        <v>272</v>
      </c>
    </row>
    <row r="51" spans="1:11" ht="14.4" customHeight="1" thickBot="1" x14ac:dyDescent="0.35">
      <c r="A51" s="481" t="s">
        <v>317</v>
      </c>
      <c r="B51" s="459">
        <v>0</v>
      </c>
      <c r="C51" s="459">
        <v>3.7690000000000001</v>
      </c>
      <c r="D51" s="460">
        <v>3.7690000000000001</v>
      </c>
      <c r="E51" s="469" t="s">
        <v>272</v>
      </c>
      <c r="F51" s="459">
        <v>0</v>
      </c>
      <c r="G51" s="460">
        <v>0</v>
      </c>
      <c r="H51" s="462">
        <v>0.71799999999999997</v>
      </c>
      <c r="I51" s="459">
        <v>4.1680000000000001</v>
      </c>
      <c r="J51" s="460">
        <v>4.1680000000000001</v>
      </c>
      <c r="K51" s="470" t="s">
        <v>272</v>
      </c>
    </row>
    <row r="52" spans="1:11" ht="14.4" customHeight="1" thickBot="1" x14ac:dyDescent="0.35">
      <c r="A52" s="481" t="s">
        <v>318</v>
      </c>
      <c r="B52" s="459">
        <v>0</v>
      </c>
      <c r="C52" s="459">
        <v>0</v>
      </c>
      <c r="D52" s="460">
        <v>0</v>
      </c>
      <c r="E52" s="461">
        <v>1</v>
      </c>
      <c r="F52" s="459">
        <v>0</v>
      </c>
      <c r="G52" s="460">
        <v>0</v>
      </c>
      <c r="H52" s="462">
        <v>0</v>
      </c>
      <c r="I52" s="459">
        <v>0.04</v>
      </c>
      <c r="J52" s="460">
        <v>0.04</v>
      </c>
      <c r="K52" s="470" t="s">
        <v>295</v>
      </c>
    </row>
    <row r="53" spans="1:11" ht="14.4" customHeight="1" thickBot="1" x14ac:dyDescent="0.35">
      <c r="A53" s="479" t="s">
        <v>47</v>
      </c>
      <c r="B53" s="459">
        <v>210.9737462752</v>
      </c>
      <c r="C53" s="459">
        <v>251.03638000000001</v>
      </c>
      <c r="D53" s="460">
        <v>40.062633724800001</v>
      </c>
      <c r="E53" s="461">
        <v>1.18989392961</v>
      </c>
      <c r="F53" s="459">
        <v>236.625834455003</v>
      </c>
      <c r="G53" s="460">
        <v>197.18819537917</v>
      </c>
      <c r="H53" s="462">
        <v>17.201460000000001</v>
      </c>
      <c r="I53" s="459">
        <v>177.30362</v>
      </c>
      <c r="J53" s="460">
        <v>-19.884575379169</v>
      </c>
      <c r="K53" s="463">
        <v>0.74929950234800002</v>
      </c>
    </row>
    <row r="54" spans="1:11" ht="14.4" customHeight="1" thickBot="1" x14ac:dyDescent="0.35">
      <c r="A54" s="480" t="s">
        <v>319</v>
      </c>
      <c r="B54" s="464">
        <v>50.264280854421003</v>
      </c>
      <c r="C54" s="464">
        <v>62.918129999999998</v>
      </c>
      <c r="D54" s="465">
        <v>12.653849145578</v>
      </c>
      <c r="E54" s="471">
        <v>1.2517463481119999</v>
      </c>
      <c r="F54" s="464">
        <v>59.092260682244003</v>
      </c>
      <c r="G54" s="465">
        <v>49.243550568537003</v>
      </c>
      <c r="H54" s="467">
        <v>5.4260700000000002</v>
      </c>
      <c r="I54" s="464">
        <v>62.977629999999998</v>
      </c>
      <c r="J54" s="465">
        <v>13.734079431463</v>
      </c>
      <c r="K54" s="472">
        <v>1.0657508999130001</v>
      </c>
    </row>
    <row r="55" spans="1:11" ht="14.4" customHeight="1" thickBot="1" x14ac:dyDescent="0.35">
      <c r="A55" s="481" t="s">
        <v>320</v>
      </c>
      <c r="B55" s="459">
        <v>38.690966233109997</v>
      </c>
      <c r="C55" s="459">
        <v>55.319000000000003</v>
      </c>
      <c r="D55" s="460">
        <v>16.628033766889999</v>
      </c>
      <c r="E55" s="461">
        <v>1.4297652756120001</v>
      </c>
      <c r="F55" s="459">
        <v>50.426290650116002</v>
      </c>
      <c r="G55" s="460">
        <v>42.021908875096003</v>
      </c>
      <c r="H55" s="462">
        <v>5.0194000000000001</v>
      </c>
      <c r="I55" s="459">
        <v>56.520899999999997</v>
      </c>
      <c r="J55" s="460">
        <v>14.498991124903</v>
      </c>
      <c r="K55" s="463">
        <v>1.120861742382</v>
      </c>
    </row>
    <row r="56" spans="1:11" ht="14.4" customHeight="1" thickBot="1" x14ac:dyDescent="0.35">
      <c r="A56" s="481" t="s">
        <v>321</v>
      </c>
      <c r="B56" s="459">
        <v>11.573314621311001</v>
      </c>
      <c r="C56" s="459">
        <v>7.5991299999999997</v>
      </c>
      <c r="D56" s="460">
        <v>-3.9741846213110001</v>
      </c>
      <c r="E56" s="461">
        <v>0.65660791645600003</v>
      </c>
      <c r="F56" s="459">
        <v>8.6659700321279995</v>
      </c>
      <c r="G56" s="460">
        <v>7.2216416934399996</v>
      </c>
      <c r="H56" s="462">
        <v>0.40666999999999998</v>
      </c>
      <c r="I56" s="459">
        <v>6.4567300000000003</v>
      </c>
      <c r="J56" s="460">
        <v>-0.76491169343999998</v>
      </c>
      <c r="K56" s="463">
        <v>0.74506719687</v>
      </c>
    </row>
    <row r="57" spans="1:11" ht="14.4" customHeight="1" thickBot="1" x14ac:dyDescent="0.35">
      <c r="A57" s="480" t="s">
        <v>322</v>
      </c>
      <c r="B57" s="464">
        <v>6.3311590614400002</v>
      </c>
      <c r="C57" s="464">
        <v>5.2016</v>
      </c>
      <c r="D57" s="465">
        <v>-1.12955906144</v>
      </c>
      <c r="E57" s="471">
        <v>0.82158731908600002</v>
      </c>
      <c r="F57" s="464">
        <v>6</v>
      </c>
      <c r="G57" s="465">
        <v>5</v>
      </c>
      <c r="H57" s="467">
        <v>0.40500000000000003</v>
      </c>
      <c r="I57" s="464">
        <v>4.6046699999999996</v>
      </c>
      <c r="J57" s="465">
        <v>-0.39533000000000001</v>
      </c>
      <c r="K57" s="472">
        <v>0.76744499999899995</v>
      </c>
    </row>
    <row r="58" spans="1:11" ht="14.4" customHeight="1" thickBot="1" x14ac:dyDescent="0.35">
      <c r="A58" s="481" t="s">
        <v>323</v>
      </c>
      <c r="B58" s="459">
        <v>1.999996816928</v>
      </c>
      <c r="C58" s="459">
        <v>1.62</v>
      </c>
      <c r="D58" s="460">
        <v>-0.37999681692800003</v>
      </c>
      <c r="E58" s="461">
        <v>0.81000128914500003</v>
      </c>
      <c r="F58" s="459">
        <v>2</v>
      </c>
      <c r="G58" s="460">
        <v>1.6666666666659999</v>
      </c>
      <c r="H58" s="462">
        <v>0.40500000000000003</v>
      </c>
      <c r="I58" s="459">
        <v>1.62</v>
      </c>
      <c r="J58" s="460">
        <v>-4.6666666666000001E-2</v>
      </c>
      <c r="K58" s="463">
        <v>0.80999999999899996</v>
      </c>
    </row>
    <row r="59" spans="1:11" ht="14.4" customHeight="1" thickBot="1" x14ac:dyDescent="0.35">
      <c r="A59" s="481" t="s">
        <v>324</v>
      </c>
      <c r="B59" s="459">
        <v>4.3311622445109998</v>
      </c>
      <c r="C59" s="459">
        <v>3.5815999999999999</v>
      </c>
      <c r="D59" s="460">
        <v>-0.74956224451099995</v>
      </c>
      <c r="E59" s="461">
        <v>0.82693738950499995</v>
      </c>
      <c r="F59" s="459">
        <v>4</v>
      </c>
      <c r="G59" s="460">
        <v>3.333333333333</v>
      </c>
      <c r="H59" s="462">
        <v>0</v>
      </c>
      <c r="I59" s="459">
        <v>2.9846699999999999</v>
      </c>
      <c r="J59" s="460">
        <v>-0.34866333333299998</v>
      </c>
      <c r="K59" s="463">
        <v>0.74616749999900001</v>
      </c>
    </row>
    <row r="60" spans="1:11" ht="14.4" customHeight="1" thickBot="1" x14ac:dyDescent="0.35">
      <c r="A60" s="480" t="s">
        <v>325</v>
      </c>
      <c r="B60" s="464">
        <v>0</v>
      </c>
      <c r="C60" s="464">
        <v>19.8</v>
      </c>
      <c r="D60" s="465">
        <v>19.8</v>
      </c>
      <c r="E60" s="466" t="s">
        <v>295</v>
      </c>
      <c r="F60" s="464">
        <v>0</v>
      </c>
      <c r="G60" s="465">
        <v>0</v>
      </c>
      <c r="H60" s="467">
        <v>0</v>
      </c>
      <c r="I60" s="464">
        <v>0</v>
      </c>
      <c r="J60" s="465">
        <v>0</v>
      </c>
      <c r="K60" s="468" t="s">
        <v>272</v>
      </c>
    </row>
    <row r="61" spans="1:11" ht="14.4" customHeight="1" thickBot="1" x14ac:dyDescent="0.35">
      <c r="A61" s="481" t="s">
        <v>326</v>
      </c>
      <c r="B61" s="459">
        <v>0</v>
      </c>
      <c r="C61" s="459">
        <v>19.8</v>
      </c>
      <c r="D61" s="460">
        <v>19.8</v>
      </c>
      <c r="E61" s="469" t="s">
        <v>295</v>
      </c>
      <c r="F61" s="459">
        <v>0</v>
      </c>
      <c r="G61" s="460">
        <v>0</v>
      </c>
      <c r="H61" s="462">
        <v>0</v>
      </c>
      <c r="I61" s="459">
        <v>0</v>
      </c>
      <c r="J61" s="460">
        <v>0</v>
      </c>
      <c r="K61" s="470" t="s">
        <v>272</v>
      </c>
    </row>
    <row r="62" spans="1:11" ht="14.4" customHeight="1" thickBot="1" x14ac:dyDescent="0.35">
      <c r="A62" s="480" t="s">
        <v>327</v>
      </c>
      <c r="B62" s="464">
        <v>120.81427495470101</v>
      </c>
      <c r="C62" s="464">
        <v>122.35334</v>
      </c>
      <c r="D62" s="465">
        <v>1.539065045299</v>
      </c>
      <c r="E62" s="471">
        <v>1.0127390992980001</v>
      </c>
      <c r="F62" s="464">
        <v>124.28963776601</v>
      </c>
      <c r="G62" s="465">
        <v>103.574698138342</v>
      </c>
      <c r="H62" s="467">
        <v>10.42014</v>
      </c>
      <c r="I62" s="464">
        <v>98.423310000000001</v>
      </c>
      <c r="J62" s="465">
        <v>-5.1513881383419999</v>
      </c>
      <c r="K62" s="472">
        <v>0.79188669119199995</v>
      </c>
    </row>
    <row r="63" spans="1:11" ht="14.4" customHeight="1" thickBot="1" x14ac:dyDescent="0.35">
      <c r="A63" s="481" t="s">
        <v>328</v>
      </c>
      <c r="B63" s="459">
        <v>104.814304829752</v>
      </c>
      <c r="C63" s="459">
        <v>105.20587999999999</v>
      </c>
      <c r="D63" s="460">
        <v>0.39157517024799998</v>
      </c>
      <c r="E63" s="461">
        <v>1.003735894359</v>
      </c>
      <c r="F63" s="459">
        <v>109</v>
      </c>
      <c r="G63" s="460">
        <v>90.833333333333002</v>
      </c>
      <c r="H63" s="462">
        <v>8.9274100000000001</v>
      </c>
      <c r="I63" s="459">
        <v>86.476029999999994</v>
      </c>
      <c r="J63" s="460">
        <v>-4.3573033333330002</v>
      </c>
      <c r="K63" s="463">
        <v>0.793358073394</v>
      </c>
    </row>
    <row r="64" spans="1:11" ht="14.4" customHeight="1" thickBot="1" x14ac:dyDescent="0.35">
      <c r="A64" s="481" t="s">
        <v>329</v>
      </c>
      <c r="B64" s="459">
        <v>0</v>
      </c>
      <c r="C64" s="459">
        <v>4.8097500000000002</v>
      </c>
      <c r="D64" s="460">
        <v>4.8097500000000002</v>
      </c>
      <c r="E64" s="469" t="s">
        <v>295</v>
      </c>
      <c r="F64" s="459">
        <v>0</v>
      </c>
      <c r="G64" s="460">
        <v>0</v>
      </c>
      <c r="H64" s="462">
        <v>0</v>
      </c>
      <c r="I64" s="459">
        <v>0</v>
      </c>
      <c r="J64" s="460">
        <v>0</v>
      </c>
      <c r="K64" s="470" t="s">
        <v>272</v>
      </c>
    </row>
    <row r="65" spans="1:11" ht="14.4" customHeight="1" thickBot="1" x14ac:dyDescent="0.35">
      <c r="A65" s="481" t="s">
        <v>330</v>
      </c>
      <c r="B65" s="459">
        <v>15.999970124949</v>
      </c>
      <c r="C65" s="459">
        <v>12.33771</v>
      </c>
      <c r="D65" s="460">
        <v>-3.6622601249489999</v>
      </c>
      <c r="E65" s="461">
        <v>0.77110831480599995</v>
      </c>
      <c r="F65" s="459">
        <v>15.289637766009999</v>
      </c>
      <c r="G65" s="460">
        <v>12.741364805008001</v>
      </c>
      <c r="H65" s="462">
        <v>1.4927299999999999</v>
      </c>
      <c r="I65" s="459">
        <v>11.947279999999999</v>
      </c>
      <c r="J65" s="460">
        <v>-0.79408480500800005</v>
      </c>
      <c r="K65" s="463">
        <v>0.78139719088399995</v>
      </c>
    </row>
    <row r="66" spans="1:11" ht="14.4" customHeight="1" thickBot="1" x14ac:dyDescent="0.35">
      <c r="A66" s="480" t="s">
        <v>331</v>
      </c>
      <c r="B66" s="464">
        <v>33.134909430687998</v>
      </c>
      <c r="C66" s="464">
        <v>27.362110000000001</v>
      </c>
      <c r="D66" s="465">
        <v>-5.7727994306879999</v>
      </c>
      <c r="E66" s="471">
        <v>0.82577892832999999</v>
      </c>
      <c r="F66" s="464">
        <v>42.911342494727002</v>
      </c>
      <c r="G66" s="465">
        <v>35.759452078938999</v>
      </c>
      <c r="H66" s="467">
        <v>0.95025000000000004</v>
      </c>
      <c r="I66" s="464">
        <v>10.29801</v>
      </c>
      <c r="J66" s="465">
        <v>-25.461442078939001</v>
      </c>
      <c r="K66" s="472">
        <v>0.23998340301900001</v>
      </c>
    </row>
    <row r="67" spans="1:11" ht="14.4" customHeight="1" thickBot="1" x14ac:dyDescent="0.35">
      <c r="A67" s="481" t="s">
        <v>332</v>
      </c>
      <c r="B67" s="459">
        <v>16.500031932877</v>
      </c>
      <c r="C67" s="459">
        <v>20.537040000000001</v>
      </c>
      <c r="D67" s="460">
        <v>4.0370080671219997</v>
      </c>
      <c r="E67" s="461">
        <v>1.2446666820729999</v>
      </c>
      <c r="F67" s="459">
        <v>33.929699147653999</v>
      </c>
      <c r="G67" s="460">
        <v>28.274749289711998</v>
      </c>
      <c r="H67" s="462">
        <v>0</v>
      </c>
      <c r="I67" s="459">
        <v>7.8977599999999999</v>
      </c>
      <c r="J67" s="460">
        <v>-20.376989289712</v>
      </c>
      <c r="K67" s="463">
        <v>0.23276834744700001</v>
      </c>
    </row>
    <row r="68" spans="1:11" ht="14.4" customHeight="1" thickBot="1" x14ac:dyDescent="0.35">
      <c r="A68" s="481" t="s">
        <v>333</v>
      </c>
      <c r="B68" s="459">
        <v>0.99999840846400001</v>
      </c>
      <c r="C68" s="459">
        <v>1.2989999999999999</v>
      </c>
      <c r="D68" s="460">
        <v>0.299001591535</v>
      </c>
      <c r="E68" s="461">
        <v>1.299002067407</v>
      </c>
      <c r="F68" s="459">
        <v>1</v>
      </c>
      <c r="G68" s="460">
        <v>0.83333333333299997</v>
      </c>
      <c r="H68" s="462">
        <v>0</v>
      </c>
      <c r="I68" s="459">
        <v>1.45</v>
      </c>
      <c r="J68" s="460">
        <v>0.61666666666600001</v>
      </c>
      <c r="K68" s="463">
        <v>1.45</v>
      </c>
    </row>
    <row r="69" spans="1:11" ht="14.4" customHeight="1" thickBot="1" x14ac:dyDescent="0.35">
      <c r="A69" s="481" t="s">
        <v>334</v>
      </c>
      <c r="B69" s="459">
        <v>5.1387978832770003</v>
      </c>
      <c r="C69" s="459">
        <v>1.3552</v>
      </c>
      <c r="D69" s="460">
        <v>-3.7835978832769999</v>
      </c>
      <c r="E69" s="461">
        <v>0.263719264851</v>
      </c>
      <c r="F69" s="459">
        <v>1.628466275364</v>
      </c>
      <c r="G69" s="460">
        <v>1.35705522947</v>
      </c>
      <c r="H69" s="462">
        <v>0</v>
      </c>
      <c r="I69" s="459">
        <v>0</v>
      </c>
      <c r="J69" s="460">
        <v>-1.35705522947</v>
      </c>
      <c r="K69" s="463">
        <v>0</v>
      </c>
    </row>
    <row r="70" spans="1:11" ht="14.4" customHeight="1" thickBot="1" x14ac:dyDescent="0.35">
      <c r="A70" s="481" t="s">
        <v>335</v>
      </c>
      <c r="B70" s="459">
        <v>10.496081206069</v>
      </c>
      <c r="C70" s="459">
        <v>4.1708699999999999</v>
      </c>
      <c r="D70" s="460">
        <v>-6.3252112060689996</v>
      </c>
      <c r="E70" s="461">
        <v>0.39737402160899998</v>
      </c>
      <c r="F70" s="459">
        <v>6.3531770717080001</v>
      </c>
      <c r="G70" s="460">
        <v>5.2943142264230003</v>
      </c>
      <c r="H70" s="462">
        <v>0.95025000000000004</v>
      </c>
      <c r="I70" s="459">
        <v>0.95025000000000004</v>
      </c>
      <c r="J70" s="460">
        <v>-4.3440642264229998</v>
      </c>
      <c r="K70" s="463">
        <v>0.14957083507499999</v>
      </c>
    </row>
    <row r="71" spans="1:11" ht="14.4" customHeight="1" thickBot="1" x14ac:dyDescent="0.35">
      <c r="A71" s="480" t="s">
        <v>336</v>
      </c>
      <c r="B71" s="464">
        <v>0</v>
      </c>
      <c r="C71" s="464">
        <v>0.24399999999999999</v>
      </c>
      <c r="D71" s="465">
        <v>0.24399999999999999</v>
      </c>
      <c r="E71" s="466" t="s">
        <v>295</v>
      </c>
      <c r="F71" s="464">
        <v>0</v>
      </c>
      <c r="G71" s="465">
        <v>0</v>
      </c>
      <c r="H71" s="467">
        <v>0</v>
      </c>
      <c r="I71" s="464">
        <v>0</v>
      </c>
      <c r="J71" s="465">
        <v>0</v>
      </c>
      <c r="K71" s="468" t="s">
        <v>272</v>
      </c>
    </row>
    <row r="72" spans="1:11" ht="14.4" customHeight="1" thickBot="1" x14ac:dyDescent="0.35">
      <c r="A72" s="481" t="s">
        <v>337</v>
      </c>
      <c r="B72" s="459">
        <v>0</v>
      </c>
      <c r="C72" s="459">
        <v>0.24399999999999999</v>
      </c>
      <c r="D72" s="460">
        <v>0.24399999999999999</v>
      </c>
      <c r="E72" s="469" t="s">
        <v>295</v>
      </c>
      <c r="F72" s="459">
        <v>0</v>
      </c>
      <c r="G72" s="460">
        <v>0</v>
      </c>
      <c r="H72" s="462">
        <v>0</v>
      </c>
      <c r="I72" s="459">
        <v>0</v>
      </c>
      <c r="J72" s="460">
        <v>0</v>
      </c>
      <c r="K72" s="470" t="s">
        <v>272</v>
      </c>
    </row>
    <row r="73" spans="1:11" ht="14.4" customHeight="1" thickBot="1" x14ac:dyDescent="0.35">
      <c r="A73" s="480" t="s">
        <v>338</v>
      </c>
      <c r="B73" s="464">
        <v>0.429121973948</v>
      </c>
      <c r="C73" s="464">
        <v>13.1572</v>
      </c>
      <c r="D73" s="465">
        <v>12.728078026051</v>
      </c>
      <c r="E73" s="471">
        <v>30.660746358297999</v>
      </c>
      <c r="F73" s="464">
        <v>4.3325935120199999</v>
      </c>
      <c r="G73" s="465">
        <v>3.6104945933499999</v>
      </c>
      <c r="H73" s="467">
        <v>0</v>
      </c>
      <c r="I73" s="464">
        <v>1</v>
      </c>
      <c r="J73" s="465">
        <v>-2.6104945933499999</v>
      </c>
      <c r="K73" s="472">
        <v>0.230808636264</v>
      </c>
    </row>
    <row r="74" spans="1:11" ht="14.4" customHeight="1" thickBot="1" x14ac:dyDescent="0.35">
      <c r="A74" s="481" t="s">
        <v>339</v>
      </c>
      <c r="B74" s="459">
        <v>0</v>
      </c>
      <c r="C74" s="459">
        <v>9.7390000000000008</v>
      </c>
      <c r="D74" s="460">
        <v>9.7390000000000008</v>
      </c>
      <c r="E74" s="469" t="s">
        <v>295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272</v>
      </c>
    </row>
    <row r="75" spans="1:11" ht="14.4" customHeight="1" thickBot="1" x14ac:dyDescent="0.35">
      <c r="A75" s="481" t="s">
        <v>340</v>
      </c>
      <c r="B75" s="459">
        <v>0.429121973948</v>
      </c>
      <c r="C75" s="459">
        <v>2.9611999999999998</v>
      </c>
      <c r="D75" s="460">
        <v>2.5320780260509999</v>
      </c>
      <c r="E75" s="461">
        <v>6.9006021126219999</v>
      </c>
      <c r="F75" s="459">
        <v>4.3325935120199999</v>
      </c>
      <c r="G75" s="460">
        <v>3.6104945933499999</v>
      </c>
      <c r="H75" s="462">
        <v>0</v>
      </c>
      <c r="I75" s="459">
        <v>1</v>
      </c>
      <c r="J75" s="460">
        <v>-2.6104945933499999</v>
      </c>
      <c r="K75" s="463">
        <v>0.230808636264</v>
      </c>
    </row>
    <row r="76" spans="1:11" ht="14.4" customHeight="1" thickBot="1" x14ac:dyDescent="0.35">
      <c r="A76" s="481" t="s">
        <v>341</v>
      </c>
      <c r="B76" s="459">
        <v>0</v>
      </c>
      <c r="C76" s="459">
        <v>0.45700000000000002</v>
      </c>
      <c r="D76" s="460">
        <v>0.45700000000000002</v>
      </c>
      <c r="E76" s="469" t="s">
        <v>295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70" t="s">
        <v>272</v>
      </c>
    </row>
    <row r="77" spans="1:11" ht="14.4" customHeight="1" thickBot="1" x14ac:dyDescent="0.35">
      <c r="A77" s="478" t="s">
        <v>48</v>
      </c>
      <c r="B77" s="459">
        <v>7468.0006742072601</v>
      </c>
      <c r="C77" s="459">
        <v>7859.2764699999998</v>
      </c>
      <c r="D77" s="460">
        <v>391.27579579274402</v>
      </c>
      <c r="E77" s="461">
        <v>1.052393647625</v>
      </c>
      <c r="F77" s="459">
        <v>7849</v>
      </c>
      <c r="G77" s="460">
        <v>6540.8333333333303</v>
      </c>
      <c r="H77" s="462">
        <v>645.42159000000004</v>
      </c>
      <c r="I77" s="459">
        <v>6893.0680000000002</v>
      </c>
      <c r="J77" s="460">
        <v>352.23466666666798</v>
      </c>
      <c r="K77" s="463">
        <v>0.87820970824300004</v>
      </c>
    </row>
    <row r="78" spans="1:11" ht="14.4" customHeight="1" thickBot="1" x14ac:dyDescent="0.35">
      <c r="A78" s="484" t="s">
        <v>342</v>
      </c>
      <c r="B78" s="464">
        <v>5515.0004978914103</v>
      </c>
      <c r="C78" s="464">
        <v>5801.1819999999998</v>
      </c>
      <c r="D78" s="465">
        <v>286.18150210859699</v>
      </c>
      <c r="E78" s="471">
        <v>1.051891473485</v>
      </c>
      <c r="F78" s="464">
        <v>5776</v>
      </c>
      <c r="G78" s="465">
        <v>4813.3333333333403</v>
      </c>
      <c r="H78" s="467">
        <v>476.48099999999999</v>
      </c>
      <c r="I78" s="464">
        <v>5076.0950000000003</v>
      </c>
      <c r="J78" s="465">
        <v>262.76166666666501</v>
      </c>
      <c r="K78" s="472">
        <v>0.87882531163400002</v>
      </c>
    </row>
    <row r="79" spans="1:11" ht="14.4" customHeight="1" thickBot="1" x14ac:dyDescent="0.35">
      <c r="A79" s="480" t="s">
        <v>343</v>
      </c>
      <c r="B79" s="464">
        <v>5500.00049653721</v>
      </c>
      <c r="C79" s="464">
        <v>5797.2780000000002</v>
      </c>
      <c r="D79" s="465">
        <v>297.27750346278799</v>
      </c>
      <c r="E79" s="471">
        <v>1.0540504502950001</v>
      </c>
      <c r="F79" s="464">
        <v>5760</v>
      </c>
      <c r="G79" s="465">
        <v>4800</v>
      </c>
      <c r="H79" s="467">
        <v>469.28100000000001</v>
      </c>
      <c r="I79" s="464">
        <v>5046.9889999999996</v>
      </c>
      <c r="J79" s="465">
        <v>246.989</v>
      </c>
      <c r="K79" s="472">
        <v>0.87621336805500005</v>
      </c>
    </row>
    <row r="80" spans="1:11" ht="14.4" customHeight="1" thickBot="1" x14ac:dyDescent="0.35">
      <c r="A80" s="481" t="s">
        <v>344</v>
      </c>
      <c r="B80" s="459">
        <v>5500.00049653721</v>
      </c>
      <c r="C80" s="459">
        <v>5797.2780000000002</v>
      </c>
      <c r="D80" s="460">
        <v>297.27750346278799</v>
      </c>
      <c r="E80" s="461">
        <v>1.0540504502950001</v>
      </c>
      <c r="F80" s="459">
        <v>5760</v>
      </c>
      <c r="G80" s="460">
        <v>4800</v>
      </c>
      <c r="H80" s="462">
        <v>469.28100000000001</v>
      </c>
      <c r="I80" s="459">
        <v>5046.9889999999996</v>
      </c>
      <c r="J80" s="460">
        <v>246.989</v>
      </c>
      <c r="K80" s="463">
        <v>0.87621336805500005</v>
      </c>
    </row>
    <row r="81" spans="1:11" ht="14.4" customHeight="1" thickBot="1" x14ac:dyDescent="0.35">
      <c r="A81" s="480" t="s">
        <v>345</v>
      </c>
      <c r="B81" s="464">
        <v>0</v>
      </c>
      <c r="C81" s="464">
        <v>0</v>
      </c>
      <c r="D81" s="465">
        <v>0</v>
      </c>
      <c r="E81" s="471">
        <v>1</v>
      </c>
      <c r="F81" s="464">
        <v>0</v>
      </c>
      <c r="G81" s="465">
        <v>0</v>
      </c>
      <c r="H81" s="467">
        <v>7.2</v>
      </c>
      <c r="I81" s="464">
        <v>26.4</v>
      </c>
      <c r="J81" s="465">
        <v>26.4</v>
      </c>
      <c r="K81" s="468" t="s">
        <v>295</v>
      </c>
    </row>
    <row r="82" spans="1:11" ht="14.4" customHeight="1" thickBot="1" x14ac:dyDescent="0.35">
      <c r="A82" s="481" t="s">
        <v>346</v>
      </c>
      <c r="B82" s="459">
        <v>0</v>
      </c>
      <c r="C82" s="459">
        <v>0</v>
      </c>
      <c r="D82" s="460">
        <v>0</v>
      </c>
      <c r="E82" s="461">
        <v>1</v>
      </c>
      <c r="F82" s="459">
        <v>0</v>
      </c>
      <c r="G82" s="460">
        <v>0</v>
      </c>
      <c r="H82" s="462">
        <v>7.2</v>
      </c>
      <c r="I82" s="459">
        <v>26.4</v>
      </c>
      <c r="J82" s="460">
        <v>26.4</v>
      </c>
      <c r="K82" s="470" t="s">
        <v>295</v>
      </c>
    </row>
    <row r="83" spans="1:11" ht="14.4" customHeight="1" thickBot="1" x14ac:dyDescent="0.35">
      <c r="A83" s="480" t="s">
        <v>347</v>
      </c>
      <c r="B83" s="464">
        <v>15.000001354191999</v>
      </c>
      <c r="C83" s="464">
        <v>3.9039999999999999</v>
      </c>
      <c r="D83" s="465">
        <v>-11.096001354192</v>
      </c>
      <c r="E83" s="471">
        <v>0.260266643169</v>
      </c>
      <c r="F83" s="464">
        <v>16</v>
      </c>
      <c r="G83" s="465">
        <v>13.333333333333</v>
      </c>
      <c r="H83" s="467">
        <v>0</v>
      </c>
      <c r="I83" s="464">
        <v>2.706</v>
      </c>
      <c r="J83" s="465">
        <v>-10.627333333333</v>
      </c>
      <c r="K83" s="472">
        <v>0.169125</v>
      </c>
    </row>
    <row r="84" spans="1:11" ht="14.4" customHeight="1" thickBot="1" x14ac:dyDescent="0.35">
      <c r="A84" s="481" t="s">
        <v>348</v>
      </c>
      <c r="B84" s="459">
        <v>15.000001354191999</v>
      </c>
      <c r="C84" s="459">
        <v>3.9039999999999999</v>
      </c>
      <c r="D84" s="460">
        <v>-11.096001354192</v>
      </c>
      <c r="E84" s="461">
        <v>0.260266643169</v>
      </c>
      <c r="F84" s="459">
        <v>16</v>
      </c>
      <c r="G84" s="460">
        <v>13.333333333333</v>
      </c>
      <c r="H84" s="462">
        <v>0</v>
      </c>
      <c r="I84" s="459">
        <v>2.706</v>
      </c>
      <c r="J84" s="460">
        <v>-10.627333333333</v>
      </c>
      <c r="K84" s="463">
        <v>0.169125</v>
      </c>
    </row>
    <row r="85" spans="1:11" ht="14.4" customHeight="1" thickBot="1" x14ac:dyDescent="0.35">
      <c r="A85" s="479" t="s">
        <v>349</v>
      </c>
      <c r="B85" s="459">
        <v>1870.00016882265</v>
      </c>
      <c r="C85" s="459">
        <v>1971.07779</v>
      </c>
      <c r="D85" s="460">
        <v>101.07762117734799</v>
      </c>
      <c r="E85" s="461">
        <v>1.0540521989580001</v>
      </c>
      <c r="F85" s="459">
        <v>1958</v>
      </c>
      <c r="G85" s="460">
        <v>1631.6666666666599</v>
      </c>
      <c r="H85" s="462">
        <v>159.55559</v>
      </c>
      <c r="I85" s="459">
        <v>1715.9782299999999</v>
      </c>
      <c r="J85" s="460">
        <v>84.311563333335002</v>
      </c>
      <c r="K85" s="463">
        <v>0.87639337589300004</v>
      </c>
    </row>
    <row r="86" spans="1:11" ht="14.4" customHeight="1" thickBot="1" x14ac:dyDescent="0.35">
      <c r="A86" s="480" t="s">
        <v>350</v>
      </c>
      <c r="B86" s="464">
        <v>495.00004468834902</v>
      </c>
      <c r="C86" s="464">
        <v>521.75828999999999</v>
      </c>
      <c r="D86" s="465">
        <v>26.758245311650001</v>
      </c>
      <c r="E86" s="471">
        <v>1.054057056355</v>
      </c>
      <c r="F86" s="464">
        <v>517.99999999999795</v>
      </c>
      <c r="G86" s="465">
        <v>431.66666666666498</v>
      </c>
      <c r="H86" s="467">
        <v>42.235340000000001</v>
      </c>
      <c r="I86" s="464">
        <v>454.23097999999999</v>
      </c>
      <c r="J86" s="465">
        <v>22.564313333335001</v>
      </c>
      <c r="K86" s="472">
        <v>0.87689378378299998</v>
      </c>
    </row>
    <row r="87" spans="1:11" ht="14.4" customHeight="1" thickBot="1" x14ac:dyDescent="0.35">
      <c r="A87" s="481" t="s">
        <v>351</v>
      </c>
      <c r="B87" s="459">
        <v>495.00004468834902</v>
      </c>
      <c r="C87" s="459">
        <v>521.75828999999999</v>
      </c>
      <c r="D87" s="460">
        <v>26.758245311650001</v>
      </c>
      <c r="E87" s="461">
        <v>1.054057056355</v>
      </c>
      <c r="F87" s="459">
        <v>517.99999999999795</v>
      </c>
      <c r="G87" s="460">
        <v>431.66666666666498</v>
      </c>
      <c r="H87" s="462">
        <v>42.235340000000001</v>
      </c>
      <c r="I87" s="459">
        <v>454.23097999999999</v>
      </c>
      <c r="J87" s="460">
        <v>22.564313333335001</v>
      </c>
      <c r="K87" s="463">
        <v>0.87689378378299998</v>
      </c>
    </row>
    <row r="88" spans="1:11" ht="14.4" customHeight="1" thickBot="1" x14ac:dyDescent="0.35">
      <c r="A88" s="480" t="s">
        <v>352</v>
      </c>
      <c r="B88" s="464">
        <v>1375.0001241343</v>
      </c>
      <c r="C88" s="464">
        <v>1449.3195000000001</v>
      </c>
      <c r="D88" s="465">
        <v>74.319375865696003</v>
      </c>
      <c r="E88" s="471">
        <v>1.0540504502950001</v>
      </c>
      <c r="F88" s="464">
        <v>1440</v>
      </c>
      <c r="G88" s="465">
        <v>1200</v>
      </c>
      <c r="H88" s="467">
        <v>117.32025</v>
      </c>
      <c r="I88" s="464">
        <v>1261.7472499999999</v>
      </c>
      <c r="J88" s="465">
        <v>61.747250000001003</v>
      </c>
      <c r="K88" s="472">
        <v>0.87621336805500005</v>
      </c>
    </row>
    <row r="89" spans="1:11" ht="14.4" customHeight="1" thickBot="1" x14ac:dyDescent="0.35">
      <c r="A89" s="481" t="s">
        <v>353</v>
      </c>
      <c r="B89" s="459">
        <v>1375.0001241343</v>
      </c>
      <c r="C89" s="459">
        <v>1449.3195000000001</v>
      </c>
      <c r="D89" s="460">
        <v>74.319375865696003</v>
      </c>
      <c r="E89" s="461">
        <v>1.0540504502950001</v>
      </c>
      <c r="F89" s="459">
        <v>1440</v>
      </c>
      <c r="G89" s="460">
        <v>1200</v>
      </c>
      <c r="H89" s="462">
        <v>117.32025</v>
      </c>
      <c r="I89" s="459">
        <v>1261.7472499999999</v>
      </c>
      <c r="J89" s="460">
        <v>61.747250000001003</v>
      </c>
      <c r="K89" s="463">
        <v>0.87621336805500005</v>
      </c>
    </row>
    <row r="90" spans="1:11" ht="14.4" customHeight="1" thickBot="1" x14ac:dyDescent="0.35">
      <c r="A90" s="479" t="s">
        <v>354</v>
      </c>
      <c r="B90" s="459">
        <v>83.000007493197998</v>
      </c>
      <c r="C90" s="459">
        <v>87.016679999999994</v>
      </c>
      <c r="D90" s="460">
        <v>4.0166725068020002</v>
      </c>
      <c r="E90" s="461">
        <v>1.0483936402909999</v>
      </c>
      <c r="F90" s="459">
        <v>115</v>
      </c>
      <c r="G90" s="460">
        <v>95.833333333333002</v>
      </c>
      <c r="H90" s="462">
        <v>9.3849999999999998</v>
      </c>
      <c r="I90" s="459">
        <v>100.99477</v>
      </c>
      <c r="J90" s="460">
        <v>5.1614366666659999</v>
      </c>
      <c r="K90" s="463">
        <v>0.87821539130399995</v>
      </c>
    </row>
    <row r="91" spans="1:11" ht="14.4" customHeight="1" thickBot="1" x14ac:dyDescent="0.35">
      <c r="A91" s="480" t="s">
        <v>355</v>
      </c>
      <c r="B91" s="464">
        <v>83.000007493197998</v>
      </c>
      <c r="C91" s="464">
        <v>87.016679999999994</v>
      </c>
      <c r="D91" s="465">
        <v>4.0166725068020002</v>
      </c>
      <c r="E91" s="471">
        <v>1.0483936402909999</v>
      </c>
      <c r="F91" s="464">
        <v>115</v>
      </c>
      <c r="G91" s="465">
        <v>95.833333333333002</v>
      </c>
      <c r="H91" s="467">
        <v>9.3849999999999998</v>
      </c>
      <c r="I91" s="464">
        <v>100.99477</v>
      </c>
      <c r="J91" s="465">
        <v>5.1614366666659999</v>
      </c>
      <c r="K91" s="472">
        <v>0.87821539130399995</v>
      </c>
    </row>
    <row r="92" spans="1:11" ht="14.4" customHeight="1" thickBot="1" x14ac:dyDescent="0.35">
      <c r="A92" s="481" t="s">
        <v>356</v>
      </c>
      <c r="B92" s="459">
        <v>83.000007493197998</v>
      </c>
      <c r="C92" s="459">
        <v>87.016679999999994</v>
      </c>
      <c r="D92" s="460">
        <v>4.0166725068020002</v>
      </c>
      <c r="E92" s="461">
        <v>1.0483936402909999</v>
      </c>
      <c r="F92" s="459">
        <v>115</v>
      </c>
      <c r="G92" s="460">
        <v>95.833333333333002</v>
      </c>
      <c r="H92" s="462">
        <v>9.3849999999999998</v>
      </c>
      <c r="I92" s="459">
        <v>100.99477</v>
      </c>
      <c r="J92" s="460">
        <v>5.1614366666659999</v>
      </c>
      <c r="K92" s="463">
        <v>0.87821539130399995</v>
      </c>
    </row>
    <row r="93" spans="1:11" ht="14.4" customHeight="1" thickBot="1" x14ac:dyDescent="0.35">
      <c r="A93" s="478" t="s">
        <v>357</v>
      </c>
      <c r="B93" s="459">
        <v>0</v>
      </c>
      <c r="C93" s="459">
        <v>0.17496999999999999</v>
      </c>
      <c r="D93" s="460">
        <v>0.17496999999999999</v>
      </c>
      <c r="E93" s="469" t="s">
        <v>272</v>
      </c>
      <c r="F93" s="459">
        <v>0</v>
      </c>
      <c r="G93" s="460">
        <v>0</v>
      </c>
      <c r="H93" s="462">
        <v>0</v>
      </c>
      <c r="I93" s="459">
        <v>3.77237</v>
      </c>
      <c r="J93" s="460">
        <v>3.77237</v>
      </c>
      <c r="K93" s="470" t="s">
        <v>272</v>
      </c>
    </row>
    <row r="94" spans="1:11" ht="14.4" customHeight="1" thickBot="1" x14ac:dyDescent="0.35">
      <c r="A94" s="479" t="s">
        <v>358</v>
      </c>
      <c r="B94" s="459">
        <v>0</v>
      </c>
      <c r="C94" s="459">
        <v>0.17496999999999999</v>
      </c>
      <c r="D94" s="460">
        <v>0.17496999999999999</v>
      </c>
      <c r="E94" s="469" t="s">
        <v>272</v>
      </c>
      <c r="F94" s="459">
        <v>0</v>
      </c>
      <c r="G94" s="460">
        <v>0</v>
      </c>
      <c r="H94" s="462">
        <v>0</v>
      </c>
      <c r="I94" s="459">
        <v>3.77237</v>
      </c>
      <c r="J94" s="460">
        <v>3.77237</v>
      </c>
      <c r="K94" s="470" t="s">
        <v>272</v>
      </c>
    </row>
    <row r="95" spans="1:11" ht="14.4" customHeight="1" thickBot="1" x14ac:dyDescent="0.35">
      <c r="A95" s="480" t="s">
        <v>359</v>
      </c>
      <c r="B95" s="464">
        <v>0</v>
      </c>
      <c r="C95" s="464">
        <v>0.17496999999999999</v>
      </c>
      <c r="D95" s="465">
        <v>0.17496999999999999</v>
      </c>
      <c r="E95" s="466" t="s">
        <v>272</v>
      </c>
      <c r="F95" s="464">
        <v>0</v>
      </c>
      <c r="G95" s="465">
        <v>0</v>
      </c>
      <c r="H95" s="467">
        <v>0</v>
      </c>
      <c r="I95" s="464">
        <v>3.77237</v>
      </c>
      <c r="J95" s="465">
        <v>3.77237</v>
      </c>
      <c r="K95" s="468" t="s">
        <v>272</v>
      </c>
    </row>
    <row r="96" spans="1:11" ht="14.4" customHeight="1" thickBot="1" x14ac:dyDescent="0.35">
      <c r="A96" s="481" t="s">
        <v>360</v>
      </c>
      <c r="B96" s="459">
        <v>0</v>
      </c>
      <c r="C96" s="459">
        <v>1.0359700000000001</v>
      </c>
      <c r="D96" s="460">
        <v>1.0359700000000001</v>
      </c>
      <c r="E96" s="469" t="s">
        <v>272</v>
      </c>
      <c r="F96" s="459">
        <v>0</v>
      </c>
      <c r="G96" s="460">
        <v>0</v>
      </c>
      <c r="H96" s="462">
        <v>0</v>
      </c>
      <c r="I96" s="459">
        <v>3.0123700000000002</v>
      </c>
      <c r="J96" s="460">
        <v>3.0123700000000002</v>
      </c>
      <c r="K96" s="470" t="s">
        <v>272</v>
      </c>
    </row>
    <row r="97" spans="1:11" ht="14.4" customHeight="1" thickBot="1" x14ac:dyDescent="0.35">
      <c r="A97" s="481" t="s">
        <v>361</v>
      </c>
      <c r="B97" s="459">
        <v>0</v>
      </c>
      <c r="C97" s="459">
        <v>-0.86099999999999999</v>
      </c>
      <c r="D97" s="460">
        <v>-0.86099999999999999</v>
      </c>
      <c r="E97" s="469" t="s">
        <v>272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0" t="s">
        <v>272</v>
      </c>
    </row>
    <row r="98" spans="1:11" ht="14.4" customHeight="1" thickBot="1" x14ac:dyDescent="0.35">
      <c r="A98" s="481" t="s">
        <v>362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0.76</v>
      </c>
      <c r="J98" s="460">
        <v>0.76</v>
      </c>
      <c r="K98" s="470" t="s">
        <v>295</v>
      </c>
    </row>
    <row r="99" spans="1:11" ht="14.4" customHeight="1" thickBot="1" x14ac:dyDescent="0.35">
      <c r="A99" s="478" t="s">
        <v>363</v>
      </c>
      <c r="B99" s="459">
        <v>306.000706633454</v>
      </c>
      <c r="C99" s="459">
        <v>329.98718000000002</v>
      </c>
      <c r="D99" s="460">
        <v>23.986473366546001</v>
      </c>
      <c r="E99" s="461">
        <v>1.0783869868480001</v>
      </c>
      <c r="F99" s="459">
        <v>309.00000000000102</v>
      </c>
      <c r="G99" s="460">
        <v>257.5</v>
      </c>
      <c r="H99" s="462">
        <v>41.918999999999997</v>
      </c>
      <c r="I99" s="459">
        <v>307.58418</v>
      </c>
      <c r="J99" s="460">
        <v>50.084179999999002</v>
      </c>
      <c r="K99" s="463">
        <v>0.99541805825200003</v>
      </c>
    </row>
    <row r="100" spans="1:11" ht="14.4" customHeight="1" thickBot="1" x14ac:dyDescent="0.35">
      <c r="A100" s="479" t="s">
        <v>364</v>
      </c>
      <c r="B100" s="459">
        <v>306.000706633454</v>
      </c>
      <c r="C100" s="459">
        <v>305.20800000000003</v>
      </c>
      <c r="D100" s="460">
        <v>-0.79270663345299996</v>
      </c>
      <c r="E100" s="461">
        <v>0.99740946142800002</v>
      </c>
      <c r="F100" s="459">
        <v>306.00000000000102</v>
      </c>
      <c r="G100" s="460">
        <v>255</v>
      </c>
      <c r="H100" s="462">
        <v>41.918999999999997</v>
      </c>
      <c r="I100" s="459">
        <v>277.08199999999999</v>
      </c>
      <c r="J100" s="460">
        <v>22.081999999998999</v>
      </c>
      <c r="K100" s="463">
        <v>0.90549673202600001</v>
      </c>
    </row>
    <row r="101" spans="1:11" ht="14.4" customHeight="1" thickBot="1" x14ac:dyDescent="0.35">
      <c r="A101" s="480" t="s">
        <v>365</v>
      </c>
      <c r="B101" s="464">
        <v>306.000706633454</v>
      </c>
      <c r="C101" s="464">
        <v>305.20800000000003</v>
      </c>
      <c r="D101" s="465">
        <v>-0.79270663345299996</v>
      </c>
      <c r="E101" s="471">
        <v>0.99740946142800002</v>
      </c>
      <c r="F101" s="464">
        <v>306.00000000000102</v>
      </c>
      <c r="G101" s="465">
        <v>255</v>
      </c>
      <c r="H101" s="467">
        <v>41.918999999999997</v>
      </c>
      <c r="I101" s="464">
        <v>277.08199999999999</v>
      </c>
      <c r="J101" s="465">
        <v>22.081999999998999</v>
      </c>
      <c r="K101" s="472">
        <v>0.90549673202600001</v>
      </c>
    </row>
    <row r="102" spans="1:11" ht="14.4" customHeight="1" thickBot="1" x14ac:dyDescent="0.35">
      <c r="A102" s="481" t="s">
        <v>366</v>
      </c>
      <c r="B102" s="459">
        <v>129.00029789449499</v>
      </c>
      <c r="C102" s="459">
        <v>128.59200000000001</v>
      </c>
      <c r="D102" s="460">
        <v>-0.40829789449499998</v>
      </c>
      <c r="E102" s="461">
        <v>0.996834907351</v>
      </c>
      <c r="F102" s="459">
        <v>129</v>
      </c>
      <c r="G102" s="460">
        <v>107.5</v>
      </c>
      <c r="H102" s="462">
        <v>24.515999999999998</v>
      </c>
      <c r="I102" s="459">
        <v>121.015</v>
      </c>
      <c r="J102" s="460">
        <v>13.514999999999</v>
      </c>
      <c r="K102" s="463">
        <v>0.93810077519299995</v>
      </c>
    </row>
    <row r="103" spans="1:11" ht="14.4" customHeight="1" thickBot="1" x14ac:dyDescent="0.35">
      <c r="A103" s="481" t="s">
        <v>367</v>
      </c>
      <c r="B103" s="459">
        <v>154.000355625987</v>
      </c>
      <c r="C103" s="459">
        <v>153.58799999999999</v>
      </c>
      <c r="D103" s="460">
        <v>-0.41235562598600001</v>
      </c>
      <c r="E103" s="461">
        <v>0.99732237224800002</v>
      </c>
      <c r="F103" s="459">
        <v>154</v>
      </c>
      <c r="G103" s="460">
        <v>128.333333333334</v>
      </c>
      <c r="H103" s="462">
        <v>14.865</v>
      </c>
      <c r="I103" s="459">
        <v>136.25399999999999</v>
      </c>
      <c r="J103" s="460">
        <v>7.9206666666660004</v>
      </c>
      <c r="K103" s="463">
        <v>0.88476623376600005</v>
      </c>
    </row>
    <row r="104" spans="1:11" ht="14.4" customHeight="1" thickBot="1" x14ac:dyDescent="0.35">
      <c r="A104" s="481" t="s">
        <v>368</v>
      </c>
      <c r="B104" s="459">
        <v>23.000053112972001</v>
      </c>
      <c r="C104" s="459">
        <v>23.027999999999999</v>
      </c>
      <c r="D104" s="460">
        <v>2.7946887027E-2</v>
      </c>
      <c r="E104" s="461">
        <v>1.0012150792379999</v>
      </c>
      <c r="F104" s="459">
        <v>23</v>
      </c>
      <c r="G104" s="460">
        <v>19.166666666666</v>
      </c>
      <c r="H104" s="462">
        <v>2.5379999999999998</v>
      </c>
      <c r="I104" s="459">
        <v>19.812999999999999</v>
      </c>
      <c r="J104" s="460">
        <v>0.64633333333300003</v>
      </c>
      <c r="K104" s="463">
        <v>0.86143478260799999</v>
      </c>
    </row>
    <row r="105" spans="1:11" ht="14.4" customHeight="1" thickBot="1" x14ac:dyDescent="0.35">
      <c r="A105" s="479" t="s">
        <v>369</v>
      </c>
      <c r="B105" s="459">
        <v>0</v>
      </c>
      <c r="C105" s="459">
        <v>24.77918</v>
      </c>
      <c r="D105" s="460">
        <v>24.77918</v>
      </c>
      <c r="E105" s="469" t="s">
        <v>272</v>
      </c>
      <c r="F105" s="459">
        <v>3</v>
      </c>
      <c r="G105" s="460">
        <v>2.5</v>
      </c>
      <c r="H105" s="462">
        <v>0</v>
      </c>
      <c r="I105" s="459">
        <v>30.502179999999999</v>
      </c>
      <c r="J105" s="460">
        <v>28.002179999999999</v>
      </c>
      <c r="K105" s="463">
        <v>10.167393333333001</v>
      </c>
    </row>
    <row r="106" spans="1:11" ht="14.4" customHeight="1" thickBot="1" x14ac:dyDescent="0.35">
      <c r="A106" s="480" t="s">
        <v>370</v>
      </c>
      <c r="B106" s="464">
        <v>0</v>
      </c>
      <c r="C106" s="464">
        <v>23.775300000000001</v>
      </c>
      <c r="D106" s="465">
        <v>23.775300000000001</v>
      </c>
      <c r="E106" s="466" t="s">
        <v>272</v>
      </c>
      <c r="F106" s="464">
        <v>3</v>
      </c>
      <c r="G106" s="465">
        <v>2.5</v>
      </c>
      <c r="H106" s="467">
        <v>0</v>
      </c>
      <c r="I106" s="464">
        <v>0</v>
      </c>
      <c r="J106" s="465">
        <v>-2.5</v>
      </c>
      <c r="K106" s="472">
        <v>0</v>
      </c>
    </row>
    <row r="107" spans="1:11" ht="14.4" customHeight="1" thickBot="1" x14ac:dyDescent="0.35">
      <c r="A107" s="481" t="s">
        <v>371</v>
      </c>
      <c r="B107" s="459">
        <v>0</v>
      </c>
      <c r="C107" s="459">
        <v>23.775300000000001</v>
      </c>
      <c r="D107" s="460">
        <v>23.775300000000001</v>
      </c>
      <c r="E107" s="469" t="s">
        <v>272</v>
      </c>
      <c r="F107" s="459">
        <v>3</v>
      </c>
      <c r="G107" s="460">
        <v>2.5</v>
      </c>
      <c r="H107" s="462">
        <v>0</v>
      </c>
      <c r="I107" s="459">
        <v>0</v>
      </c>
      <c r="J107" s="460">
        <v>-2.5</v>
      </c>
      <c r="K107" s="463">
        <v>0</v>
      </c>
    </row>
    <row r="108" spans="1:11" ht="14.4" customHeight="1" thickBot="1" x14ac:dyDescent="0.35">
      <c r="A108" s="480" t="s">
        <v>372</v>
      </c>
      <c r="B108" s="464">
        <v>0</v>
      </c>
      <c r="C108" s="464">
        <v>0</v>
      </c>
      <c r="D108" s="465">
        <v>0</v>
      </c>
      <c r="E108" s="471">
        <v>1</v>
      </c>
      <c r="F108" s="464">
        <v>0</v>
      </c>
      <c r="G108" s="465">
        <v>0</v>
      </c>
      <c r="H108" s="467">
        <v>0</v>
      </c>
      <c r="I108" s="464">
        <v>14.46918</v>
      </c>
      <c r="J108" s="465">
        <v>14.46918</v>
      </c>
      <c r="K108" s="468" t="s">
        <v>295</v>
      </c>
    </row>
    <row r="109" spans="1:11" ht="14.4" customHeight="1" thickBot="1" x14ac:dyDescent="0.35">
      <c r="A109" s="481" t="s">
        <v>373</v>
      </c>
      <c r="B109" s="459">
        <v>0</v>
      </c>
      <c r="C109" s="459">
        <v>0</v>
      </c>
      <c r="D109" s="460">
        <v>0</v>
      </c>
      <c r="E109" s="461">
        <v>1</v>
      </c>
      <c r="F109" s="459">
        <v>0</v>
      </c>
      <c r="G109" s="460">
        <v>0</v>
      </c>
      <c r="H109" s="462">
        <v>0</v>
      </c>
      <c r="I109" s="459">
        <v>14.46918</v>
      </c>
      <c r="J109" s="460">
        <v>14.46918</v>
      </c>
      <c r="K109" s="470" t="s">
        <v>295</v>
      </c>
    </row>
    <row r="110" spans="1:11" ht="14.4" customHeight="1" thickBot="1" x14ac:dyDescent="0.35">
      <c r="A110" s="480" t="s">
        <v>374</v>
      </c>
      <c r="B110" s="464">
        <v>0</v>
      </c>
      <c r="C110" s="464">
        <v>1.0038800000000001</v>
      </c>
      <c r="D110" s="465">
        <v>1.0038800000000001</v>
      </c>
      <c r="E110" s="466" t="s">
        <v>272</v>
      </c>
      <c r="F110" s="464">
        <v>0</v>
      </c>
      <c r="G110" s="465">
        <v>0</v>
      </c>
      <c r="H110" s="467">
        <v>0</v>
      </c>
      <c r="I110" s="464">
        <v>16.033000000000001</v>
      </c>
      <c r="J110" s="465">
        <v>16.033000000000001</v>
      </c>
      <c r="K110" s="468" t="s">
        <v>272</v>
      </c>
    </row>
    <row r="111" spans="1:11" ht="14.4" customHeight="1" thickBot="1" x14ac:dyDescent="0.35">
      <c r="A111" s="481" t="s">
        <v>375</v>
      </c>
      <c r="B111" s="459">
        <v>0</v>
      </c>
      <c r="C111" s="459">
        <v>1.0038800000000001</v>
      </c>
      <c r="D111" s="460">
        <v>1.0038800000000001</v>
      </c>
      <c r="E111" s="469" t="s">
        <v>272</v>
      </c>
      <c r="F111" s="459">
        <v>0</v>
      </c>
      <c r="G111" s="460">
        <v>0</v>
      </c>
      <c r="H111" s="462">
        <v>0</v>
      </c>
      <c r="I111" s="459">
        <v>16.033000000000001</v>
      </c>
      <c r="J111" s="460">
        <v>16.033000000000001</v>
      </c>
      <c r="K111" s="470" t="s">
        <v>272</v>
      </c>
    </row>
    <row r="112" spans="1:11" ht="14.4" customHeight="1" thickBot="1" x14ac:dyDescent="0.35">
      <c r="A112" s="477" t="s">
        <v>376</v>
      </c>
      <c r="B112" s="459">
        <v>6947.2384951597796</v>
      </c>
      <c r="C112" s="459">
        <v>7160.9029399999999</v>
      </c>
      <c r="D112" s="460">
        <v>213.66444484021901</v>
      </c>
      <c r="E112" s="461">
        <v>1.0307553058650001</v>
      </c>
      <c r="F112" s="459">
        <v>7202.6894508272098</v>
      </c>
      <c r="G112" s="460">
        <v>6002.2412090226699</v>
      </c>
      <c r="H112" s="462">
        <v>716.62190999999996</v>
      </c>
      <c r="I112" s="459">
        <v>6783.1964600000001</v>
      </c>
      <c r="J112" s="460">
        <v>780.95525097732798</v>
      </c>
      <c r="K112" s="463">
        <v>0.94175883970899998</v>
      </c>
    </row>
    <row r="113" spans="1:11" ht="14.4" customHeight="1" thickBot="1" x14ac:dyDescent="0.35">
      <c r="A113" s="478" t="s">
        <v>377</v>
      </c>
      <c r="B113" s="459">
        <v>6856.7344153613503</v>
      </c>
      <c r="C113" s="459">
        <v>7105.4462000000003</v>
      </c>
      <c r="D113" s="460">
        <v>248.71178463864501</v>
      </c>
      <c r="E113" s="461">
        <v>1.036272629151</v>
      </c>
      <c r="F113" s="459">
        <v>7148.7875299111602</v>
      </c>
      <c r="G113" s="460">
        <v>5957.3229415926298</v>
      </c>
      <c r="H113" s="462">
        <v>716.15767000000005</v>
      </c>
      <c r="I113" s="459">
        <v>6772.0820800000001</v>
      </c>
      <c r="J113" s="460">
        <v>814.75913840736598</v>
      </c>
      <c r="K113" s="463">
        <v>0.94730498726699996</v>
      </c>
    </row>
    <row r="114" spans="1:11" ht="14.4" customHeight="1" thickBot="1" x14ac:dyDescent="0.35">
      <c r="A114" s="479" t="s">
        <v>378</v>
      </c>
      <c r="B114" s="459">
        <v>6856.7344153613503</v>
      </c>
      <c r="C114" s="459">
        <v>7105.4462000000003</v>
      </c>
      <c r="D114" s="460">
        <v>248.71178463864501</v>
      </c>
      <c r="E114" s="461">
        <v>1.036272629151</v>
      </c>
      <c r="F114" s="459">
        <v>7148.7875299111602</v>
      </c>
      <c r="G114" s="460">
        <v>5957.3229415926298</v>
      </c>
      <c r="H114" s="462">
        <v>716.15767000000005</v>
      </c>
      <c r="I114" s="459">
        <v>6772.0820800000001</v>
      </c>
      <c r="J114" s="460">
        <v>814.75913840736598</v>
      </c>
      <c r="K114" s="463">
        <v>0.94730498726699996</v>
      </c>
    </row>
    <row r="115" spans="1:11" ht="14.4" customHeight="1" thickBot="1" x14ac:dyDescent="0.35">
      <c r="A115" s="480" t="s">
        <v>379</v>
      </c>
      <c r="B115" s="464">
        <v>4453.7341744157702</v>
      </c>
      <c r="C115" s="464">
        <v>4811.7146899999998</v>
      </c>
      <c r="D115" s="465">
        <v>357.98051558422901</v>
      </c>
      <c r="E115" s="471">
        <v>1.0803776115870001</v>
      </c>
      <c r="F115" s="464">
        <v>4567.5</v>
      </c>
      <c r="G115" s="465">
        <v>3806.25</v>
      </c>
      <c r="H115" s="467">
        <v>490.42225999999999</v>
      </c>
      <c r="I115" s="464">
        <v>4456.1329999999998</v>
      </c>
      <c r="J115" s="465">
        <v>649.88300000000004</v>
      </c>
      <c r="K115" s="472">
        <v>0.97561751505100003</v>
      </c>
    </row>
    <row r="116" spans="1:11" ht="14.4" customHeight="1" thickBot="1" x14ac:dyDescent="0.35">
      <c r="A116" s="481" t="s">
        <v>380</v>
      </c>
      <c r="B116" s="459">
        <v>3427.26425456674</v>
      </c>
      <c r="C116" s="459">
        <v>3716.5016099999998</v>
      </c>
      <c r="D116" s="460">
        <v>289.23735543325603</v>
      </c>
      <c r="E116" s="461">
        <v>1.0843930709589999</v>
      </c>
      <c r="F116" s="459">
        <v>3503</v>
      </c>
      <c r="G116" s="460">
        <v>2919.1666666666702</v>
      </c>
      <c r="H116" s="462">
        <v>364.39141999999998</v>
      </c>
      <c r="I116" s="459">
        <v>3312.2718799999998</v>
      </c>
      <c r="J116" s="460">
        <v>393.10521333333298</v>
      </c>
      <c r="K116" s="463">
        <v>0.94555292035299998</v>
      </c>
    </row>
    <row r="117" spans="1:11" ht="14.4" customHeight="1" thickBot="1" x14ac:dyDescent="0.35">
      <c r="A117" s="481" t="s">
        <v>381</v>
      </c>
      <c r="B117" s="459">
        <v>49.791237304747</v>
      </c>
      <c r="C117" s="459">
        <v>39.462000000000003</v>
      </c>
      <c r="D117" s="460">
        <v>-10.329237304747</v>
      </c>
      <c r="E117" s="461">
        <v>0.79254909369799997</v>
      </c>
      <c r="F117" s="459">
        <v>40</v>
      </c>
      <c r="G117" s="460">
        <v>33.333333333333002</v>
      </c>
      <c r="H117" s="462">
        <v>0</v>
      </c>
      <c r="I117" s="459">
        <v>2.5823999999999998</v>
      </c>
      <c r="J117" s="460">
        <v>-30.750933333332998</v>
      </c>
      <c r="K117" s="463">
        <v>6.4560000000000006E-2</v>
      </c>
    </row>
    <row r="118" spans="1:11" ht="14.4" customHeight="1" thickBot="1" x14ac:dyDescent="0.35">
      <c r="A118" s="481" t="s">
        <v>382</v>
      </c>
      <c r="B118" s="459">
        <v>104.245743218396</v>
      </c>
      <c r="C118" s="459">
        <v>124.29519999999999</v>
      </c>
      <c r="D118" s="460">
        <v>20.049456781604</v>
      </c>
      <c r="E118" s="461">
        <v>1.1923287816129999</v>
      </c>
      <c r="F118" s="459">
        <v>125</v>
      </c>
      <c r="G118" s="460">
        <v>104.166666666667</v>
      </c>
      <c r="H118" s="462">
        <v>8.5776000000000003</v>
      </c>
      <c r="I118" s="459">
        <v>66.556399999999996</v>
      </c>
      <c r="J118" s="460">
        <v>-37.610266666666</v>
      </c>
      <c r="K118" s="463">
        <v>0.53245120000000001</v>
      </c>
    </row>
    <row r="119" spans="1:11" ht="14.4" customHeight="1" thickBot="1" x14ac:dyDescent="0.35">
      <c r="A119" s="481" t="s">
        <v>383</v>
      </c>
      <c r="B119" s="459">
        <v>872.43293932588494</v>
      </c>
      <c r="C119" s="459">
        <v>931.45587999999998</v>
      </c>
      <c r="D119" s="460">
        <v>59.022940674114999</v>
      </c>
      <c r="E119" s="461">
        <v>1.067653269395</v>
      </c>
      <c r="F119" s="459">
        <v>899.5</v>
      </c>
      <c r="G119" s="460">
        <v>749.58333333333303</v>
      </c>
      <c r="H119" s="462">
        <v>117.45323999999999</v>
      </c>
      <c r="I119" s="459">
        <v>1074.7223200000001</v>
      </c>
      <c r="J119" s="460">
        <v>325.13898666666699</v>
      </c>
      <c r="K119" s="463">
        <v>1.1947996887150001</v>
      </c>
    </row>
    <row r="120" spans="1:11" ht="14.4" customHeight="1" thickBot="1" x14ac:dyDescent="0.35">
      <c r="A120" s="480" t="s">
        <v>384</v>
      </c>
      <c r="B120" s="464">
        <v>0</v>
      </c>
      <c r="C120" s="464">
        <v>1.5181899999999999</v>
      </c>
      <c r="D120" s="465">
        <v>1.5181899999999999</v>
      </c>
      <c r="E120" s="466" t="s">
        <v>272</v>
      </c>
      <c r="F120" s="464">
        <v>0</v>
      </c>
      <c r="G120" s="465">
        <v>0</v>
      </c>
      <c r="H120" s="467">
        <v>0</v>
      </c>
      <c r="I120" s="464">
        <v>0</v>
      </c>
      <c r="J120" s="465">
        <v>0</v>
      </c>
      <c r="K120" s="468" t="s">
        <v>272</v>
      </c>
    </row>
    <row r="121" spans="1:11" ht="14.4" customHeight="1" thickBot="1" x14ac:dyDescent="0.35">
      <c r="A121" s="481" t="s">
        <v>385</v>
      </c>
      <c r="B121" s="459">
        <v>0</v>
      </c>
      <c r="C121" s="459">
        <v>1.5181899999999999</v>
      </c>
      <c r="D121" s="460">
        <v>1.5181899999999999</v>
      </c>
      <c r="E121" s="469" t="s">
        <v>272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272</v>
      </c>
    </row>
    <row r="122" spans="1:11" ht="14.4" customHeight="1" thickBot="1" x14ac:dyDescent="0.35">
      <c r="A122" s="480" t="s">
        <v>386</v>
      </c>
      <c r="B122" s="464">
        <v>1.0000001002679999</v>
      </c>
      <c r="C122" s="464">
        <v>0</v>
      </c>
      <c r="D122" s="465">
        <v>-1.0000001002679999</v>
      </c>
      <c r="E122" s="471">
        <v>0</v>
      </c>
      <c r="F122" s="464">
        <v>2</v>
      </c>
      <c r="G122" s="465">
        <v>1.6666666666659999</v>
      </c>
      <c r="H122" s="467">
        <v>0</v>
      </c>
      <c r="I122" s="464">
        <v>0.77188999999999997</v>
      </c>
      <c r="J122" s="465">
        <v>-0.89477666666599998</v>
      </c>
      <c r="K122" s="472">
        <v>0.38594499999999998</v>
      </c>
    </row>
    <row r="123" spans="1:11" ht="14.4" customHeight="1" thickBot="1" x14ac:dyDescent="0.35">
      <c r="A123" s="481" t="s">
        <v>387</v>
      </c>
      <c r="B123" s="459">
        <v>1.0000001002679999</v>
      </c>
      <c r="C123" s="459">
        <v>0</v>
      </c>
      <c r="D123" s="460">
        <v>-1.0000001002679999</v>
      </c>
      <c r="E123" s="461">
        <v>0</v>
      </c>
      <c r="F123" s="459">
        <v>2</v>
      </c>
      <c r="G123" s="460">
        <v>1.6666666666659999</v>
      </c>
      <c r="H123" s="462">
        <v>0</v>
      </c>
      <c r="I123" s="459">
        <v>0.77188999999999997</v>
      </c>
      <c r="J123" s="460">
        <v>-0.89477666666599998</v>
      </c>
      <c r="K123" s="463">
        <v>0.38594499999999998</v>
      </c>
    </row>
    <row r="124" spans="1:11" ht="14.4" customHeight="1" thickBot="1" x14ac:dyDescent="0.35">
      <c r="A124" s="480" t="s">
        <v>388</v>
      </c>
      <c r="B124" s="464">
        <v>0</v>
      </c>
      <c r="C124" s="464">
        <v>0.126</v>
      </c>
      <c r="D124" s="465">
        <v>0.126</v>
      </c>
      <c r="E124" s="466" t="s">
        <v>295</v>
      </c>
      <c r="F124" s="464">
        <v>0.12132968086</v>
      </c>
      <c r="G124" s="465">
        <v>0.101108067383</v>
      </c>
      <c r="H124" s="467">
        <v>0</v>
      </c>
      <c r="I124" s="464">
        <v>0</v>
      </c>
      <c r="J124" s="465">
        <v>-0.101108067383</v>
      </c>
      <c r="K124" s="472">
        <v>0</v>
      </c>
    </row>
    <row r="125" spans="1:11" ht="14.4" customHeight="1" thickBot="1" x14ac:dyDescent="0.35">
      <c r="A125" s="481" t="s">
        <v>389</v>
      </c>
      <c r="B125" s="459">
        <v>0</v>
      </c>
      <c r="C125" s="459">
        <v>0.126</v>
      </c>
      <c r="D125" s="460">
        <v>0.126</v>
      </c>
      <c r="E125" s="469" t="s">
        <v>295</v>
      </c>
      <c r="F125" s="459">
        <v>0.12132968086</v>
      </c>
      <c r="G125" s="460">
        <v>0.101108067383</v>
      </c>
      <c r="H125" s="462">
        <v>0</v>
      </c>
      <c r="I125" s="459">
        <v>0</v>
      </c>
      <c r="J125" s="460">
        <v>-0.101108067383</v>
      </c>
      <c r="K125" s="463">
        <v>0</v>
      </c>
    </row>
    <row r="126" spans="1:11" ht="14.4" customHeight="1" thickBot="1" x14ac:dyDescent="0.35">
      <c r="A126" s="480" t="s">
        <v>390</v>
      </c>
      <c r="B126" s="464">
        <v>2402.0002408453101</v>
      </c>
      <c r="C126" s="464">
        <v>2158.1463199999998</v>
      </c>
      <c r="D126" s="465">
        <v>-243.853920845315</v>
      </c>
      <c r="E126" s="471">
        <v>0.89847881082600001</v>
      </c>
      <c r="F126" s="464">
        <v>2579.1662002303001</v>
      </c>
      <c r="G126" s="465">
        <v>2149.3051668585799</v>
      </c>
      <c r="H126" s="467">
        <v>221.88750999999999</v>
      </c>
      <c r="I126" s="464">
        <v>2264.3581199999999</v>
      </c>
      <c r="J126" s="465">
        <v>115.052953141418</v>
      </c>
      <c r="K126" s="472">
        <v>0.87794191773899999</v>
      </c>
    </row>
    <row r="127" spans="1:11" ht="14.4" customHeight="1" thickBot="1" x14ac:dyDescent="0.35">
      <c r="A127" s="481" t="s">
        <v>391</v>
      </c>
      <c r="B127" s="459">
        <v>966.00009685952296</v>
      </c>
      <c r="C127" s="459">
        <v>776.46451999999999</v>
      </c>
      <c r="D127" s="460">
        <v>-189.53557685952299</v>
      </c>
      <c r="E127" s="461">
        <v>0.80379341836899998</v>
      </c>
      <c r="F127" s="459">
        <v>1019.1662002303</v>
      </c>
      <c r="G127" s="460">
        <v>849.30516685858197</v>
      </c>
      <c r="H127" s="462">
        <v>56.646140000000003</v>
      </c>
      <c r="I127" s="459">
        <v>792.53866000000005</v>
      </c>
      <c r="J127" s="460">
        <v>-56.766506858581003</v>
      </c>
      <c r="K127" s="463">
        <v>0.77763436407200004</v>
      </c>
    </row>
    <row r="128" spans="1:11" ht="14.4" customHeight="1" thickBot="1" x14ac:dyDescent="0.35">
      <c r="A128" s="481" t="s">
        <v>392</v>
      </c>
      <c r="B128" s="459">
        <v>1436.0001439857899</v>
      </c>
      <c r="C128" s="459">
        <v>1381.6818000000001</v>
      </c>
      <c r="D128" s="460">
        <v>-54.318343985791003</v>
      </c>
      <c r="E128" s="461">
        <v>0.96217385895499996</v>
      </c>
      <c r="F128" s="459">
        <v>1560</v>
      </c>
      <c r="G128" s="460">
        <v>1300</v>
      </c>
      <c r="H128" s="462">
        <v>165.24136999999999</v>
      </c>
      <c r="I128" s="459">
        <v>1471.8194599999999</v>
      </c>
      <c r="J128" s="460">
        <v>171.81945999999999</v>
      </c>
      <c r="K128" s="463">
        <v>0.94347401281999999</v>
      </c>
    </row>
    <row r="129" spans="1:11" ht="14.4" customHeight="1" thickBot="1" x14ac:dyDescent="0.35">
      <c r="A129" s="480" t="s">
        <v>393</v>
      </c>
      <c r="B129" s="464">
        <v>0</v>
      </c>
      <c r="C129" s="464">
        <v>133.941</v>
      </c>
      <c r="D129" s="465">
        <v>133.941</v>
      </c>
      <c r="E129" s="466" t="s">
        <v>272</v>
      </c>
      <c r="F129" s="464">
        <v>0</v>
      </c>
      <c r="G129" s="465">
        <v>0</v>
      </c>
      <c r="H129" s="467">
        <v>3.8479000000000001</v>
      </c>
      <c r="I129" s="464">
        <v>50.819070000000004</v>
      </c>
      <c r="J129" s="465">
        <v>50.819070000000004</v>
      </c>
      <c r="K129" s="468" t="s">
        <v>272</v>
      </c>
    </row>
    <row r="130" spans="1:11" ht="14.4" customHeight="1" thickBot="1" x14ac:dyDescent="0.35">
      <c r="A130" s="481" t="s">
        <v>394</v>
      </c>
      <c r="B130" s="459">
        <v>0</v>
      </c>
      <c r="C130" s="459">
        <v>14.798069999999999</v>
      </c>
      <c r="D130" s="460">
        <v>14.798069999999999</v>
      </c>
      <c r="E130" s="469" t="s">
        <v>272</v>
      </c>
      <c r="F130" s="459">
        <v>0</v>
      </c>
      <c r="G130" s="460">
        <v>0</v>
      </c>
      <c r="H130" s="462">
        <v>0</v>
      </c>
      <c r="I130" s="459">
        <v>41.305050000000001</v>
      </c>
      <c r="J130" s="460">
        <v>41.305050000000001</v>
      </c>
      <c r="K130" s="470" t="s">
        <v>272</v>
      </c>
    </row>
    <row r="131" spans="1:11" ht="14.4" customHeight="1" thickBot="1" x14ac:dyDescent="0.35">
      <c r="A131" s="481" t="s">
        <v>395</v>
      </c>
      <c r="B131" s="459">
        <v>0</v>
      </c>
      <c r="C131" s="459">
        <v>119.14293000000001</v>
      </c>
      <c r="D131" s="460">
        <v>119.14293000000001</v>
      </c>
      <c r="E131" s="469" t="s">
        <v>272</v>
      </c>
      <c r="F131" s="459">
        <v>0</v>
      </c>
      <c r="G131" s="460">
        <v>0</v>
      </c>
      <c r="H131" s="462">
        <v>3.8479000000000001</v>
      </c>
      <c r="I131" s="459">
        <v>9.5140200000000004</v>
      </c>
      <c r="J131" s="460">
        <v>9.5140200000000004</v>
      </c>
      <c r="K131" s="470" t="s">
        <v>272</v>
      </c>
    </row>
    <row r="132" spans="1:11" ht="14.4" customHeight="1" thickBot="1" x14ac:dyDescent="0.35">
      <c r="A132" s="478" t="s">
        <v>396</v>
      </c>
      <c r="B132" s="459">
        <v>90.504079798424002</v>
      </c>
      <c r="C132" s="459">
        <v>55.456740000000003</v>
      </c>
      <c r="D132" s="460">
        <v>-35.047339798423998</v>
      </c>
      <c r="E132" s="461">
        <v>0.61275403411100005</v>
      </c>
      <c r="F132" s="459">
        <v>53.901920916045</v>
      </c>
      <c r="G132" s="460">
        <v>44.918267430036998</v>
      </c>
      <c r="H132" s="462">
        <v>0.46423999999999999</v>
      </c>
      <c r="I132" s="459">
        <v>11.114380000000001</v>
      </c>
      <c r="J132" s="460">
        <v>-33.803887430037001</v>
      </c>
      <c r="K132" s="463">
        <v>0.20619636204200001</v>
      </c>
    </row>
    <row r="133" spans="1:11" ht="14.4" customHeight="1" thickBot="1" x14ac:dyDescent="0.35">
      <c r="A133" s="484" t="s">
        <v>397</v>
      </c>
      <c r="B133" s="464">
        <v>90.504079798424002</v>
      </c>
      <c r="C133" s="464">
        <v>55.456740000000003</v>
      </c>
      <c r="D133" s="465">
        <v>-35.047339798423998</v>
      </c>
      <c r="E133" s="471">
        <v>0.61275403411100005</v>
      </c>
      <c r="F133" s="464">
        <v>53.901920916045</v>
      </c>
      <c r="G133" s="465">
        <v>44.918267430036998</v>
      </c>
      <c r="H133" s="467">
        <v>0.46423999999999999</v>
      </c>
      <c r="I133" s="464">
        <v>11.114380000000001</v>
      </c>
      <c r="J133" s="465">
        <v>-33.803887430037001</v>
      </c>
      <c r="K133" s="472">
        <v>0.20619636204200001</v>
      </c>
    </row>
    <row r="134" spans="1:11" ht="14.4" customHeight="1" thickBot="1" x14ac:dyDescent="0.35">
      <c r="A134" s="480" t="s">
        <v>398</v>
      </c>
      <c r="B134" s="464">
        <v>0</v>
      </c>
      <c r="C134" s="464">
        <v>0</v>
      </c>
      <c r="D134" s="465">
        <v>0</v>
      </c>
      <c r="E134" s="471">
        <v>1</v>
      </c>
      <c r="F134" s="464">
        <v>0</v>
      </c>
      <c r="G134" s="465">
        <v>0</v>
      </c>
      <c r="H134" s="467">
        <v>0</v>
      </c>
      <c r="I134" s="464">
        <v>1.5835999999999999</v>
      </c>
      <c r="J134" s="465">
        <v>1.5835999999999999</v>
      </c>
      <c r="K134" s="468" t="s">
        <v>295</v>
      </c>
    </row>
    <row r="135" spans="1:11" ht="14.4" customHeight="1" thickBot="1" x14ac:dyDescent="0.35">
      <c r="A135" s="481" t="s">
        <v>399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1.5835999999999999</v>
      </c>
      <c r="J135" s="460">
        <v>1.5835999999999999</v>
      </c>
      <c r="K135" s="470" t="s">
        <v>295</v>
      </c>
    </row>
    <row r="136" spans="1:11" ht="14.4" customHeight="1" thickBot="1" x14ac:dyDescent="0.35">
      <c r="A136" s="480" t="s">
        <v>400</v>
      </c>
      <c r="B136" s="464">
        <v>0</v>
      </c>
      <c r="C136" s="464">
        <v>1.6619999999999999E-2</v>
      </c>
      <c r="D136" s="465">
        <v>1.6619999999999999E-2</v>
      </c>
      <c r="E136" s="466" t="s">
        <v>272</v>
      </c>
      <c r="F136" s="464">
        <v>0</v>
      </c>
      <c r="G136" s="465">
        <v>0</v>
      </c>
      <c r="H136" s="467">
        <v>-6.1599999999999997E-3</v>
      </c>
      <c r="I136" s="464">
        <v>0.69425999999999999</v>
      </c>
      <c r="J136" s="465">
        <v>0.69425999999999999</v>
      </c>
      <c r="K136" s="468" t="s">
        <v>272</v>
      </c>
    </row>
    <row r="137" spans="1:11" ht="14.4" customHeight="1" thickBot="1" x14ac:dyDescent="0.35">
      <c r="A137" s="481" t="s">
        <v>401</v>
      </c>
      <c r="B137" s="459">
        <v>0</v>
      </c>
      <c r="C137" s="459">
        <v>1.6619999999999999E-2</v>
      </c>
      <c r="D137" s="460">
        <v>1.6619999999999999E-2</v>
      </c>
      <c r="E137" s="469" t="s">
        <v>272</v>
      </c>
      <c r="F137" s="459">
        <v>0</v>
      </c>
      <c r="G137" s="460">
        <v>0</v>
      </c>
      <c r="H137" s="462">
        <v>-6.1599999999999997E-3</v>
      </c>
      <c r="I137" s="459">
        <v>-6.5740000000000007E-2</v>
      </c>
      <c r="J137" s="460">
        <v>-6.5740000000000007E-2</v>
      </c>
      <c r="K137" s="470" t="s">
        <v>272</v>
      </c>
    </row>
    <row r="138" spans="1:11" ht="14.4" customHeight="1" thickBot="1" x14ac:dyDescent="0.35">
      <c r="A138" s="481" t="s">
        <v>402</v>
      </c>
      <c r="B138" s="459">
        <v>0</v>
      </c>
      <c r="C138" s="459">
        <v>0</v>
      </c>
      <c r="D138" s="460">
        <v>0</v>
      </c>
      <c r="E138" s="461">
        <v>1</v>
      </c>
      <c r="F138" s="459">
        <v>0</v>
      </c>
      <c r="G138" s="460">
        <v>0</v>
      </c>
      <c r="H138" s="462">
        <v>0</v>
      </c>
      <c r="I138" s="459">
        <v>0.76</v>
      </c>
      <c r="J138" s="460">
        <v>0.76</v>
      </c>
      <c r="K138" s="470" t="s">
        <v>295</v>
      </c>
    </row>
    <row r="139" spans="1:11" ht="14.4" customHeight="1" thickBot="1" x14ac:dyDescent="0.35">
      <c r="A139" s="480" t="s">
        <v>403</v>
      </c>
      <c r="B139" s="464">
        <v>90.504079798424002</v>
      </c>
      <c r="C139" s="464">
        <v>55.44012</v>
      </c>
      <c r="D139" s="465">
        <v>-35.063959798424001</v>
      </c>
      <c r="E139" s="471">
        <v>0.61257039597999996</v>
      </c>
      <c r="F139" s="464">
        <v>53.901920916045</v>
      </c>
      <c r="G139" s="465">
        <v>44.918267430036998</v>
      </c>
      <c r="H139" s="467">
        <v>0.47039999999999998</v>
      </c>
      <c r="I139" s="464">
        <v>8.8365200000000002</v>
      </c>
      <c r="J139" s="465">
        <v>-36.081747430036998</v>
      </c>
      <c r="K139" s="472">
        <v>0.16393701466999999</v>
      </c>
    </row>
    <row r="140" spans="1:11" ht="14.4" customHeight="1" thickBot="1" x14ac:dyDescent="0.35">
      <c r="A140" s="481" t="s">
        <v>404</v>
      </c>
      <c r="B140" s="459">
        <v>2.2848444865000001E-2</v>
      </c>
      <c r="C140" s="459">
        <v>0</v>
      </c>
      <c r="D140" s="460">
        <v>-2.2848444865000001E-2</v>
      </c>
      <c r="E140" s="461">
        <v>0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63">
        <v>0</v>
      </c>
    </row>
    <row r="141" spans="1:11" ht="14.4" customHeight="1" thickBot="1" x14ac:dyDescent="0.35">
      <c r="A141" s="481" t="s">
        <v>405</v>
      </c>
      <c r="B141" s="459">
        <v>60.390770925901002</v>
      </c>
      <c r="C141" s="459">
        <v>31.6</v>
      </c>
      <c r="D141" s="460">
        <v>-28.790770925901001</v>
      </c>
      <c r="E141" s="461">
        <v>0.52325876148799999</v>
      </c>
      <c r="F141" s="459">
        <v>31.284264344212001</v>
      </c>
      <c r="G141" s="460">
        <v>26.070220286843</v>
      </c>
      <c r="H141" s="462">
        <v>0</v>
      </c>
      <c r="I141" s="459">
        <v>0</v>
      </c>
      <c r="J141" s="460">
        <v>-26.070220286843</v>
      </c>
      <c r="K141" s="463">
        <v>0</v>
      </c>
    </row>
    <row r="142" spans="1:11" ht="14.4" customHeight="1" thickBot="1" x14ac:dyDescent="0.35">
      <c r="A142" s="481" t="s">
        <v>406</v>
      </c>
      <c r="B142" s="459">
        <v>6.3686558441359997</v>
      </c>
      <c r="C142" s="459">
        <v>2.8151999999999999</v>
      </c>
      <c r="D142" s="460">
        <v>-3.5534558441359998</v>
      </c>
      <c r="E142" s="461">
        <v>0.44203990118100001</v>
      </c>
      <c r="F142" s="459">
        <v>3.2311861340879999</v>
      </c>
      <c r="G142" s="460">
        <v>2.6926551117400002</v>
      </c>
      <c r="H142" s="462">
        <v>0.47039999999999998</v>
      </c>
      <c r="I142" s="459">
        <v>3.762</v>
      </c>
      <c r="J142" s="460">
        <v>1.069344888259</v>
      </c>
      <c r="K142" s="463">
        <v>1.164278331202</v>
      </c>
    </row>
    <row r="143" spans="1:11" ht="14.4" customHeight="1" thickBot="1" x14ac:dyDescent="0.35">
      <c r="A143" s="481" t="s">
        <v>407</v>
      </c>
      <c r="B143" s="459">
        <v>23.721804583522001</v>
      </c>
      <c r="C143" s="459">
        <v>21.024920000000002</v>
      </c>
      <c r="D143" s="460">
        <v>-2.6968845835209998</v>
      </c>
      <c r="E143" s="461">
        <v>0.88631199729999999</v>
      </c>
      <c r="F143" s="459">
        <v>19.386470437743</v>
      </c>
      <c r="G143" s="460">
        <v>16.155392031453001</v>
      </c>
      <c r="H143" s="462">
        <v>0</v>
      </c>
      <c r="I143" s="459">
        <v>5.0745199999999997</v>
      </c>
      <c r="J143" s="460">
        <v>-11.080872031453</v>
      </c>
      <c r="K143" s="463">
        <v>0.261755744362</v>
      </c>
    </row>
    <row r="144" spans="1:11" ht="14.4" customHeight="1" thickBot="1" x14ac:dyDescent="0.35">
      <c r="A144" s="477" t="s">
        <v>408</v>
      </c>
      <c r="B144" s="459">
        <v>1430.14749503029</v>
      </c>
      <c r="C144" s="459">
        <v>1370.25926</v>
      </c>
      <c r="D144" s="460">
        <v>-59.888235030292002</v>
      </c>
      <c r="E144" s="461">
        <v>0.95812443454999996</v>
      </c>
      <c r="F144" s="459">
        <v>1361.30236122152</v>
      </c>
      <c r="G144" s="460">
        <v>1134.4186343512699</v>
      </c>
      <c r="H144" s="462">
        <v>134.57918000000001</v>
      </c>
      <c r="I144" s="459">
        <v>1234.96273</v>
      </c>
      <c r="J144" s="460">
        <v>100.54409564873001</v>
      </c>
      <c r="K144" s="463">
        <v>0.90719208691499997</v>
      </c>
    </row>
    <row r="145" spans="1:11" ht="14.4" customHeight="1" thickBot="1" x14ac:dyDescent="0.35">
      <c r="A145" s="482" t="s">
        <v>409</v>
      </c>
      <c r="B145" s="464">
        <v>1430.14749503029</v>
      </c>
      <c r="C145" s="464">
        <v>1370.25926</v>
      </c>
      <c r="D145" s="465">
        <v>-59.888235030292002</v>
      </c>
      <c r="E145" s="471">
        <v>0.95812443454999996</v>
      </c>
      <c r="F145" s="464">
        <v>1361.30236122152</v>
      </c>
      <c r="G145" s="465">
        <v>1134.4186343512699</v>
      </c>
      <c r="H145" s="467">
        <v>134.57918000000001</v>
      </c>
      <c r="I145" s="464">
        <v>1234.96273</v>
      </c>
      <c r="J145" s="465">
        <v>100.54409564873001</v>
      </c>
      <c r="K145" s="472">
        <v>0.90719208691499997</v>
      </c>
    </row>
    <row r="146" spans="1:11" ht="14.4" customHeight="1" thickBot="1" x14ac:dyDescent="0.35">
      <c r="A146" s="484" t="s">
        <v>54</v>
      </c>
      <c r="B146" s="464">
        <v>1430.14749503029</v>
      </c>
      <c r="C146" s="464">
        <v>1370.25926</v>
      </c>
      <c r="D146" s="465">
        <v>-59.888235030292002</v>
      </c>
      <c r="E146" s="471">
        <v>0.95812443454999996</v>
      </c>
      <c r="F146" s="464">
        <v>1361.30236122152</v>
      </c>
      <c r="G146" s="465">
        <v>1134.4186343512699</v>
      </c>
      <c r="H146" s="467">
        <v>134.57918000000001</v>
      </c>
      <c r="I146" s="464">
        <v>1234.96273</v>
      </c>
      <c r="J146" s="465">
        <v>100.54409564873001</v>
      </c>
      <c r="K146" s="472">
        <v>0.90719208691499997</v>
      </c>
    </row>
    <row r="147" spans="1:11" ht="14.4" customHeight="1" thickBot="1" x14ac:dyDescent="0.35">
      <c r="A147" s="483" t="s">
        <v>410</v>
      </c>
      <c r="B147" s="459">
        <v>0</v>
      </c>
      <c r="C147" s="459">
        <v>0</v>
      </c>
      <c r="D147" s="460">
        <v>0</v>
      </c>
      <c r="E147" s="461">
        <v>1</v>
      </c>
      <c r="F147" s="459">
        <v>23.258105950120001</v>
      </c>
      <c r="G147" s="460">
        <v>19.381754958433</v>
      </c>
      <c r="H147" s="462">
        <v>0.95660999999999996</v>
      </c>
      <c r="I147" s="459">
        <v>13.56676</v>
      </c>
      <c r="J147" s="460">
        <v>-5.8149949584330001</v>
      </c>
      <c r="K147" s="463">
        <v>0.58331319106900004</v>
      </c>
    </row>
    <row r="148" spans="1:11" ht="14.4" customHeight="1" thickBot="1" x14ac:dyDescent="0.35">
      <c r="A148" s="481" t="s">
        <v>411</v>
      </c>
      <c r="B148" s="459">
        <v>0</v>
      </c>
      <c r="C148" s="459">
        <v>0</v>
      </c>
      <c r="D148" s="460">
        <v>0</v>
      </c>
      <c r="E148" s="461">
        <v>1</v>
      </c>
      <c r="F148" s="459">
        <v>23.258105950120001</v>
      </c>
      <c r="G148" s="460">
        <v>19.381754958433</v>
      </c>
      <c r="H148" s="462">
        <v>0.95660999999999996</v>
      </c>
      <c r="I148" s="459">
        <v>13.56676</v>
      </c>
      <c r="J148" s="460">
        <v>-5.8149949584330001</v>
      </c>
      <c r="K148" s="463">
        <v>0.58331319106900004</v>
      </c>
    </row>
    <row r="149" spans="1:11" ht="14.4" customHeight="1" thickBot="1" x14ac:dyDescent="0.35">
      <c r="A149" s="480" t="s">
        <v>412</v>
      </c>
      <c r="B149" s="464">
        <v>35.239978730164999</v>
      </c>
      <c r="C149" s="464">
        <v>32.417000000000002</v>
      </c>
      <c r="D149" s="465">
        <v>-2.822978730165</v>
      </c>
      <c r="E149" s="471">
        <v>0.91989272321100002</v>
      </c>
      <c r="F149" s="464">
        <v>35.018120059383001</v>
      </c>
      <c r="G149" s="465">
        <v>29.181766716153</v>
      </c>
      <c r="H149" s="467">
        <v>2.86</v>
      </c>
      <c r="I149" s="464">
        <v>27.628</v>
      </c>
      <c r="J149" s="465">
        <v>-1.553766716153</v>
      </c>
      <c r="K149" s="472">
        <v>0.78896296983199998</v>
      </c>
    </row>
    <row r="150" spans="1:11" ht="14.4" customHeight="1" thickBot="1" x14ac:dyDescent="0.35">
      <c r="A150" s="481" t="s">
        <v>413</v>
      </c>
      <c r="B150" s="459">
        <v>35.239978730164999</v>
      </c>
      <c r="C150" s="459">
        <v>32.417000000000002</v>
      </c>
      <c r="D150" s="460">
        <v>-2.822978730165</v>
      </c>
      <c r="E150" s="461">
        <v>0.91989272321100002</v>
      </c>
      <c r="F150" s="459">
        <v>35.018120059383001</v>
      </c>
      <c r="G150" s="460">
        <v>29.181766716153</v>
      </c>
      <c r="H150" s="462">
        <v>2.86</v>
      </c>
      <c r="I150" s="459">
        <v>27.628</v>
      </c>
      <c r="J150" s="460">
        <v>-1.553766716153</v>
      </c>
      <c r="K150" s="463">
        <v>0.78896296983199998</v>
      </c>
    </row>
    <row r="151" spans="1:11" ht="14.4" customHeight="1" thickBot="1" x14ac:dyDescent="0.35">
      <c r="A151" s="480" t="s">
        <v>414</v>
      </c>
      <c r="B151" s="464">
        <v>11.721061611905</v>
      </c>
      <c r="C151" s="464">
        <v>10.515499999999999</v>
      </c>
      <c r="D151" s="465">
        <v>-1.2055616119050001</v>
      </c>
      <c r="E151" s="471">
        <v>0.89714569790400001</v>
      </c>
      <c r="F151" s="464">
        <v>11.330195385841</v>
      </c>
      <c r="G151" s="465">
        <v>9.4418294881999998</v>
      </c>
      <c r="H151" s="467">
        <v>1.8374999999999999</v>
      </c>
      <c r="I151" s="464">
        <v>14.923</v>
      </c>
      <c r="J151" s="465">
        <v>5.4811705117990002</v>
      </c>
      <c r="K151" s="472">
        <v>1.317099969754</v>
      </c>
    </row>
    <row r="152" spans="1:11" ht="14.4" customHeight="1" thickBot="1" x14ac:dyDescent="0.35">
      <c r="A152" s="481" t="s">
        <v>415</v>
      </c>
      <c r="B152" s="459">
        <v>0.95173613292699999</v>
      </c>
      <c r="C152" s="459">
        <v>0.74</v>
      </c>
      <c r="D152" s="460">
        <v>-0.211736132927</v>
      </c>
      <c r="E152" s="461">
        <v>0.77752643237700003</v>
      </c>
      <c r="F152" s="459">
        <v>0.86427441196999999</v>
      </c>
      <c r="G152" s="460">
        <v>0.72022867664099999</v>
      </c>
      <c r="H152" s="462">
        <v>0</v>
      </c>
      <c r="I152" s="459">
        <v>0.37</v>
      </c>
      <c r="J152" s="460">
        <v>-0.35022867664099999</v>
      </c>
      <c r="K152" s="463">
        <v>0.42810477190500001</v>
      </c>
    </row>
    <row r="153" spans="1:11" ht="14.4" customHeight="1" thickBot="1" x14ac:dyDescent="0.35">
      <c r="A153" s="481" t="s">
        <v>416</v>
      </c>
      <c r="B153" s="459">
        <v>10.769325478977001</v>
      </c>
      <c r="C153" s="459">
        <v>9.7754999999999992</v>
      </c>
      <c r="D153" s="460">
        <v>-0.99382547897700002</v>
      </c>
      <c r="E153" s="461">
        <v>0.90771701710399999</v>
      </c>
      <c r="F153" s="459">
        <v>10.465920973871</v>
      </c>
      <c r="G153" s="460">
        <v>8.721600811559</v>
      </c>
      <c r="H153" s="462">
        <v>1.8374999999999999</v>
      </c>
      <c r="I153" s="459">
        <v>14.553000000000001</v>
      </c>
      <c r="J153" s="460">
        <v>5.8313991884399998</v>
      </c>
      <c r="K153" s="463">
        <v>1.3905130791960001</v>
      </c>
    </row>
    <row r="154" spans="1:11" ht="14.4" customHeight="1" thickBot="1" x14ac:dyDescent="0.35">
      <c r="A154" s="480" t="s">
        <v>417</v>
      </c>
      <c r="B154" s="464">
        <v>28.055568512634</v>
      </c>
      <c r="C154" s="464">
        <v>29.81325</v>
      </c>
      <c r="D154" s="465">
        <v>1.757681487365</v>
      </c>
      <c r="E154" s="471">
        <v>1.062650004278</v>
      </c>
      <c r="F154" s="464">
        <v>29.172955636975999</v>
      </c>
      <c r="G154" s="465">
        <v>24.310796364146999</v>
      </c>
      <c r="H154" s="467">
        <v>2.6082000000000001</v>
      </c>
      <c r="I154" s="464">
        <v>23.754709999999999</v>
      </c>
      <c r="J154" s="465">
        <v>-0.55608636414699997</v>
      </c>
      <c r="K154" s="472">
        <v>0.81427162525399999</v>
      </c>
    </row>
    <row r="155" spans="1:11" ht="14.4" customHeight="1" thickBot="1" x14ac:dyDescent="0.35">
      <c r="A155" s="481" t="s">
        <v>418</v>
      </c>
      <c r="B155" s="459">
        <v>28.055568512634</v>
      </c>
      <c r="C155" s="459">
        <v>29.81325</v>
      </c>
      <c r="D155" s="460">
        <v>1.757681487365</v>
      </c>
      <c r="E155" s="461">
        <v>1.062650004278</v>
      </c>
      <c r="F155" s="459">
        <v>29.172955636975999</v>
      </c>
      <c r="G155" s="460">
        <v>24.310796364146999</v>
      </c>
      <c r="H155" s="462">
        <v>2.6082000000000001</v>
      </c>
      <c r="I155" s="459">
        <v>23.754709999999999</v>
      </c>
      <c r="J155" s="460">
        <v>-0.55608636414699997</v>
      </c>
      <c r="K155" s="463">
        <v>0.81427162525399999</v>
      </c>
    </row>
    <row r="156" spans="1:11" ht="14.4" customHeight="1" thickBot="1" x14ac:dyDescent="0.35">
      <c r="A156" s="480" t="s">
        <v>419</v>
      </c>
      <c r="B156" s="464">
        <v>0</v>
      </c>
      <c r="C156" s="464">
        <v>0.59199999999999997</v>
      </c>
      <c r="D156" s="465">
        <v>0.59199999999999997</v>
      </c>
      <c r="E156" s="466" t="s">
        <v>295</v>
      </c>
      <c r="F156" s="464">
        <v>0</v>
      </c>
      <c r="G156" s="465">
        <v>0</v>
      </c>
      <c r="H156" s="467">
        <v>0.05</v>
      </c>
      <c r="I156" s="464">
        <v>0.60199999999999998</v>
      </c>
      <c r="J156" s="465">
        <v>0.60199999999999998</v>
      </c>
      <c r="K156" s="468" t="s">
        <v>295</v>
      </c>
    </row>
    <row r="157" spans="1:11" ht="14.4" customHeight="1" thickBot="1" x14ac:dyDescent="0.35">
      <c r="A157" s="481" t="s">
        <v>420</v>
      </c>
      <c r="B157" s="459">
        <v>0</v>
      </c>
      <c r="C157" s="459">
        <v>0.59199999999999997</v>
      </c>
      <c r="D157" s="460">
        <v>0.59199999999999997</v>
      </c>
      <c r="E157" s="469" t="s">
        <v>295</v>
      </c>
      <c r="F157" s="459">
        <v>0</v>
      </c>
      <c r="G157" s="460">
        <v>0</v>
      </c>
      <c r="H157" s="462">
        <v>0.05</v>
      </c>
      <c r="I157" s="459">
        <v>0.60199999999999998</v>
      </c>
      <c r="J157" s="460">
        <v>0.60199999999999998</v>
      </c>
      <c r="K157" s="470" t="s">
        <v>295</v>
      </c>
    </row>
    <row r="158" spans="1:11" ht="14.4" customHeight="1" thickBot="1" x14ac:dyDescent="0.35">
      <c r="A158" s="480" t="s">
        <v>421</v>
      </c>
      <c r="B158" s="464">
        <v>512.28718251138901</v>
      </c>
      <c r="C158" s="464">
        <v>490.15016000000003</v>
      </c>
      <c r="D158" s="465">
        <v>-22.137022511388</v>
      </c>
      <c r="E158" s="471">
        <v>0.95678786573700003</v>
      </c>
      <c r="F158" s="464">
        <v>519.95356530312699</v>
      </c>
      <c r="G158" s="465">
        <v>433.29463775260598</v>
      </c>
      <c r="H158" s="467">
        <v>36.555419999999998</v>
      </c>
      <c r="I158" s="464">
        <v>442.04629999999997</v>
      </c>
      <c r="J158" s="465">
        <v>8.751662247394</v>
      </c>
      <c r="K158" s="472">
        <v>0.85016495606099995</v>
      </c>
    </row>
    <row r="159" spans="1:11" ht="14.4" customHeight="1" thickBot="1" x14ac:dyDescent="0.35">
      <c r="A159" s="481" t="s">
        <v>422</v>
      </c>
      <c r="B159" s="459">
        <v>512.28718251138901</v>
      </c>
      <c r="C159" s="459">
        <v>490.15016000000003</v>
      </c>
      <c r="D159" s="460">
        <v>-22.137022511388</v>
      </c>
      <c r="E159" s="461">
        <v>0.95678786573700003</v>
      </c>
      <c r="F159" s="459">
        <v>519.95356530312699</v>
      </c>
      <c r="G159" s="460">
        <v>433.29463775260598</v>
      </c>
      <c r="H159" s="462">
        <v>36.555419999999998</v>
      </c>
      <c r="I159" s="459">
        <v>442.04629999999997</v>
      </c>
      <c r="J159" s="460">
        <v>8.751662247394</v>
      </c>
      <c r="K159" s="463">
        <v>0.85016495606099995</v>
      </c>
    </row>
    <row r="160" spans="1:11" ht="14.4" customHeight="1" thickBot="1" x14ac:dyDescent="0.35">
      <c r="A160" s="480" t="s">
        <v>423</v>
      </c>
      <c r="B160" s="464">
        <v>0</v>
      </c>
      <c r="C160" s="464">
        <v>0</v>
      </c>
      <c r="D160" s="465">
        <v>0</v>
      </c>
      <c r="E160" s="471">
        <v>1</v>
      </c>
      <c r="F160" s="464">
        <v>0</v>
      </c>
      <c r="G160" s="465">
        <v>0</v>
      </c>
      <c r="H160" s="467">
        <v>0</v>
      </c>
      <c r="I160" s="464">
        <v>0.11456</v>
      </c>
      <c r="J160" s="465">
        <v>0.11456</v>
      </c>
      <c r="K160" s="468" t="s">
        <v>295</v>
      </c>
    </row>
    <row r="161" spans="1:11" ht="14.4" customHeight="1" thickBot="1" x14ac:dyDescent="0.35">
      <c r="A161" s="481" t="s">
        <v>424</v>
      </c>
      <c r="B161" s="459">
        <v>0</v>
      </c>
      <c r="C161" s="459">
        <v>0</v>
      </c>
      <c r="D161" s="460">
        <v>0</v>
      </c>
      <c r="E161" s="461">
        <v>1</v>
      </c>
      <c r="F161" s="459">
        <v>0</v>
      </c>
      <c r="G161" s="460">
        <v>0</v>
      </c>
      <c r="H161" s="462">
        <v>0</v>
      </c>
      <c r="I161" s="459">
        <v>0.11456</v>
      </c>
      <c r="J161" s="460">
        <v>0.11456</v>
      </c>
      <c r="K161" s="470" t="s">
        <v>295</v>
      </c>
    </row>
    <row r="162" spans="1:11" ht="14.4" customHeight="1" thickBot="1" x14ac:dyDescent="0.35">
      <c r="A162" s="480" t="s">
        <v>425</v>
      </c>
      <c r="B162" s="464">
        <v>842.84370366419796</v>
      </c>
      <c r="C162" s="464">
        <v>806.77134999999998</v>
      </c>
      <c r="D162" s="465">
        <v>-36.072353664197998</v>
      </c>
      <c r="E162" s="471">
        <v>0.95720160985000002</v>
      </c>
      <c r="F162" s="464">
        <v>742.569418886074</v>
      </c>
      <c r="G162" s="465">
        <v>618.80784907172904</v>
      </c>
      <c r="H162" s="467">
        <v>89.711449999999999</v>
      </c>
      <c r="I162" s="464">
        <v>712.32740000000001</v>
      </c>
      <c r="J162" s="465">
        <v>93.519550928271002</v>
      </c>
      <c r="K162" s="472">
        <v>0.95927381586500005</v>
      </c>
    </row>
    <row r="163" spans="1:11" ht="14.4" customHeight="1" thickBot="1" x14ac:dyDescent="0.35">
      <c r="A163" s="481" t="s">
        <v>426</v>
      </c>
      <c r="B163" s="459">
        <v>842.84370366419796</v>
      </c>
      <c r="C163" s="459">
        <v>806.77134999999998</v>
      </c>
      <c r="D163" s="460">
        <v>-36.072353664197998</v>
      </c>
      <c r="E163" s="461">
        <v>0.95720160985000002</v>
      </c>
      <c r="F163" s="459">
        <v>742.569418886074</v>
      </c>
      <c r="G163" s="460">
        <v>618.80784907172904</v>
      </c>
      <c r="H163" s="462">
        <v>89.711449999999999</v>
      </c>
      <c r="I163" s="459">
        <v>712.32740000000001</v>
      </c>
      <c r="J163" s="460">
        <v>93.519550928271002</v>
      </c>
      <c r="K163" s="463">
        <v>0.95927381586500005</v>
      </c>
    </row>
    <row r="164" spans="1:11" ht="14.4" customHeight="1" thickBot="1" x14ac:dyDescent="0.35">
      <c r="A164" s="477" t="s">
        <v>427</v>
      </c>
      <c r="B164" s="459">
        <v>0</v>
      </c>
      <c r="C164" s="459">
        <v>0.21718000000000001</v>
      </c>
      <c r="D164" s="460">
        <v>0.21718000000000001</v>
      </c>
      <c r="E164" s="469" t="s">
        <v>295</v>
      </c>
      <c r="F164" s="459">
        <v>0</v>
      </c>
      <c r="G164" s="460">
        <v>0</v>
      </c>
      <c r="H164" s="462">
        <v>0</v>
      </c>
      <c r="I164" s="459">
        <v>0.11879000000000001</v>
      </c>
      <c r="J164" s="460">
        <v>0.11879000000000001</v>
      </c>
      <c r="K164" s="470" t="s">
        <v>295</v>
      </c>
    </row>
    <row r="165" spans="1:11" ht="14.4" customHeight="1" thickBot="1" x14ac:dyDescent="0.35">
      <c r="A165" s="482" t="s">
        <v>428</v>
      </c>
      <c r="B165" s="464">
        <v>0</v>
      </c>
      <c r="C165" s="464">
        <v>0.21718000000000001</v>
      </c>
      <c r="D165" s="465">
        <v>0.21718000000000001</v>
      </c>
      <c r="E165" s="466" t="s">
        <v>295</v>
      </c>
      <c r="F165" s="464">
        <v>0</v>
      </c>
      <c r="G165" s="465">
        <v>0</v>
      </c>
      <c r="H165" s="467">
        <v>0</v>
      </c>
      <c r="I165" s="464">
        <v>0.11879000000000001</v>
      </c>
      <c r="J165" s="465">
        <v>0.11879000000000001</v>
      </c>
      <c r="K165" s="468" t="s">
        <v>295</v>
      </c>
    </row>
    <row r="166" spans="1:11" ht="14.4" customHeight="1" thickBot="1" x14ac:dyDescent="0.35">
      <c r="A166" s="484" t="s">
        <v>429</v>
      </c>
      <c r="B166" s="464">
        <v>0</v>
      </c>
      <c r="C166" s="464">
        <v>0.21718000000000001</v>
      </c>
      <c r="D166" s="465">
        <v>0.21718000000000001</v>
      </c>
      <c r="E166" s="466" t="s">
        <v>295</v>
      </c>
      <c r="F166" s="464">
        <v>0</v>
      </c>
      <c r="G166" s="465">
        <v>0</v>
      </c>
      <c r="H166" s="467">
        <v>0</v>
      </c>
      <c r="I166" s="464">
        <v>0.11879000000000001</v>
      </c>
      <c r="J166" s="465">
        <v>0.11879000000000001</v>
      </c>
      <c r="K166" s="468" t="s">
        <v>295</v>
      </c>
    </row>
    <row r="167" spans="1:11" ht="14.4" customHeight="1" thickBot="1" x14ac:dyDescent="0.35">
      <c r="A167" s="480" t="s">
        <v>430</v>
      </c>
      <c r="B167" s="464">
        <v>0</v>
      </c>
      <c r="C167" s="464">
        <v>0.21718000000000001</v>
      </c>
      <c r="D167" s="465">
        <v>0.21718000000000001</v>
      </c>
      <c r="E167" s="466" t="s">
        <v>295</v>
      </c>
      <c r="F167" s="464">
        <v>0</v>
      </c>
      <c r="G167" s="465">
        <v>0</v>
      </c>
      <c r="H167" s="467">
        <v>0</v>
      </c>
      <c r="I167" s="464">
        <v>0.11879000000000001</v>
      </c>
      <c r="J167" s="465">
        <v>0.11879000000000001</v>
      </c>
      <c r="K167" s="468" t="s">
        <v>295</v>
      </c>
    </row>
    <row r="168" spans="1:11" ht="14.4" customHeight="1" thickBot="1" x14ac:dyDescent="0.35">
      <c r="A168" s="481" t="s">
        <v>431</v>
      </c>
      <c r="B168" s="459">
        <v>0</v>
      </c>
      <c r="C168" s="459">
        <v>0.21718000000000001</v>
      </c>
      <c r="D168" s="460">
        <v>0.21718000000000001</v>
      </c>
      <c r="E168" s="469" t="s">
        <v>295</v>
      </c>
      <c r="F168" s="459">
        <v>0</v>
      </c>
      <c r="G168" s="460">
        <v>0</v>
      </c>
      <c r="H168" s="462">
        <v>0</v>
      </c>
      <c r="I168" s="459">
        <v>0.11879000000000001</v>
      </c>
      <c r="J168" s="460">
        <v>0.11879000000000001</v>
      </c>
      <c r="K168" s="470" t="s">
        <v>295</v>
      </c>
    </row>
    <row r="169" spans="1:11" ht="14.4" customHeight="1" thickBot="1" x14ac:dyDescent="0.35">
      <c r="A169" s="485"/>
      <c r="B169" s="459">
        <v>-4547.4292235313496</v>
      </c>
      <c r="C169" s="459">
        <v>-4493.1025400000099</v>
      </c>
      <c r="D169" s="460">
        <v>54.326683531344997</v>
      </c>
      <c r="E169" s="461">
        <v>0.988053319609</v>
      </c>
      <c r="F169" s="459">
        <v>-4458.9259900100596</v>
      </c>
      <c r="G169" s="460">
        <v>-3715.77165834171</v>
      </c>
      <c r="H169" s="462">
        <v>-259.90965999999997</v>
      </c>
      <c r="I169" s="459">
        <v>-3396.6208999999999</v>
      </c>
      <c r="J169" s="460">
        <v>319.15075834171</v>
      </c>
      <c r="K169" s="463">
        <v>0.76175763123399998</v>
      </c>
    </row>
    <row r="170" spans="1:11" ht="14.4" customHeight="1" thickBot="1" x14ac:dyDescent="0.35">
      <c r="A170" s="486" t="s">
        <v>66</v>
      </c>
      <c r="B170" s="473">
        <v>-4547.4292235313496</v>
      </c>
      <c r="C170" s="473">
        <v>-4493.1025400000099</v>
      </c>
      <c r="D170" s="474">
        <v>54.326683531345999</v>
      </c>
      <c r="E170" s="475" t="s">
        <v>295</v>
      </c>
      <c r="F170" s="473">
        <v>-4458.9259900100596</v>
      </c>
      <c r="G170" s="474">
        <v>-3715.77165834171</v>
      </c>
      <c r="H170" s="473">
        <v>-259.90965999999997</v>
      </c>
      <c r="I170" s="473">
        <v>-3396.6208999999999</v>
      </c>
      <c r="J170" s="474">
        <v>319.15075834170898</v>
      </c>
      <c r="K170" s="476">
        <v>0.76175763123399998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432</v>
      </c>
      <c r="B5" s="488" t="s">
        <v>433</v>
      </c>
      <c r="C5" s="489" t="s">
        <v>434</v>
      </c>
      <c r="D5" s="489" t="s">
        <v>434</v>
      </c>
      <c r="E5" s="489"/>
      <c r="F5" s="489" t="s">
        <v>434</v>
      </c>
      <c r="G5" s="489" t="s">
        <v>434</v>
      </c>
      <c r="H5" s="489" t="s">
        <v>434</v>
      </c>
      <c r="I5" s="490" t="s">
        <v>434</v>
      </c>
      <c r="J5" s="491" t="s">
        <v>68</v>
      </c>
    </row>
    <row r="6" spans="1:10" ht="14.4" customHeight="1" x14ac:dyDescent="0.3">
      <c r="A6" s="487" t="s">
        <v>432</v>
      </c>
      <c r="B6" s="488" t="s">
        <v>435</v>
      </c>
      <c r="C6" s="489">
        <v>415.61386999999991</v>
      </c>
      <c r="D6" s="489">
        <v>437.47449</v>
      </c>
      <c r="E6" s="489"/>
      <c r="F6" s="489">
        <v>466.62986000000001</v>
      </c>
      <c r="G6" s="489">
        <v>441.66665624999996</v>
      </c>
      <c r="H6" s="489">
        <v>24.963203750000048</v>
      </c>
      <c r="I6" s="490">
        <v>1.0565204626537845</v>
      </c>
      <c r="J6" s="491" t="s">
        <v>1</v>
      </c>
    </row>
    <row r="7" spans="1:10" ht="14.4" customHeight="1" x14ac:dyDescent="0.3">
      <c r="A7" s="487" t="s">
        <v>432</v>
      </c>
      <c r="B7" s="488" t="s">
        <v>436</v>
      </c>
      <c r="C7" s="489">
        <v>415.61386999999991</v>
      </c>
      <c r="D7" s="489">
        <v>437.47449</v>
      </c>
      <c r="E7" s="489"/>
      <c r="F7" s="489">
        <v>466.62986000000001</v>
      </c>
      <c r="G7" s="489">
        <v>441.66665624999996</v>
      </c>
      <c r="H7" s="489">
        <v>24.963203750000048</v>
      </c>
      <c r="I7" s="490">
        <v>1.0565204626537845</v>
      </c>
      <c r="J7" s="491" t="s">
        <v>437</v>
      </c>
    </row>
    <row r="9" spans="1:10" ht="14.4" customHeight="1" x14ac:dyDescent="0.3">
      <c r="A9" s="487" t="s">
        <v>432</v>
      </c>
      <c r="B9" s="488" t="s">
        <v>433</v>
      </c>
      <c r="C9" s="489" t="s">
        <v>434</v>
      </c>
      <c r="D9" s="489" t="s">
        <v>434</v>
      </c>
      <c r="E9" s="489"/>
      <c r="F9" s="489" t="s">
        <v>434</v>
      </c>
      <c r="G9" s="489" t="s">
        <v>434</v>
      </c>
      <c r="H9" s="489" t="s">
        <v>434</v>
      </c>
      <c r="I9" s="490" t="s">
        <v>434</v>
      </c>
      <c r="J9" s="491" t="s">
        <v>68</v>
      </c>
    </row>
    <row r="10" spans="1:10" ht="14.4" customHeight="1" x14ac:dyDescent="0.3">
      <c r="A10" s="487" t="s">
        <v>438</v>
      </c>
      <c r="B10" s="488" t="s">
        <v>439</v>
      </c>
      <c r="C10" s="489" t="s">
        <v>434</v>
      </c>
      <c r="D10" s="489" t="s">
        <v>434</v>
      </c>
      <c r="E10" s="489"/>
      <c r="F10" s="489" t="s">
        <v>434</v>
      </c>
      <c r="G10" s="489" t="s">
        <v>434</v>
      </c>
      <c r="H10" s="489" t="s">
        <v>434</v>
      </c>
      <c r="I10" s="490" t="s">
        <v>434</v>
      </c>
      <c r="J10" s="491" t="s">
        <v>0</v>
      </c>
    </row>
    <row r="11" spans="1:10" ht="14.4" customHeight="1" x14ac:dyDescent="0.3">
      <c r="A11" s="487" t="s">
        <v>438</v>
      </c>
      <c r="B11" s="488" t="s">
        <v>435</v>
      </c>
      <c r="C11" s="489">
        <v>97.297009999999972</v>
      </c>
      <c r="D11" s="489">
        <v>117.02893999999999</v>
      </c>
      <c r="E11" s="489"/>
      <c r="F11" s="489">
        <v>86.729120000000023</v>
      </c>
      <c r="G11" s="489">
        <v>118</v>
      </c>
      <c r="H11" s="489">
        <v>-31.270879999999977</v>
      </c>
      <c r="I11" s="490">
        <v>0.73499254237288159</v>
      </c>
      <c r="J11" s="491" t="s">
        <v>1</v>
      </c>
    </row>
    <row r="12" spans="1:10" ht="14.4" customHeight="1" x14ac:dyDescent="0.3">
      <c r="A12" s="487" t="s">
        <v>438</v>
      </c>
      <c r="B12" s="488" t="s">
        <v>440</v>
      </c>
      <c r="C12" s="489">
        <v>97.297009999999972</v>
      </c>
      <c r="D12" s="489">
        <v>117.02893999999999</v>
      </c>
      <c r="E12" s="489"/>
      <c r="F12" s="489">
        <v>86.729120000000023</v>
      </c>
      <c r="G12" s="489">
        <v>118</v>
      </c>
      <c r="H12" s="489">
        <v>-31.270879999999977</v>
      </c>
      <c r="I12" s="490">
        <v>0.73499254237288159</v>
      </c>
      <c r="J12" s="491" t="s">
        <v>441</v>
      </c>
    </row>
    <row r="13" spans="1:10" ht="14.4" customHeight="1" x14ac:dyDescent="0.3">
      <c r="A13" s="487" t="s">
        <v>434</v>
      </c>
      <c r="B13" s="488" t="s">
        <v>434</v>
      </c>
      <c r="C13" s="489" t="s">
        <v>434</v>
      </c>
      <c r="D13" s="489" t="s">
        <v>434</v>
      </c>
      <c r="E13" s="489"/>
      <c r="F13" s="489" t="s">
        <v>434</v>
      </c>
      <c r="G13" s="489" t="s">
        <v>434</v>
      </c>
      <c r="H13" s="489" t="s">
        <v>434</v>
      </c>
      <c r="I13" s="490" t="s">
        <v>434</v>
      </c>
      <c r="J13" s="491" t="s">
        <v>442</v>
      </c>
    </row>
    <row r="14" spans="1:10" ht="14.4" customHeight="1" x14ac:dyDescent="0.3">
      <c r="A14" s="487" t="s">
        <v>443</v>
      </c>
      <c r="B14" s="488" t="s">
        <v>444</v>
      </c>
      <c r="C14" s="489" t="s">
        <v>434</v>
      </c>
      <c r="D14" s="489" t="s">
        <v>434</v>
      </c>
      <c r="E14" s="489"/>
      <c r="F14" s="489" t="s">
        <v>434</v>
      </c>
      <c r="G14" s="489" t="s">
        <v>434</v>
      </c>
      <c r="H14" s="489" t="s">
        <v>434</v>
      </c>
      <c r="I14" s="490" t="s">
        <v>434</v>
      </c>
      <c r="J14" s="491" t="s">
        <v>0</v>
      </c>
    </row>
    <row r="15" spans="1:10" ht="14.4" customHeight="1" x14ac:dyDescent="0.3">
      <c r="A15" s="487" t="s">
        <v>443</v>
      </c>
      <c r="B15" s="488" t="s">
        <v>435</v>
      </c>
      <c r="C15" s="489">
        <v>318.31685999999996</v>
      </c>
      <c r="D15" s="489">
        <v>320.44555000000003</v>
      </c>
      <c r="E15" s="489"/>
      <c r="F15" s="489">
        <v>379.90073999999998</v>
      </c>
      <c r="G15" s="489">
        <v>324</v>
      </c>
      <c r="H15" s="489">
        <v>55.900739999999985</v>
      </c>
      <c r="I15" s="490">
        <v>1.172533148148148</v>
      </c>
      <c r="J15" s="491" t="s">
        <v>1</v>
      </c>
    </row>
    <row r="16" spans="1:10" ht="14.4" customHeight="1" x14ac:dyDescent="0.3">
      <c r="A16" s="487" t="s">
        <v>443</v>
      </c>
      <c r="B16" s="488" t="s">
        <v>445</v>
      </c>
      <c r="C16" s="489">
        <v>318.31685999999996</v>
      </c>
      <c r="D16" s="489">
        <v>320.44555000000003</v>
      </c>
      <c r="E16" s="489"/>
      <c r="F16" s="489">
        <v>379.90073999999998</v>
      </c>
      <c r="G16" s="489">
        <v>324</v>
      </c>
      <c r="H16" s="489">
        <v>55.900739999999985</v>
      </c>
      <c r="I16" s="490">
        <v>1.172533148148148</v>
      </c>
      <c r="J16" s="491" t="s">
        <v>441</v>
      </c>
    </row>
    <row r="17" spans="1:10" ht="14.4" customHeight="1" x14ac:dyDescent="0.3">
      <c r="A17" s="487" t="s">
        <v>434</v>
      </c>
      <c r="B17" s="488" t="s">
        <v>434</v>
      </c>
      <c r="C17" s="489" t="s">
        <v>434</v>
      </c>
      <c r="D17" s="489" t="s">
        <v>434</v>
      </c>
      <c r="E17" s="489"/>
      <c r="F17" s="489" t="s">
        <v>434</v>
      </c>
      <c r="G17" s="489" t="s">
        <v>434</v>
      </c>
      <c r="H17" s="489" t="s">
        <v>434</v>
      </c>
      <c r="I17" s="490" t="s">
        <v>434</v>
      </c>
      <c r="J17" s="491" t="s">
        <v>442</v>
      </c>
    </row>
    <row r="18" spans="1:10" ht="14.4" customHeight="1" x14ac:dyDescent="0.3">
      <c r="A18" s="487" t="s">
        <v>432</v>
      </c>
      <c r="B18" s="488" t="s">
        <v>436</v>
      </c>
      <c r="C18" s="489">
        <v>415.61386999999991</v>
      </c>
      <c r="D18" s="489">
        <v>437.47449</v>
      </c>
      <c r="E18" s="489"/>
      <c r="F18" s="489">
        <v>466.62986000000001</v>
      </c>
      <c r="G18" s="489">
        <v>442</v>
      </c>
      <c r="H18" s="489">
        <v>24.629860000000008</v>
      </c>
      <c r="I18" s="490">
        <v>1.055723665158371</v>
      </c>
      <c r="J18" s="491" t="s">
        <v>437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373.88760129688893</v>
      </c>
      <c r="M3" s="98">
        <f>SUBTOTAL(9,M5:M1048576)</f>
        <v>1248</v>
      </c>
      <c r="N3" s="99">
        <f>SUBTOTAL(9,N5:N1048576)</f>
        <v>466611.72641851736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432</v>
      </c>
      <c r="B5" s="501" t="s">
        <v>433</v>
      </c>
      <c r="C5" s="502" t="s">
        <v>438</v>
      </c>
      <c r="D5" s="503" t="s">
        <v>439</v>
      </c>
      <c r="E5" s="504">
        <v>50113001</v>
      </c>
      <c r="F5" s="503" t="s">
        <v>446</v>
      </c>
      <c r="G5" s="502" t="s">
        <v>447</v>
      </c>
      <c r="H5" s="502">
        <v>100362</v>
      </c>
      <c r="I5" s="502">
        <v>362</v>
      </c>
      <c r="J5" s="502" t="s">
        <v>448</v>
      </c>
      <c r="K5" s="502" t="s">
        <v>449</v>
      </c>
      <c r="L5" s="505">
        <v>86.693333333333342</v>
      </c>
      <c r="M5" s="505">
        <v>3</v>
      </c>
      <c r="N5" s="506">
        <v>260.08000000000004</v>
      </c>
    </row>
    <row r="6" spans="1:14" ht="14.4" customHeight="1" x14ac:dyDescent="0.3">
      <c r="A6" s="507" t="s">
        <v>432</v>
      </c>
      <c r="B6" s="508" t="s">
        <v>433</v>
      </c>
      <c r="C6" s="509" t="s">
        <v>438</v>
      </c>
      <c r="D6" s="510" t="s">
        <v>439</v>
      </c>
      <c r="E6" s="511">
        <v>50113001</v>
      </c>
      <c r="F6" s="510" t="s">
        <v>446</v>
      </c>
      <c r="G6" s="509" t="s">
        <v>447</v>
      </c>
      <c r="H6" s="509">
        <v>169755</v>
      </c>
      <c r="I6" s="509">
        <v>69755</v>
      </c>
      <c r="J6" s="509" t="s">
        <v>450</v>
      </c>
      <c r="K6" s="509" t="s">
        <v>451</v>
      </c>
      <c r="L6" s="512">
        <v>36.93</v>
      </c>
      <c r="M6" s="512">
        <v>2</v>
      </c>
      <c r="N6" s="513">
        <v>73.86</v>
      </c>
    </row>
    <row r="7" spans="1:14" ht="14.4" customHeight="1" x14ac:dyDescent="0.3">
      <c r="A7" s="507" t="s">
        <v>432</v>
      </c>
      <c r="B7" s="508" t="s">
        <v>433</v>
      </c>
      <c r="C7" s="509" t="s">
        <v>438</v>
      </c>
      <c r="D7" s="510" t="s">
        <v>439</v>
      </c>
      <c r="E7" s="511">
        <v>50113001</v>
      </c>
      <c r="F7" s="510" t="s">
        <v>446</v>
      </c>
      <c r="G7" s="509" t="s">
        <v>447</v>
      </c>
      <c r="H7" s="509">
        <v>841498</v>
      </c>
      <c r="I7" s="509">
        <v>0</v>
      </c>
      <c r="J7" s="509" t="s">
        <v>452</v>
      </c>
      <c r="K7" s="509" t="s">
        <v>434</v>
      </c>
      <c r="L7" s="512">
        <v>44.210000000000015</v>
      </c>
      <c r="M7" s="512">
        <v>1</v>
      </c>
      <c r="N7" s="513">
        <v>44.210000000000015</v>
      </c>
    </row>
    <row r="8" spans="1:14" ht="14.4" customHeight="1" x14ac:dyDescent="0.3">
      <c r="A8" s="507" t="s">
        <v>432</v>
      </c>
      <c r="B8" s="508" t="s">
        <v>433</v>
      </c>
      <c r="C8" s="509" t="s">
        <v>438</v>
      </c>
      <c r="D8" s="510" t="s">
        <v>439</v>
      </c>
      <c r="E8" s="511">
        <v>50113001</v>
      </c>
      <c r="F8" s="510" t="s">
        <v>446</v>
      </c>
      <c r="G8" s="509" t="s">
        <v>447</v>
      </c>
      <c r="H8" s="509">
        <v>394926</v>
      </c>
      <c r="I8" s="509">
        <v>0</v>
      </c>
      <c r="J8" s="509" t="s">
        <v>453</v>
      </c>
      <c r="K8" s="509" t="s">
        <v>434</v>
      </c>
      <c r="L8" s="512">
        <v>72.599999999999994</v>
      </c>
      <c r="M8" s="512">
        <v>3</v>
      </c>
      <c r="N8" s="513">
        <v>217.79999999999998</v>
      </c>
    </row>
    <row r="9" spans="1:14" ht="14.4" customHeight="1" x14ac:dyDescent="0.3">
      <c r="A9" s="507" t="s">
        <v>432</v>
      </c>
      <c r="B9" s="508" t="s">
        <v>433</v>
      </c>
      <c r="C9" s="509" t="s">
        <v>438</v>
      </c>
      <c r="D9" s="510" t="s">
        <v>439</v>
      </c>
      <c r="E9" s="511">
        <v>50113001</v>
      </c>
      <c r="F9" s="510" t="s">
        <v>446</v>
      </c>
      <c r="G9" s="509" t="s">
        <v>447</v>
      </c>
      <c r="H9" s="509">
        <v>158249</v>
      </c>
      <c r="I9" s="509">
        <v>58249</v>
      </c>
      <c r="J9" s="509" t="s">
        <v>454</v>
      </c>
      <c r="K9" s="509" t="s">
        <v>434</v>
      </c>
      <c r="L9" s="512">
        <v>202.97</v>
      </c>
      <c r="M9" s="512">
        <v>15</v>
      </c>
      <c r="N9" s="513">
        <v>3044.55</v>
      </c>
    </row>
    <row r="10" spans="1:14" ht="14.4" customHeight="1" x14ac:dyDescent="0.3">
      <c r="A10" s="507" t="s">
        <v>432</v>
      </c>
      <c r="B10" s="508" t="s">
        <v>433</v>
      </c>
      <c r="C10" s="509" t="s">
        <v>438</v>
      </c>
      <c r="D10" s="510" t="s">
        <v>439</v>
      </c>
      <c r="E10" s="511">
        <v>50113001</v>
      </c>
      <c r="F10" s="510" t="s">
        <v>446</v>
      </c>
      <c r="G10" s="509" t="s">
        <v>447</v>
      </c>
      <c r="H10" s="509">
        <v>124067</v>
      </c>
      <c r="I10" s="509">
        <v>124067</v>
      </c>
      <c r="J10" s="509" t="s">
        <v>455</v>
      </c>
      <c r="K10" s="509" t="s">
        <v>456</v>
      </c>
      <c r="L10" s="512">
        <v>36.529999999999994</v>
      </c>
      <c r="M10" s="512">
        <v>2</v>
      </c>
      <c r="N10" s="513">
        <v>73.059999999999988</v>
      </c>
    </row>
    <row r="11" spans="1:14" ht="14.4" customHeight="1" x14ac:dyDescent="0.3">
      <c r="A11" s="507" t="s">
        <v>432</v>
      </c>
      <c r="B11" s="508" t="s">
        <v>433</v>
      </c>
      <c r="C11" s="509" t="s">
        <v>438</v>
      </c>
      <c r="D11" s="510" t="s">
        <v>439</v>
      </c>
      <c r="E11" s="511">
        <v>50113001</v>
      </c>
      <c r="F11" s="510" t="s">
        <v>446</v>
      </c>
      <c r="G11" s="509" t="s">
        <v>447</v>
      </c>
      <c r="H11" s="509">
        <v>51366</v>
      </c>
      <c r="I11" s="509">
        <v>51366</v>
      </c>
      <c r="J11" s="509" t="s">
        <v>457</v>
      </c>
      <c r="K11" s="509" t="s">
        <v>458</v>
      </c>
      <c r="L11" s="512">
        <v>171.59999933420565</v>
      </c>
      <c r="M11" s="512">
        <v>109</v>
      </c>
      <c r="N11" s="513">
        <v>18704.399927428414</v>
      </c>
    </row>
    <row r="12" spans="1:14" ht="14.4" customHeight="1" x14ac:dyDescent="0.3">
      <c r="A12" s="507" t="s">
        <v>432</v>
      </c>
      <c r="B12" s="508" t="s">
        <v>433</v>
      </c>
      <c r="C12" s="509" t="s">
        <v>438</v>
      </c>
      <c r="D12" s="510" t="s">
        <v>439</v>
      </c>
      <c r="E12" s="511">
        <v>50113001</v>
      </c>
      <c r="F12" s="510" t="s">
        <v>446</v>
      </c>
      <c r="G12" s="509" t="s">
        <v>447</v>
      </c>
      <c r="H12" s="509">
        <v>51367</v>
      </c>
      <c r="I12" s="509">
        <v>51367</v>
      </c>
      <c r="J12" s="509" t="s">
        <v>457</v>
      </c>
      <c r="K12" s="509" t="s">
        <v>459</v>
      </c>
      <c r="L12" s="512">
        <v>92.95</v>
      </c>
      <c r="M12" s="512">
        <v>3</v>
      </c>
      <c r="N12" s="513">
        <v>278.85000000000002</v>
      </c>
    </row>
    <row r="13" spans="1:14" ht="14.4" customHeight="1" x14ac:dyDescent="0.3">
      <c r="A13" s="507" t="s">
        <v>432</v>
      </c>
      <c r="B13" s="508" t="s">
        <v>433</v>
      </c>
      <c r="C13" s="509" t="s">
        <v>438</v>
      </c>
      <c r="D13" s="510" t="s">
        <v>439</v>
      </c>
      <c r="E13" s="511">
        <v>50113001</v>
      </c>
      <c r="F13" s="510" t="s">
        <v>446</v>
      </c>
      <c r="G13" s="509" t="s">
        <v>447</v>
      </c>
      <c r="H13" s="509">
        <v>202362</v>
      </c>
      <c r="I13" s="509">
        <v>202362</v>
      </c>
      <c r="J13" s="509" t="s">
        <v>460</v>
      </c>
      <c r="K13" s="509" t="s">
        <v>461</v>
      </c>
      <c r="L13" s="512">
        <v>56.640000000000036</v>
      </c>
      <c r="M13" s="512">
        <v>1</v>
      </c>
      <c r="N13" s="513">
        <v>56.640000000000036</v>
      </c>
    </row>
    <row r="14" spans="1:14" ht="14.4" customHeight="1" x14ac:dyDescent="0.3">
      <c r="A14" s="507" t="s">
        <v>432</v>
      </c>
      <c r="B14" s="508" t="s">
        <v>433</v>
      </c>
      <c r="C14" s="509" t="s">
        <v>438</v>
      </c>
      <c r="D14" s="510" t="s">
        <v>439</v>
      </c>
      <c r="E14" s="511">
        <v>50113001</v>
      </c>
      <c r="F14" s="510" t="s">
        <v>446</v>
      </c>
      <c r="G14" s="509" t="s">
        <v>447</v>
      </c>
      <c r="H14" s="509">
        <v>846629</v>
      </c>
      <c r="I14" s="509">
        <v>100013</v>
      </c>
      <c r="J14" s="509" t="s">
        <v>462</v>
      </c>
      <c r="K14" s="509" t="s">
        <v>463</v>
      </c>
      <c r="L14" s="512">
        <v>37.189999999999991</v>
      </c>
      <c r="M14" s="512">
        <v>1</v>
      </c>
      <c r="N14" s="513">
        <v>37.189999999999991</v>
      </c>
    </row>
    <row r="15" spans="1:14" ht="14.4" customHeight="1" x14ac:dyDescent="0.3">
      <c r="A15" s="507" t="s">
        <v>432</v>
      </c>
      <c r="B15" s="508" t="s">
        <v>433</v>
      </c>
      <c r="C15" s="509" t="s">
        <v>438</v>
      </c>
      <c r="D15" s="510" t="s">
        <v>439</v>
      </c>
      <c r="E15" s="511">
        <v>50113001</v>
      </c>
      <c r="F15" s="510" t="s">
        <v>446</v>
      </c>
      <c r="G15" s="509" t="s">
        <v>447</v>
      </c>
      <c r="H15" s="509">
        <v>208466</v>
      </c>
      <c r="I15" s="509">
        <v>208466</v>
      </c>
      <c r="J15" s="509" t="s">
        <v>464</v>
      </c>
      <c r="K15" s="509" t="s">
        <v>465</v>
      </c>
      <c r="L15" s="512">
        <v>792.77</v>
      </c>
      <c r="M15" s="512">
        <v>8</v>
      </c>
      <c r="N15" s="513">
        <v>6342.16</v>
      </c>
    </row>
    <row r="16" spans="1:14" ht="14.4" customHeight="1" x14ac:dyDescent="0.3">
      <c r="A16" s="507" t="s">
        <v>432</v>
      </c>
      <c r="B16" s="508" t="s">
        <v>433</v>
      </c>
      <c r="C16" s="509" t="s">
        <v>438</v>
      </c>
      <c r="D16" s="510" t="s">
        <v>439</v>
      </c>
      <c r="E16" s="511">
        <v>50113001</v>
      </c>
      <c r="F16" s="510" t="s">
        <v>446</v>
      </c>
      <c r="G16" s="509" t="s">
        <v>447</v>
      </c>
      <c r="H16" s="509">
        <v>189212</v>
      </c>
      <c r="I16" s="509">
        <v>89212</v>
      </c>
      <c r="J16" s="509" t="s">
        <v>466</v>
      </c>
      <c r="K16" s="509" t="s">
        <v>467</v>
      </c>
      <c r="L16" s="512">
        <v>79.28</v>
      </c>
      <c r="M16" s="512">
        <v>20</v>
      </c>
      <c r="N16" s="513">
        <v>1585.6</v>
      </c>
    </row>
    <row r="17" spans="1:14" ht="14.4" customHeight="1" x14ac:dyDescent="0.3">
      <c r="A17" s="507" t="s">
        <v>432</v>
      </c>
      <c r="B17" s="508" t="s">
        <v>433</v>
      </c>
      <c r="C17" s="509" t="s">
        <v>438</v>
      </c>
      <c r="D17" s="510" t="s">
        <v>439</v>
      </c>
      <c r="E17" s="511">
        <v>50113001</v>
      </c>
      <c r="F17" s="510" t="s">
        <v>446</v>
      </c>
      <c r="G17" s="509" t="s">
        <v>447</v>
      </c>
      <c r="H17" s="509">
        <v>920304</v>
      </c>
      <c r="I17" s="509">
        <v>0</v>
      </c>
      <c r="J17" s="509" t="s">
        <v>468</v>
      </c>
      <c r="K17" s="509" t="s">
        <v>434</v>
      </c>
      <c r="L17" s="512">
        <v>218.32010787608615</v>
      </c>
      <c r="M17" s="512">
        <v>5</v>
      </c>
      <c r="N17" s="513">
        <v>1091.6005393804307</v>
      </c>
    </row>
    <row r="18" spans="1:14" ht="14.4" customHeight="1" x14ac:dyDescent="0.3">
      <c r="A18" s="507" t="s">
        <v>432</v>
      </c>
      <c r="B18" s="508" t="s">
        <v>433</v>
      </c>
      <c r="C18" s="509" t="s">
        <v>438</v>
      </c>
      <c r="D18" s="510" t="s">
        <v>439</v>
      </c>
      <c r="E18" s="511">
        <v>50113001</v>
      </c>
      <c r="F18" s="510" t="s">
        <v>446</v>
      </c>
      <c r="G18" s="509" t="s">
        <v>447</v>
      </c>
      <c r="H18" s="509">
        <v>930035</v>
      </c>
      <c r="I18" s="509">
        <v>0</v>
      </c>
      <c r="J18" s="509" t="s">
        <v>469</v>
      </c>
      <c r="K18" s="509" t="s">
        <v>434</v>
      </c>
      <c r="L18" s="512">
        <v>54.128956838550479</v>
      </c>
      <c r="M18" s="512">
        <v>10</v>
      </c>
      <c r="N18" s="513">
        <v>541.28956838550482</v>
      </c>
    </row>
    <row r="19" spans="1:14" ht="14.4" customHeight="1" x14ac:dyDescent="0.3">
      <c r="A19" s="507" t="s">
        <v>432</v>
      </c>
      <c r="B19" s="508" t="s">
        <v>433</v>
      </c>
      <c r="C19" s="509" t="s">
        <v>438</v>
      </c>
      <c r="D19" s="510" t="s">
        <v>439</v>
      </c>
      <c r="E19" s="511">
        <v>50113001</v>
      </c>
      <c r="F19" s="510" t="s">
        <v>446</v>
      </c>
      <c r="G19" s="509" t="s">
        <v>447</v>
      </c>
      <c r="H19" s="509">
        <v>900321</v>
      </c>
      <c r="I19" s="509">
        <v>0</v>
      </c>
      <c r="J19" s="509" t="s">
        <v>470</v>
      </c>
      <c r="K19" s="509" t="s">
        <v>434</v>
      </c>
      <c r="L19" s="512">
        <v>164.41790785445966</v>
      </c>
      <c r="M19" s="512">
        <v>9</v>
      </c>
      <c r="N19" s="513">
        <v>1479.7611706901369</v>
      </c>
    </row>
    <row r="20" spans="1:14" ht="14.4" customHeight="1" x14ac:dyDescent="0.3">
      <c r="A20" s="507" t="s">
        <v>432</v>
      </c>
      <c r="B20" s="508" t="s">
        <v>433</v>
      </c>
      <c r="C20" s="509" t="s">
        <v>438</v>
      </c>
      <c r="D20" s="510" t="s">
        <v>439</v>
      </c>
      <c r="E20" s="511">
        <v>50113001</v>
      </c>
      <c r="F20" s="510" t="s">
        <v>446</v>
      </c>
      <c r="G20" s="509" t="s">
        <v>447</v>
      </c>
      <c r="H20" s="509">
        <v>841560</v>
      </c>
      <c r="I20" s="509">
        <v>0</v>
      </c>
      <c r="J20" s="509" t="s">
        <v>471</v>
      </c>
      <c r="K20" s="509" t="s">
        <v>434</v>
      </c>
      <c r="L20" s="512">
        <v>177.96758927120149</v>
      </c>
      <c r="M20" s="512">
        <v>28</v>
      </c>
      <c r="N20" s="513">
        <v>4983.0924995936421</v>
      </c>
    </row>
    <row r="21" spans="1:14" ht="14.4" customHeight="1" x14ac:dyDescent="0.3">
      <c r="A21" s="507" t="s">
        <v>432</v>
      </c>
      <c r="B21" s="508" t="s">
        <v>433</v>
      </c>
      <c r="C21" s="509" t="s">
        <v>438</v>
      </c>
      <c r="D21" s="510" t="s">
        <v>439</v>
      </c>
      <c r="E21" s="511">
        <v>50113001</v>
      </c>
      <c r="F21" s="510" t="s">
        <v>446</v>
      </c>
      <c r="G21" s="509" t="s">
        <v>447</v>
      </c>
      <c r="H21" s="509">
        <v>100498</v>
      </c>
      <c r="I21" s="509">
        <v>498</v>
      </c>
      <c r="J21" s="509" t="s">
        <v>472</v>
      </c>
      <c r="K21" s="509" t="s">
        <v>473</v>
      </c>
      <c r="L21" s="512">
        <v>96.563822977917255</v>
      </c>
      <c r="M21" s="512">
        <v>470</v>
      </c>
      <c r="N21" s="513">
        <v>45384.996799621113</v>
      </c>
    </row>
    <row r="22" spans="1:14" ht="14.4" customHeight="1" x14ac:dyDescent="0.3">
      <c r="A22" s="507" t="s">
        <v>432</v>
      </c>
      <c r="B22" s="508" t="s">
        <v>433</v>
      </c>
      <c r="C22" s="509" t="s">
        <v>438</v>
      </c>
      <c r="D22" s="510" t="s">
        <v>439</v>
      </c>
      <c r="E22" s="511">
        <v>50113001</v>
      </c>
      <c r="F22" s="510" t="s">
        <v>446</v>
      </c>
      <c r="G22" s="509" t="s">
        <v>447</v>
      </c>
      <c r="H22" s="509">
        <v>102684</v>
      </c>
      <c r="I22" s="509">
        <v>2684</v>
      </c>
      <c r="J22" s="509" t="s">
        <v>474</v>
      </c>
      <c r="K22" s="509" t="s">
        <v>475</v>
      </c>
      <c r="L22" s="512">
        <v>73.789999999999992</v>
      </c>
      <c r="M22" s="512">
        <v>1</v>
      </c>
      <c r="N22" s="513">
        <v>73.789999999999992</v>
      </c>
    </row>
    <row r="23" spans="1:14" ht="14.4" customHeight="1" x14ac:dyDescent="0.3">
      <c r="A23" s="507" t="s">
        <v>432</v>
      </c>
      <c r="B23" s="508" t="s">
        <v>433</v>
      </c>
      <c r="C23" s="509" t="s">
        <v>438</v>
      </c>
      <c r="D23" s="510" t="s">
        <v>439</v>
      </c>
      <c r="E23" s="511">
        <v>50113001</v>
      </c>
      <c r="F23" s="510" t="s">
        <v>446</v>
      </c>
      <c r="G23" s="509" t="s">
        <v>447</v>
      </c>
      <c r="H23" s="509">
        <v>100527</v>
      </c>
      <c r="I23" s="509">
        <v>527</v>
      </c>
      <c r="J23" s="509" t="s">
        <v>476</v>
      </c>
      <c r="K23" s="509" t="s">
        <v>477</v>
      </c>
      <c r="L23" s="512">
        <v>121.55999999999999</v>
      </c>
      <c r="M23" s="512">
        <v>5</v>
      </c>
      <c r="N23" s="513">
        <v>607.79999999999995</v>
      </c>
    </row>
    <row r="24" spans="1:14" ht="14.4" customHeight="1" x14ac:dyDescent="0.3">
      <c r="A24" s="507" t="s">
        <v>432</v>
      </c>
      <c r="B24" s="508" t="s">
        <v>433</v>
      </c>
      <c r="C24" s="509" t="s">
        <v>438</v>
      </c>
      <c r="D24" s="510" t="s">
        <v>439</v>
      </c>
      <c r="E24" s="511">
        <v>50113001</v>
      </c>
      <c r="F24" s="510" t="s">
        <v>446</v>
      </c>
      <c r="G24" s="509" t="s">
        <v>447</v>
      </c>
      <c r="H24" s="509">
        <v>100231</v>
      </c>
      <c r="I24" s="509">
        <v>231</v>
      </c>
      <c r="J24" s="509" t="s">
        <v>478</v>
      </c>
      <c r="K24" s="509" t="s">
        <v>479</v>
      </c>
      <c r="L24" s="512">
        <v>33.19</v>
      </c>
      <c r="M24" s="512">
        <v>1</v>
      </c>
      <c r="N24" s="513">
        <v>33.19</v>
      </c>
    </row>
    <row r="25" spans="1:14" ht="14.4" customHeight="1" x14ac:dyDescent="0.3">
      <c r="A25" s="507" t="s">
        <v>432</v>
      </c>
      <c r="B25" s="508" t="s">
        <v>433</v>
      </c>
      <c r="C25" s="509" t="s">
        <v>438</v>
      </c>
      <c r="D25" s="510" t="s">
        <v>439</v>
      </c>
      <c r="E25" s="511">
        <v>50113001</v>
      </c>
      <c r="F25" s="510" t="s">
        <v>446</v>
      </c>
      <c r="G25" s="509" t="s">
        <v>480</v>
      </c>
      <c r="H25" s="509">
        <v>107981</v>
      </c>
      <c r="I25" s="509">
        <v>7981</v>
      </c>
      <c r="J25" s="509" t="s">
        <v>481</v>
      </c>
      <c r="K25" s="509" t="s">
        <v>482</v>
      </c>
      <c r="L25" s="512">
        <v>52.93636363636363</v>
      </c>
      <c r="M25" s="512">
        <v>33</v>
      </c>
      <c r="N25" s="513">
        <v>1746.8999999999999</v>
      </c>
    </row>
    <row r="26" spans="1:14" ht="14.4" customHeight="1" x14ac:dyDescent="0.3">
      <c r="A26" s="507" t="s">
        <v>432</v>
      </c>
      <c r="B26" s="508" t="s">
        <v>433</v>
      </c>
      <c r="C26" s="509" t="s">
        <v>438</v>
      </c>
      <c r="D26" s="510" t="s">
        <v>439</v>
      </c>
      <c r="E26" s="511">
        <v>50113001</v>
      </c>
      <c r="F26" s="510" t="s">
        <v>446</v>
      </c>
      <c r="G26" s="509" t="s">
        <v>480</v>
      </c>
      <c r="H26" s="509">
        <v>131934</v>
      </c>
      <c r="I26" s="509">
        <v>31934</v>
      </c>
      <c r="J26" s="509" t="s">
        <v>483</v>
      </c>
      <c r="K26" s="509" t="s">
        <v>484</v>
      </c>
      <c r="L26" s="512">
        <v>50.170000000000051</v>
      </c>
      <c r="M26" s="512">
        <v>1</v>
      </c>
      <c r="N26" s="513">
        <v>50.170000000000051</v>
      </c>
    </row>
    <row r="27" spans="1:14" ht="14.4" customHeight="1" x14ac:dyDescent="0.3">
      <c r="A27" s="507" t="s">
        <v>432</v>
      </c>
      <c r="B27" s="508" t="s">
        <v>433</v>
      </c>
      <c r="C27" s="509" t="s">
        <v>443</v>
      </c>
      <c r="D27" s="510" t="s">
        <v>444</v>
      </c>
      <c r="E27" s="511">
        <v>50113001</v>
      </c>
      <c r="F27" s="510" t="s">
        <v>446</v>
      </c>
      <c r="G27" s="509" t="s">
        <v>447</v>
      </c>
      <c r="H27" s="509">
        <v>845282</v>
      </c>
      <c r="I27" s="509">
        <v>107133</v>
      </c>
      <c r="J27" s="509" t="s">
        <v>485</v>
      </c>
      <c r="K27" s="509" t="s">
        <v>486</v>
      </c>
      <c r="L27" s="512">
        <v>883.68946300129312</v>
      </c>
      <c r="M27" s="512">
        <v>104</v>
      </c>
      <c r="N27" s="513">
        <v>91903.70415213448</v>
      </c>
    </row>
    <row r="28" spans="1:14" ht="14.4" customHeight="1" x14ac:dyDescent="0.3">
      <c r="A28" s="507" t="s">
        <v>432</v>
      </c>
      <c r="B28" s="508" t="s">
        <v>433</v>
      </c>
      <c r="C28" s="509" t="s">
        <v>443</v>
      </c>
      <c r="D28" s="510" t="s">
        <v>444</v>
      </c>
      <c r="E28" s="511">
        <v>50113001</v>
      </c>
      <c r="F28" s="510" t="s">
        <v>446</v>
      </c>
      <c r="G28" s="509" t="s">
        <v>447</v>
      </c>
      <c r="H28" s="509">
        <v>120102</v>
      </c>
      <c r="I28" s="509">
        <v>120102</v>
      </c>
      <c r="J28" s="509" t="s">
        <v>487</v>
      </c>
      <c r="K28" s="509" t="s">
        <v>488</v>
      </c>
      <c r="L28" s="512">
        <v>562.3752016160804</v>
      </c>
      <c r="M28" s="512">
        <v>2</v>
      </c>
      <c r="N28" s="513">
        <v>1124.7504032321608</v>
      </c>
    </row>
    <row r="29" spans="1:14" ht="14.4" customHeight="1" x14ac:dyDescent="0.3">
      <c r="A29" s="507" t="s">
        <v>432</v>
      </c>
      <c r="B29" s="508" t="s">
        <v>433</v>
      </c>
      <c r="C29" s="509" t="s">
        <v>443</v>
      </c>
      <c r="D29" s="510" t="s">
        <v>444</v>
      </c>
      <c r="E29" s="511">
        <v>50113001</v>
      </c>
      <c r="F29" s="510" t="s">
        <v>446</v>
      </c>
      <c r="G29" s="509" t="s">
        <v>447</v>
      </c>
      <c r="H29" s="509">
        <v>132827</v>
      </c>
      <c r="I29" s="509">
        <v>32827</v>
      </c>
      <c r="J29" s="509" t="s">
        <v>489</v>
      </c>
      <c r="K29" s="509" t="s">
        <v>490</v>
      </c>
      <c r="L29" s="512">
        <v>663.25176414280509</v>
      </c>
      <c r="M29" s="512">
        <v>5</v>
      </c>
      <c r="N29" s="513">
        <v>3316.2588207140252</v>
      </c>
    </row>
    <row r="30" spans="1:14" ht="14.4" customHeight="1" x14ac:dyDescent="0.3">
      <c r="A30" s="507" t="s">
        <v>432</v>
      </c>
      <c r="B30" s="508" t="s">
        <v>433</v>
      </c>
      <c r="C30" s="509" t="s">
        <v>443</v>
      </c>
      <c r="D30" s="510" t="s">
        <v>444</v>
      </c>
      <c r="E30" s="511">
        <v>50113001</v>
      </c>
      <c r="F30" s="510" t="s">
        <v>446</v>
      </c>
      <c r="G30" s="509" t="s">
        <v>447</v>
      </c>
      <c r="H30" s="509">
        <v>103073</v>
      </c>
      <c r="I30" s="509">
        <v>103073</v>
      </c>
      <c r="J30" s="509" t="s">
        <v>491</v>
      </c>
      <c r="K30" s="509" t="s">
        <v>492</v>
      </c>
      <c r="L30" s="512">
        <v>639.87000389315426</v>
      </c>
      <c r="M30" s="512">
        <v>12</v>
      </c>
      <c r="N30" s="513">
        <v>7678.4400467178511</v>
      </c>
    </row>
    <row r="31" spans="1:14" ht="14.4" customHeight="1" x14ac:dyDescent="0.3">
      <c r="A31" s="507" t="s">
        <v>432</v>
      </c>
      <c r="B31" s="508" t="s">
        <v>433</v>
      </c>
      <c r="C31" s="509" t="s">
        <v>443</v>
      </c>
      <c r="D31" s="510" t="s">
        <v>444</v>
      </c>
      <c r="E31" s="511">
        <v>50113001</v>
      </c>
      <c r="F31" s="510" t="s">
        <v>446</v>
      </c>
      <c r="G31" s="509" t="s">
        <v>447</v>
      </c>
      <c r="H31" s="509">
        <v>215956</v>
      </c>
      <c r="I31" s="509">
        <v>215956</v>
      </c>
      <c r="J31" s="509" t="s">
        <v>493</v>
      </c>
      <c r="K31" s="509" t="s">
        <v>494</v>
      </c>
      <c r="L31" s="512">
        <v>631.64188444784918</v>
      </c>
      <c r="M31" s="512">
        <v>86</v>
      </c>
      <c r="N31" s="513">
        <v>54321.202062515025</v>
      </c>
    </row>
    <row r="32" spans="1:14" ht="14.4" customHeight="1" x14ac:dyDescent="0.3">
      <c r="A32" s="507" t="s">
        <v>432</v>
      </c>
      <c r="B32" s="508" t="s">
        <v>433</v>
      </c>
      <c r="C32" s="509" t="s">
        <v>443</v>
      </c>
      <c r="D32" s="510" t="s">
        <v>444</v>
      </c>
      <c r="E32" s="511">
        <v>50113001</v>
      </c>
      <c r="F32" s="510" t="s">
        <v>446</v>
      </c>
      <c r="G32" s="509" t="s">
        <v>447</v>
      </c>
      <c r="H32" s="509">
        <v>155111</v>
      </c>
      <c r="I32" s="509">
        <v>55111</v>
      </c>
      <c r="J32" s="509" t="s">
        <v>495</v>
      </c>
      <c r="K32" s="509" t="s">
        <v>496</v>
      </c>
      <c r="L32" s="512">
        <v>631.64081916161444</v>
      </c>
      <c r="M32" s="512">
        <v>4</v>
      </c>
      <c r="N32" s="513">
        <v>2526.5632766464578</v>
      </c>
    </row>
    <row r="33" spans="1:14" ht="14.4" customHeight="1" x14ac:dyDescent="0.3">
      <c r="A33" s="507" t="s">
        <v>432</v>
      </c>
      <c r="B33" s="508" t="s">
        <v>433</v>
      </c>
      <c r="C33" s="509" t="s">
        <v>443</v>
      </c>
      <c r="D33" s="510" t="s">
        <v>444</v>
      </c>
      <c r="E33" s="511">
        <v>50113001</v>
      </c>
      <c r="F33" s="510" t="s">
        <v>446</v>
      </c>
      <c r="G33" s="509" t="s">
        <v>447</v>
      </c>
      <c r="H33" s="509">
        <v>156573</v>
      </c>
      <c r="I33" s="509">
        <v>56573</v>
      </c>
      <c r="J33" s="509" t="s">
        <v>497</v>
      </c>
      <c r="K33" s="509" t="s">
        <v>498</v>
      </c>
      <c r="L33" s="512">
        <v>892.87</v>
      </c>
      <c r="M33" s="512">
        <v>16</v>
      </c>
      <c r="N33" s="513">
        <v>14285.92</v>
      </c>
    </row>
    <row r="34" spans="1:14" ht="14.4" customHeight="1" x14ac:dyDescent="0.3">
      <c r="A34" s="507" t="s">
        <v>432</v>
      </c>
      <c r="B34" s="508" t="s">
        <v>433</v>
      </c>
      <c r="C34" s="509" t="s">
        <v>443</v>
      </c>
      <c r="D34" s="510" t="s">
        <v>444</v>
      </c>
      <c r="E34" s="511">
        <v>50113001</v>
      </c>
      <c r="F34" s="510" t="s">
        <v>446</v>
      </c>
      <c r="G34" s="509" t="s">
        <v>447</v>
      </c>
      <c r="H34" s="509">
        <v>156571</v>
      </c>
      <c r="I34" s="509">
        <v>56571</v>
      </c>
      <c r="J34" s="509" t="s">
        <v>499</v>
      </c>
      <c r="K34" s="509" t="s">
        <v>500</v>
      </c>
      <c r="L34" s="512">
        <v>716.89648683919381</v>
      </c>
      <c r="M34" s="512">
        <v>2</v>
      </c>
      <c r="N34" s="513">
        <v>1433.7929736783876</v>
      </c>
    </row>
    <row r="35" spans="1:14" ht="14.4" customHeight="1" x14ac:dyDescent="0.3">
      <c r="A35" s="507" t="s">
        <v>432</v>
      </c>
      <c r="B35" s="508" t="s">
        <v>433</v>
      </c>
      <c r="C35" s="509" t="s">
        <v>443</v>
      </c>
      <c r="D35" s="510" t="s">
        <v>444</v>
      </c>
      <c r="E35" s="511">
        <v>50113001</v>
      </c>
      <c r="F35" s="510" t="s">
        <v>446</v>
      </c>
      <c r="G35" s="509" t="s">
        <v>447</v>
      </c>
      <c r="H35" s="509">
        <v>149080</v>
      </c>
      <c r="I35" s="509">
        <v>149080</v>
      </c>
      <c r="J35" s="509" t="s">
        <v>501</v>
      </c>
      <c r="K35" s="509" t="s">
        <v>502</v>
      </c>
      <c r="L35" s="512">
        <v>2370.9936527887003</v>
      </c>
      <c r="M35" s="512">
        <v>2</v>
      </c>
      <c r="N35" s="513">
        <v>4741.9873055774005</v>
      </c>
    </row>
    <row r="36" spans="1:14" ht="14.4" customHeight="1" x14ac:dyDescent="0.3">
      <c r="A36" s="507" t="s">
        <v>432</v>
      </c>
      <c r="B36" s="508" t="s">
        <v>433</v>
      </c>
      <c r="C36" s="509" t="s">
        <v>443</v>
      </c>
      <c r="D36" s="510" t="s">
        <v>444</v>
      </c>
      <c r="E36" s="511">
        <v>50113001</v>
      </c>
      <c r="F36" s="510" t="s">
        <v>446</v>
      </c>
      <c r="G36" s="509" t="s">
        <v>447</v>
      </c>
      <c r="H36" s="509">
        <v>193236</v>
      </c>
      <c r="I36" s="509">
        <v>193236</v>
      </c>
      <c r="J36" s="509" t="s">
        <v>503</v>
      </c>
      <c r="K36" s="509" t="s">
        <v>504</v>
      </c>
      <c r="L36" s="512">
        <v>1113.56664054666</v>
      </c>
      <c r="M36" s="512">
        <v>5</v>
      </c>
      <c r="N36" s="513">
        <v>5567.8332027332999</v>
      </c>
    </row>
    <row r="37" spans="1:14" ht="14.4" customHeight="1" x14ac:dyDescent="0.3">
      <c r="A37" s="507" t="s">
        <v>432</v>
      </c>
      <c r="B37" s="508" t="s">
        <v>433</v>
      </c>
      <c r="C37" s="509" t="s">
        <v>443</v>
      </c>
      <c r="D37" s="510" t="s">
        <v>444</v>
      </c>
      <c r="E37" s="511">
        <v>50113001</v>
      </c>
      <c r="F37" s="510" t="s">
        <v>446</v>
      </c>
      <c r="G37" s="509" t="s">
        <v>447</v>
      </c>
      <c r="H37" s="509">
        <v>147208</v>
      </c>
      <c r="I37" s="509">
        <v>103543</v>
      </c>
      <c r="J37" s="509" t="s">
        <v>505</v>
      </c>
      <c r="K37" s="509" t="s">
        <v>506</v>
      </c>
      <c r="L37" s="512">
        <v>831.34176187502169</v>
      </c>
      <c r="M37" s="512">
        <v>18</v>
      </c>
      <c r="N37" s="513">
        <v>14964.151713750391</v>
      </c>
    </row>
    <row r="38" spans="1:14" ht="14.4" customHeight="1" x14ac:dyDescent="0.3">
      <c r="A38" s="507" t="s">
        <v>432</v>
      </c>
      <c r="B38" s="508" t="s">
        <v>433</v>
      </c>
      <c r="C38" s="509" t="s">
        <v>443</v>
      </c>
      <c r="D38" s="510" t="s">
        <v>444</v>
      </c>
      <c r="E38" s="511">
        <v>50113001</v>
      </c>
      <c r="F38" s="510" t="s">
        <v>446</v>
      </c>
      <c r="G38" s="509" t="s">
        <v>447</v>
      </c>
      <c r="H38" s="509">
        <v>126816</v>
      </c>
      <c r="I38" s="509">
        <v>26816</v>
      </c>
      <c r="J38" s="509" t="s">
        <v>507</v>
      </c>
      <c r="K38" s="509" t="s">
        <v>508</v>
      </c>
      <c r="L38" s="512">
        <v>1320.424711641467</v>
      </c>
      <c r="M38" s="512">
        <v>54</v>
      </c>
      <c r="N38" s="513">
        <v>71302.934428639215</v>
      </c>
    </row>
    <row r="39" spans="1:14" ht="14.4" customHeight="1" x14ac:dyDescent="0.3">
      <c r="A39" s="507" t="s">
        <v>432</v>
      </c>
      <c r="B39" s="508" t="s">
        <v>433</v>
      </c>
      <c r="C39" s="509" t="s">
        <v>443</v>
      </c>
      <c r="D39" s="510" t="s">
        <v>444</v>
      </c>
      <c r="E39" s="511">
        <v>50113001</v>
      </c>
      <c r="F39" s="510" t="s">
        <v>446</v>
      </c>
      <c r="G39" s="509" t="s">
        <v>447</v>
      </c>
      <c r="H39" s="509">
        <v>186403</v>
      </c>
      <c r="I39" s="509">
        <v>85170</v>
      </c>
      <c r="J39" s="509" t="s">
        <v>509</v>
      </c>
      <c r="K39" s="509" t="s">
        <v>510</v>
      </c>
      <c r="L39" s="512">
        <v>497.7845495476227</v>
      </c>
      <c r="M39" s="512">
        <v>141</v>
      </c>
      <c r="N39" s="513">
        <v>70187.621486214804</v>
      </c>
    </row>
    <row r="40" spans="1:14" ht="14.4" customHeight="1" x14ac:dyDescent="0.3">
      <c r="A40" s="507" t="s">
        <v>432</v>
      </c>
      <c r="B40" s="508" t="s">
        <v>433</v>
      </c>
      <c r="C40" s="509" t="s">
        <v>443</v>
      </c>
      <c r="D40" s="510" t="s">
        <v>444</v>
      </c>
      <c r="E40" s="511">
        <v>50113001</v>
      </c>
      <c r="F40" s="510" t="s">
        <v>446</v>
      </c>
      <c r="G40" s="509" t="s">
        <v>447</v>
      </c>
      <c r="H40" s="509">
        <v>10277</v>
      </c>
      <c r="I40" s="509">
        <v>10277</v>
      </c>
      <c r="J40" s="509" t="s">
        <v>511</v>
      </c>
      <c r="K40" s="509" t="s">
        <v>512</v>
      </c>
      <c r="L40" s="512">
        <v>1215.840260434954</v>
      </c>
      <c r="M40" s="512">
        <v>2</v>
      </c>
      <c r="N40" s="513">
        <v>2431.6805208699079</v>
      </c>
    </row>
    <row r="41" spans="1:14" ht="14.4" customHeight="1" x14ac:dyDescent="0.3">
      <c r="A41" s="507" t="s">
        <v>432</v>
      </c>
      <c r="B41" s="508" t="s">
        <v>433</v>
      </c>
      <c r="C41" s="509" t="s">
        <v>443</v>
      </c>
      <c r="D41" s="510" t="s">
        <v>444</v>
      </c>
      <c r="E41" s="511">
        <v>50113001</v>
      </c>
      <c r="F41" s="510" t="s">
        <v>446</v>
      </c>
      <c r="G41" s="509" t="s">
        <v>447</v>
      </c>
      <c r="H41" s="509">
        <v>100084</v>
      </c>
      <c r="I41" s="509">
        <v>100084</v>
      </c>
      <c r="J41" s="509" t="s">
        <v>513</v>
      </c>
      <c r="K41" s="509" t="s">
        <v>514</v>
      </c>
      <c r="L41" s="512">
        <v>2999.92</v>
      </c>
      <c r="M41" s="512">
        <v>2</v>
      </c>
      <c r="N41" s="513">
        <v>5999.84</v>
      </c>
    </row>
    <row r="42" spans="1:14" ht="14.4" customHeight="1" thickBot="1" x14ac:dyDescent="0.35">
      <c r="A42" s="514" t="s">
        <v>432</v>
      </c>
      <c r="B42" s="515" t="s">
        <v>433</v>
      </c>
      <c r="C42" s="516" t="s">
        <v>443</v>
      </c>
      <c r="D42" s="517" t="s">
        <v>444</v>
      </c>
      <c r="E42" s="518">
        <v>50113001</v>
      </c>
      <c r="F42" s="517" t="s">
        <v>446</v>
      </c>
      <c r="G42" s="516" t="s">
        <v>447</v>
      </c>
      <c r="H42" s="516">
        <v>847178</v>
      </c>
      <c r="I42" s="516">
        <v>107496</v>
      </c>
      <c r="J42" s="516" t="s">
        <v>515</v>
      </c>
      <c r="K42" s="516" t="s">
        <v>516</v>
      </c>
      <c r="L42" s="519">
        <v>453.45250838701094</v>
      </c>
      <c r="M42" s="519">
        <v>62</v>
      </c>
      <c r="N42" s="520">
        <v>28114.055519994679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517</v>
      </c>
      <c r="B5" s="498"/>
      <c r="C5" s="525">
        <v>0</v>
      </c>
      <c r="D5" s="498">
        <v>1569.55</v>
      </c>
      <c r="E5" s="525">
        <v>1</v>
      </c>
      <c r="F5" s="499">
        <v>1569.55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1569.55</v>
      </c>
      <c r="E6" s="530">
        <v>1</v>
      </c>
      <c r="F6" s="531">
        <v>1569.55</v>
      </c>
    </row>
    <row r="7" spans="1:6" ht="14.4" customHeight="1" thickBot="1" x14ac:dyDescent="0.35"/>
    <row r="8" spans="1:6" ht="14.4" customHeight="1" x14ac:dyDescent="0.3">
      <c r="A8" s="538" t="s">
        <v>518</v>
      </c>
      <c r="B8" s="505"/>
      <c r="C8" s="526">
        <v>0</v>
      </c>
      <c r="D8" s="505">
        <v>1519.3799999999999</v>
      </c>
      <c r="E8" s="526">
        <v>1</v>
      </c>
      <c r="F8" s="506">
        <v>1519.3799999999999</v>
      </c>
    </row>
    <row r="9" spans="1:6" ht="14.4" customHeight="1" thickBot="1" x14ac:dyDescent="0.35">
      <c r="A9" s="539" t="s">
        <v>519</v>
      </c>
      <c r="B9" s="535"/>
      <c r="C9" s="536">
        <v>0</v>
      </c>
      <c r="D9" s="535">
        <v>50.170000000000051</v>
      </c>
      <c r="E9" s="536">
        <v>1</v>
      </c>
      <c r="F9" s="537">
        <v>50.170000000000051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1569.55</v>
      </c>
      <c r="E10" s="530">
        <v>1</v>
      </c>
      <c r="F10" s="531">
        <v>1569.55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2017-11-27T09:44:53Z</dcterms:modified>
</cp:coreProperties>
</file>