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D9" i="431"/>
  <c r="D13" i="431"/>
  <c r="E9" i="431"/>
  <c r="E13" i="431"/>
  <c r="F13" i="431"/>
  <c r="G13" i="431"/>
  <c r="H13" i="431"/>
  <c r="I13" i="431"/>
  <c r="J13" i="431"/>
  <c r="K13" i="431"/>
  <c r="M9" i="431"/>
  <c r="N9" i="431"/>
  <c r="O13" i="431"/>
  <c r="P13" i="431"/>
  <c r="O14" i="431"/>
  <c r="Q10" i="431"/>
  <c r="P15" i="431"/>
  <c r="C10" i="431"/>
  <c r="C14" i="431"/>
  <c r="D10" i="431"/>
  <c r="D14" i="431"/>
  <c r="E10" i="431"/>
  <c r="E14" i="431"/>
  <c r="F10" i="431"/>
  <c r="F14" i="431"/>
  <c r="G10" i="431"/>
  <c r="G14" i="431"/>
  <c r="H10" i="431"/>
  <c r="H14" i="431"/>
  <c r="I10" i="431"/>
  <c r="I14" i="431"/>
  <c r="J10" i="431"/>
  <c r="J14" i="431"/>
  <c r="K10" i="431"/>
  <c r="K14" i="431"/>
  <c r="L10" i="431"/>
  <c r="L14" i="431"/>
  <c r="M10" i="431"/>
  <c r="M14" i="431"/>
  <c r="N14" i="431"/>
  <c r="P10" i="431"/>
  <c r="Q15" i="431"/>
  <c r="C11" i="431"/>
  <c r="C15" i="431"/>
  <c r="D11" i="431"/>
  <c r="D15" i="431"/>
  <c r="E11" i="431"/>
  <c r="E15" i="431"/>
  <c r="F11" i="431"/>
  <c r="F15" i="431"/>
  <c r="G11" i="431"/>
  <c r="G15" i="431"/>
  <c r="H11" i="431"/>
  <c r="H15" i="431"/>
  <c r="I11" i="431"/>
  <c r="I15" i="431"/>
  <c r="J11" i="431"/>
  <c r="J15" i="431"/>
  <c r="K11" i="431"/>
  <c r="K15" i="431"/>
  <c r="L11" i="431"/>
  <c r="L15" i="431"/>
  <c r="M11" i="431"/>
  <c r="M15" i="431"/>
  <c r="N11" i="431"/>
  <c r="N15" i="431"/>
  <c r="O11" i="431"/>
  <c r="O15" i="431"/>
  <c r="Q11" i="431"/>
  <c r="C12" i="431"/>
  <c r="C16" i="431"/>
  <c r="D12" i="431"/>
  <c r="D16" i="431"/>
  <c r="E12" i="431"/>
  <c r="E16" i="431"/>
  <c r="F12" i="431"/>
  <c r="F16" i="431"/>
  <c r="G12" i="431"/>
  <c r="G16" i="431"/>
  <c r="H12" i="431"/>
  <c r="H16" i="431"/>
  <c r="I12" i="431"/>
  <c r="I16" i="431"/>
  <c r="J12" i="431"/>
  <c r="J16" i="431"/>
  <c r="K12" i="431"/>
  <c r="K16" i="431"/>
  <c r="L12" i="431"/>
  <c r="L16" i="431"/>
  <c r="M12" i="431"/>
  <c r="M16" i="431"/>
  <c r="N12" i="431"/>
  <c r="N16" i="431"/>
  <c r="O12" i="431"/>
  <c r="O16" i="431"/>
  <c r="P12" i="431"/>
  <c r="P16" i="431"/>
  <c r="Q12" i="431"/>
  <c r="Q16" i="431"/>
  <c r="F9" i="431"/>
  <c r="G9" i="431"/>
  <c r="H9" i="431"/>
  <c r="I9" i="431"/>
  <c r="J9" i="431"/>
  <c r="K9" i="431"/>
  <c r="L9" i="431"/>
  <c r="L13" i="431"/>
  <c r="M13" i="431"/>
  <c r="N13" i="431"/>
  <c r="O9" i="431"/>
  <c r="P9" i="431"/>
  <c r="Q9" i="431"/>
  <c r="Q13" i="431"/>
  <c r="N10" i="431"/>
  <c r="O10" i="431"/>
  <c r="P14" i="431"/>
  <c r="Q14" i="431"/>
  <c r="P11" i="431"/>
  <c r="F8" i="431"/>
  <c r="M8" i="431"/>
  <c r="K8" i="431"/>
  <c r="D8" i="431"/>
  <c r="J8" i="431"/>
  <c r="P8" i="431"/>
  <c r="E8" i="431"/>
  <c r="N8" i="431"/>
  <c r="Q8" i="431"/>
  <c r="C8" i="431"/>
  <c r="L8" i="431"/>
  <c r="O8" i="431"/>
  <c r="G8" i="431"/>
  <c r="I8" i="431"/>
  <c r="H8" i="431"/>
  <c r="R14" i="431" l="1"/>
  <c r="S14" i="431"/>
  <c r="S13" i="431"/>
  <c r="R13" i="431"/>
  <c r="R9" i="431"/>
  <c r="S9" i="431"/>
  <c r="R16" i="431"/>
  <c r="S16" i="431"/>
  <c r="R12" i="431"/>
  <c r="S12" i="431"/>
  <c r="S11" i="431"/>
  <c r="R11" i="431"/>
  <c r="R15" i="431"/>
  <c r="S15" i="431"/>
  <c r="R10" i="431"/>
  <c r="S10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2" i="414" l="1"/>
  <c r="E22" i="414" s="1"/>
  <c r="D21" i="414"/>
  <c r="A29" i="383" l="1"/>
  <c r="Q3" i="430"/>
  <c r="P3" i="430"/>
  <c r="M3" i="430"/>
  <c r="L3" i="430"/>
  <c r="I3" i="430"/>
  <c r="H3" i="430"/>
  <c r="R3" i="430" l="1"/>
  <c r="S3" i="430"/>
  <c r="H3" i="344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M3" i="344"/>
  <c r="K3" i="344"/>
  <c r="R3" i="344" s="1"/>
  <c r="G3" i="344"/>
  <c r="C3" i="344"/>
  <c r="B11" i="339"/>
  <c r="J11" i="339" s="1"/>
  <c r="S3" i="344" l="1"/>
  <c r="I11" i="339"/>
  <c r="F11" i="339"/>
  <c r="H11" i="339" l="1"/>
  <c r="G11" i="339"/>
  <c r="A23" i="414"/>
  <c r="A15" i="414"/>
  <c r="A16" i="414"/>
  <c r="A4" i="414"/>
  <c r="A6" i="339" l="1"/>
  <c r="A5" i="339"/>
  <c r="C19" i="414"/>
  <c r="C16" i="414"/>
  <c r="D16" i="414"/>
  <c r="D19" i="414"/>
  <c r="D4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C24" i="414"/>
  <c r="D24" i="414"/>
  <c r="H3" i="390" l="1"/>
  <c r="Q3" i="347"/>
  <c r="S3" i="347"/>
  <c r="U3" i="34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H13" i="339" l="1"/>
  <c r="F15" i="339"/>
  <c r="J13" i="339"/>
  <c r="B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<sst xmlns="http://schemas.openxmlformats.org/spreadsheetml/2006/main" count="3706" uniqueCount="784">
  <si>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</si>
  <si>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</si>
  <si>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</si>
  <si>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</si>
  <si>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</si>
  <si>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</si>
  <si>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</si>
  <si>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</si>
  <si>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</si>
  <si>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</si>
  <si>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</si>
  <si>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</si>
  <si>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</si>
  <si>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</si>
  <si>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</si>
  <si>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</si>
  <si>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</si>
  <si>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</si>
  <si>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</si>
  <si>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</si>
  <si>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</si>
  <si>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</si>
  <si>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</si>
  <si>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</si>
  <si>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</si>
  <si>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</si>
  <si>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</si>
  <si>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</si>
  <si>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</si>
  <si>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</si>
  <si>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</si>
  <si>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</si>
  <si>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</si>
  <si>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</si>
  <si>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</si>
  <si>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</si>
  <si>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</si>
  <si>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</si>
  <si>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</si>
  <si>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</si>
  <si>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</si>
  <si>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</si>
  <si>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</si>
  <si>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</si>
  <si>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</si>
  <si>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</si>
  <si>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</si>
  <si>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</si>
  <si>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</si>
  <si>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</si>
  <si>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</si>
  <si>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</si>
  <si>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</si>
  <si>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</si>
  <si>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</si>
  <si>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</si>
  <si>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</si>
  <si>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</si>
  <si>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</si>
  <si>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</si>
  <si>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</si>
  <si>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</si>
  <si>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</si>
  <si>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</si>
  <si>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</si>
  <si>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</si>
  <si>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</si>
  <si>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</si>
  <si>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</si>
  <si>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</si>
  <si>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</si>
  <si>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</si>
  <si>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</si>
  <si>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</si>
  <si>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</si>
  <si>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</si>
  <si>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</si>
  <si>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</si>
  <si>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</si>
  <si>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</si>
  <si>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</si>
  <si>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</si>
  <si>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</si>
  <si>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</si>
  <si>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</si>
  <si>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</si>
  <si>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</si>
  <si>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</si>
  <si>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</si>
  <si>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</si>
  <si>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</si>
  <si>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</si>
  <si>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</si>
  <si>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</si>
  <si>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</si>
  <si>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</si>
  <si>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</si>
  <si>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</si>
  <si>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</si>
  <si>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</si>
  <si>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</si>
  <si>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</si>
  <si>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</si>
  <si>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</si>
  <si>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</si>
  <si>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</si>
  <si>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</si>
  <si>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</si>
  <si>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</si>
  <si>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</si>
  <si>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</si>
  <si>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</si>
  <si>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</si>
  <si>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</si>
  <si>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</si>
  <si>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</si>
  <si>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</si>
  <si>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</si>
  <si>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</si>
  <si>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</si>
  <si>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</si>
  <si>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</si>
  <si>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</si>
  <si>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</si>
  <si>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</si>
  <si>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</si>
  <si>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</si>
  <si>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</si>
  <si>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</si>
  <si>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</si>
  <si>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</si>
  <si>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</si>
  <si>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</si>
  <si>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</si>
  <si>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</si>
  <si>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</si>
  <si>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</si>
  <si>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</si>
  <si>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</si>
  <si>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</si>
  <si>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</si>
  <si>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</si>
  <si>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</si>
  <si>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</si>
  <si>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</si>
  <si>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</si>
  <si>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</si>
  <si>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</si>
  <si>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</si>
  <si>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</si>
  <si>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</si>
  <si>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</si>
  <si>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</si>
  <si>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</si>
  <si>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</si>
  <si>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</si>
  <si>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</si>
  <si>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</si>
  <si>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</si>
  <si>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</si>
  <si>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</si>
  <si>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</si>
  <si>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</si>
  <si>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</si>
  <si>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</si>
  <si>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</si>
  <si>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</si>
  <si>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</si>
  <si>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</si>
  <si>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</si>
  <si>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</si>
  <si>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</si>
  <si>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</si>
  <si>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</si>
  <si>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</si>
  <si>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</si>
  <si>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</si>
  <si>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</si>
  <si>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</si>
  <si>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</si>
  <si>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</si>
  <si>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</si>
  <si>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</si>
  <si>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</si>
  <si>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</si>
  <si>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</si>
  <si>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</si>
  <si>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</si>
  <si>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</si>
  <si>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</si>
  <si>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</si>
  <si>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</si>
  <si>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</si>
  <si>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</si>
  <si>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</si>
  <si>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</si>
  <si>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</si>
  <si>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</si>
  <si>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</si>
  <si>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</si>
  <si>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</si>
  <si>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</si>
  <si>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</si>
  <si>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</si>
  <si>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</si>
  <si>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</si>
  <si>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</si>
  <si>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</si>
  <si>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</si>
  <si>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</si>
  <si>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</si>
  <si>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</si>
  <si>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</si>
  <si>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</si>
  <si>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</si>
  <si>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</si>
  <si>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</si>
  <si>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</si>
  <si>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</si>
  <si>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</si>
  <si>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</si>
  <si>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</si>
  <si>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</si>
  <si>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</si>
  <si>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</si>
  <si>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</si>
  <si>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</si>
  <si>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</si>
  <si>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</si>
  <si>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</si>
  <si>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</si>
  <si>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</si>
  <si>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</si>
  <si>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</si>
  <si>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</si>
  <si>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</si>
  <si>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</si>
  <si>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</si>
  <si>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</si>
  <si>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</si>
  <si>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</si>
  <si>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</si>
  <si>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</si>
  <si>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</si>
  <si>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</si>
  <si>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</si>
  <si>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</si>
  <si>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</si>
  <si>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</si>
  <si>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</si>
  <si>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</si>
  <si>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</si>
  <si>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</si>
  <si>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</si>
  <si>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</si>
  <si>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</si>
  <si>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</si>
  <si>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</si>
  <si>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</si>
  <si>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</si>
  <si>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</si>
  <si>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</si>
  <si>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</si>
  <si>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</si>
  <si>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</si>
  <si>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</si>
  <si>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</si>
  <si>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</si>
  <si>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</si>
  <si>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</si>
  <si>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Klinika pracovního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</si>
  <si>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</si>
  <si>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</si>
  <si>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</si>
  <si>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</si>
  <si>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</si>
  <si>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</si>
  <si>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</si>
  <si>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</si>
  <si>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</si>
  <si>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</si>
  <si>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</si>
  <si>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</si>
  <si>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</si>
  <si>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</si>
  <si>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</si>
  <si>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</si>
  <si>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</si>
  <si>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</si>
  <si>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</si>
  <si>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</si>
  <si>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</si>
  <si>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</si>
  <si>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</si>
  <si>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--</t>
  </si>
  <si>
    <t>50117015     IT - spotřební materiál (sk. P37, 48)</t>
  </si>
  <si>
    <t>50117020     všeob.mat. - nábytek (V30) do 1tis.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</si>
  <si>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</si>
  <si>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</si>
  <si>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</si>
  <si>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</si>
  <si>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</si>
  <si>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</si>
  <si>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</si>
  <si>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</si>
  <si>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</si>
  <si>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</si>
  <si>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</si>
  <si>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</si>
  <si>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</si>
  <si>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</si>
  <si>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</si>
  <si>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</si>
  <si>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</si>
  <si>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</si>
  <si>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</si>
  <si>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</si>
  <si>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</si>
  <si>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</si>
  <si>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</si>
  <si>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</si>
  <si>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</si>
  <si>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</si>
  <si>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</si>
  <si>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</si>
  <si>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51806005     odpad (spalovna)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</si>
  <si>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</si>
  <si>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</si>
  <si>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</si>
  <si>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</si>
  <si>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</si>
  <si>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</si>
  <si>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</si>
  <si>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</si>
  <si>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</si>
  <si>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</si>
  <si>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</si>
  <si>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</si>
  <si>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</si>
  <si>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</si>
  <si>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</si>
  <si>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</si>
  <si>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</si>
  <si>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</si>
  <si>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</si>
  <si>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</si>
  <si>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</si>
  <si>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</si>
  <si>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</si>
  <si>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</si>
  <si>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</si>
  <si>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</si>
  <si>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</si>
  <si>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</si>
  <si>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</si>
  <si>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</si>
  <si>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</si>
  <si>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</si>
  <si>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</si>
  <si>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</si>
  <si>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</si>
  <si>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</si>
  <si>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</si>
  <si>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55802004     DDHM - přepravní pouzdra pro PDS ( Potrubní poštu (sk.V_48)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</si>
  <si>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</si>
  <si>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</si>
  <si>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</si>
  <si>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</si>
  <si>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</si>
  <si>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</si>
  <si>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</si>
  <si>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</si>
  <si>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</si>
  <si>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</si>
  <si>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</si>
  <si>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</si>
  <si>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</si>
  <si>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</si>
  <si>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</si>
  <si>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</si>
  <si>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</si>
  <si>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</si>
  <si>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</si>
  <si>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</si>
  <si>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</si>
  <si>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</si>
  <si>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</si>
  <si>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</si>
  <si>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</si>
  <si>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</si>
  <si>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</si>
  <si>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</si>
  <si>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</si>
  <si>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</si>
  <si>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</si>
  <si>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</si>
  <si>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</si>
  <si>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</si>
  <si>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</si>
  <si>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</si>
  <si>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</si>
  <si>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</si>
  <si>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</si>
  <si>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</si>
  <si>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</si>
  <si>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</si>
  <si>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</si>
  <si>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</si>
  <si>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</si>
  <si>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</si>
  <si>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</si>
  <si>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</si>
  <si>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</si>
  <si>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</si>
  <si>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</si>
  <si>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</si>
  <si>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</si>
  <si>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</si>
  <si>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</si>
  <si>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</si>
  <si>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</si>
  <si>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19</t>
  </si>
  <si>
    <t>PRAC: Klinika pracovního lékařství</t>
  </si>
  <si>
    <t/>
  </si>
  <si>
    <t>50113001 - léky - paušál (LEK)</t>
  </si>
  <si>
    <t>PRAC: Klinika pracovního lékařství Celkem</t>
  </si>
  <si>
    <t>SumaKL</t>
  </si>
  <si>
    <t>1921</t>
  </si>
  <si>
    <t>PRAC: ambulance</t>
  </si>
  <si>
    <t>PRAC: ambulance Celkem</t>
  </si>
  <si>
    <t>SumaNS</t>
  </si>
  <si>
    <t>mezeraNS</t>
  </si>
  <si>
    <t>1923</t>
  </si>
  <si>
    <t>PRAC: ambulance - Centrum očkování</t>
  </si>
  <si>
    <t>PRAC: ambulance - Centrum očkování Celkem</t>
  </si>
  <si>
    <t>léky - paušál (LEK)</t>
  </si>
  <si>
    <t>O</t>
  </si>
  <si>
    <t>GUAJACURAN « 5 % INJ</t>
  </si>
  <si>
    <t>CHLORID SODNÝ 0,9% BRAUN</t>
  </si>
  <si>
    <t>INF SOL 20X100MLPELAH</t>
  </si>
  <si>
    <t>IBALGIN 400 TBL 24</t>
  </si>
  <si>
    <t xml:space="preserve">POR TBL FLM 24X400MG </t>
  </si>
  <si>
    <t>INJ PROCAINII CHLORATI 0,2% ARD 10x200ml</t>
  </si>
  <si>
    <t>2MG/ML INJ SOL 10X200ML</t>
  </si>
  <si>
    <t>KL EKG GEL 100G</t>
  </si>
  <si>
    <t>KL GLUCOSUM 75g</t>
  </si>
  <si>
    <t>KL PRIPRAVEK</t>
  </si>
  <si>
    <t>KL SOL.AC.ACETICI 2% 1000g</t>
  </si>
  <si>
    <t>MAGNESIUM SULFURICUM BIOTIKA</t>
  </si>
  <si>
    <t>INJ 5X10ML 10%</t>
  </si>
  <si>
    <t>NATRIUM SALICYLICUM BIOTIKA</t>
  </si>
  <si>
    <t>INJ 10X10ML 10%</t>
  </si>
  <si>
    <t>P</t>
  </si>
  <si>
    <t>NOVALGIN</t>
  </si>
  <si>
    <t>INJ 10X2ML/1000MG</t>
  </si>
  <si>
    <t>AVAXIM</t>
  </si>
  <si>
    <t>INJ SUS 1X0.5ML-STŘ</t>
  </si>
  <si>
    <t>BOOSTRIX INJ. STŘÍKAČKA</t>
  </si>
  <si>
    <t>INJ SUS 1X1DÁV</t>
  </si>
  <si>
    <t>ENCEPUR PRO DOSPĚLÉ</t>
  </si>
  <si>
    <t>INJ SUS 1X0.5ML+JEH</t>
  </si>
  <si>
    <t>ENGERIX-B 20 MCG</t>
  </si>
  <si>
    <t>INJ SUS 1X1ML/20RG</t>
  </si>
  <si>
    <t>FSME-IMMUN 0,5 ML</t>
  </si>
  <si>
    <t>INJ SUS ISP 1X0,5ML+JX0,5ML</t>
  </si>
  <si>
    <t>STAMARIL PASTEUR</t>
  </si>
  <si>
    <t>INJ PSULQF1X1DÁV+ST</t>
  </si>
  <si>
    <t>TWINRIX ADULT</t>
  </si>
  <si>
    <t>INJSUS 1X1ML+STŘ+SJ</t>
  </si>
  <si>
    <t>TYPHIM VI(TYPHOIDE POLYS.VACC.)</t>
  </si>
  <si>
    <t>INJ 1X0.5ML/DAV+STR</t>
  </si>
  <si>
    <t>VAXIGRIP TETRA</t>
  </si>
  <si>
    <t>INJ SUS ISP 1X0,5ML+J</t>
  </si>
  <si>
    <t>VERORAB</t>
  </si>
  <si>
    <t>INJ PSU LQF 1DAV.+0.5ML ST</t>
  </si>
  <si>
    <t>1921 - PRAC: ambulance</t>
  </si>
  <si>
    <t>N02BB02 - SODNÁ SŮL METAMIZOLU</t>
  </si>
  <si>
    <t>N02BB02</t>
  </si>
  <si>
    <t>7981</t>
  </si>
  <si>
    <t>NOVALGIN INJEKCE</t>
  </si>
  <si>
    <t>500MG/ML INJ SOL 10X2ML</t>
  </si>
  <si>
    <t>Přehled plnění pozitivního listu - spotřeba léčivých přípravků - orientační přehled</t>
  </si>
  <si>
    <t>19 - Klinika pracovního lékařství</t>
  </si>
  <si>
    <t>1921 - ambulance</t>
  </si>
  <si>
    <t>1923 - ambulance - Centrum očkování</t>
  </si>
  <si>
    <t>Klinika pracovního lékařství</t>
  </si>
  <si>
    <t>HVLP</t>
  </si>
  <si>
    <t>89301192</t>
  </si>
  <si>
    <t>Všeobecná ambulance Celkem</t>
  </si>
  <si>
    <t>Klinika pracovního lékařství Celkem</t>
  </si>
  <si>
    <t>* Legenda</t>
  </si>
  <si>
    <t>DIAPZT = Pomůcky pro diabetiky, jejichž název začíná slovem "Pumpa"</t>
  </si>
  <si>
    <t>Boriková Alena</t>
  </si>
  <si>
    <t>Holá Jaroslava</t>
  </si>
  <si>
    <t>Nakládalová Marie</t>
  </si>
  <si>
    <t>Radiměřská Dagmar</t>
  </si>
  <si>
    <t>Vildová Helena</t>
  </si>
  <si>
    <t>KYANOKOBALAMIN</t>
  </si>
  <si>
    <t>643</t>
  </si>
  <si>
    <t>VITAMIN B12 LÉČIVA</t>
  </si>
  <si>
    <t>1000MCG INJ SOL 5X1ML</t>
  </si>
  <si>
    <t>NIFUROXAZID</t>
  </si>
  <si>
    <t>155871</t>
  </si>
  <si>
    <t>ERCEFURYL 200 MG CPS.</t>
  </si>
  <si>
    <t>200MG CPS DUR 14</t>
  </si>
  <si>
    <t>PENTOXIFYLIN</t>
  </si>
  <si>
    <t>214616</t>
  </si>
  <si>
    <t>TRENTAL</t>
  </si>
  <si>
    <t>20MG/ML INF SOL 5X5ML</t>
  </si>
  <si>
    <t>PROGVANIL, KOMBINACE</t>
  </si>
  <si>
    <t>30690</t>
  </si>
  <si>
    <t>MALARONE</t>
  </si>
  <si>
    <t>250MG/100MG TBL FLM 12</t>
  </si>
  <si>
    <t>ŽELEZO V KOMBINACI S KYANOKOBALAMINEM A KYSELINOU LISTOVOU</t>
  </si>
  <si>
    <t>59569</t>
  </si>
  <si>
    <t>FERRO-FOLGAMMA</t>
  </si>
  <si>
    <t>37MG/5MG/0,01MG CPS MOL 20</t>
  </si>
  <si>
    <t>CHOLERA, INAKTIVOVANÁ CELOBUNĚČNÁ VAKCÍNA</t>
  </si>
  <si>
    <t>28143</t>
  </si>
  <si>
    <t>DUKORAL</t>
  </si>
  <si>
    <t>POR SGE SUS 1X3ML+1X5,6G</t>
  </si>
  <si>
    <t>GLIMEPIRID</t>
  </si>
  <si>
    <t>163077</t>
  </si>
  <si>
    <t>AMARYL</t>
  </si>
  <si>
    <t>2MG TBL NOB 30</t>
  </si>
  <si>
    <t>METFORMIN</t>
  </si>
  <si>
    <t>23797</t>
  </si>
  <si>
    <t>GLUCOPHAGE</t>
  </si>
  <si>
    <t>1000MG TBL FLM 60</t>
  </si>
  <si>
    <t>ZOLPIDEM</t>
  </si>
  <si>
    <t>146899</t>
  </si>
  <si>
    <t>ZOLPIDEM MYLAN</t>
  </si>
  <si>
    <t>10MG TBL FLM 50</t>
  </si>
  <si>
    <t>ATORVASTATIN</t>
  </si>
  <si>
    <t>93018</t>
  </si>
  <si>
    <t>SORTIS</t>
  </si>
  <si>
    <t>20MG TBL FLM 100</t>
  </si>
  <si>
    <t>BETAHISTIN</t>
  </si>
  <si>
    <t>225589</t>
  </si>
  <si>
    <t>BETAHISTIN ACTAVIS</t>
  </si>
  <si>
    <t>16MG TBL NOB 60</t>
  </si>
  <si>
    <t>CETIRIZIN</t>
  </si>
  <si>
    <t>99600</t>
  </si>
  <si>
    <t>ZODAC</t>
  </si>
  <si>
    <t>10MG TBL FLM 90</t>
  </si>
  <si>
    <t>DIOSMIN, KOMBINACE</t>
  </si>
  <si>
    <t>132908</t>
  </si>
  <si>
    <t>DETRALEX</t>
  </si>
  <si>
    <t>500MG TBL FLM 120</t>
  </si>
  <si>
    <t>KLOPIDOGREL</t>
  </si>
  <si>
    <t>149483</t>
  </si>
  <si>
    <t>ZYLLT</t>
  </si>
  <si>
    <t>75MG TBL FLM 56</t>
  </si>
  <si>
    <t>LEVOTHYROXIN, SODNÁ SŮL</t>
  </si>
  <si>
    <t>187425</t>
  </si>
  <si>
    <t>LETROX</t>
  </si>
  <si>
    <t>50MCG TBL NOB 100</t>
  </si>
  <si>
    <t>OMEPRAZOL</t>
  </si>
  <si>
    <t>218168</t>
  </si>
  <si>
    <t>HELICID 10</t>
  </si>
  <si>
    <t>10MG CPS ETD 28</t>
  </si>
  <si>
    <t>RUTOSID, KOMBINACE</t>
  </si>
  <si>
    <t>98194</t>
  </si>
  <si>
    <t>CYCLO 3 FORT</t>
  </si>
  <si>
    <t>150MG/150MG/100MG CPS DUR 30 I</t>
  </si>
  <si>
    <t>113892</t>
  </si>
  <si>
    <t>METFORMIN TEVA</t>
  </si>
  <si>
    <t>TELMISARTAN A DIURETIKA</t>
  </si>
  <si>
    <t>26578</t>
  </si>
  <si>
    <t>MICARDISPLUS</t>
  </si>
  <si>
    <t>80MG/12,5MG TBL NOB 28</t>
  </si>
  <si>
    <t>MAKROGOL</t>
  </si>
  <si>
    <t>58827</t>
  </si>
  <si>
    <t>FORTRANS</t>
  </si>
  <si>
    <t>POR PLV SOL 4</t>
  </si>
  <si>
    <t>53200</t>
  </si>
  <si>
    <t>AGAPURIN</t>
  </si>
  <si>
    <t>20MG/ML INJ SOL 5X5ML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</si>
  <si>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</si>
  <si>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</si>
  <si>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</si>
  <si>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A10BA02 - METFORMIN</t>
  </si>
  <si>
    <t>C10AA05 - ATORVASTATIN</t>
  </si>
  <si>
    <t>C09DA07 - TELMISARTAN A DIURETIKA</t>
  </si>
  <si>
    <t>N05CF02 - ZOLPIDEM</t>
  </si>
  <si>
    <t>A10BB12 - GLIMEPIRID</t>
  </si>
  <si>
    <t>R06AE07 - CETIRIZIN</t>
  </si>
  <si>
    <t>B01AC04 - KLOPIDOGREL</t>
  </si>
  <si>
    <t>H03AA01 - LEVOTHYROXIN, SODNÁ SŮL</t>
  </si>
  <si>
    <t>A10BB12</t>
  </si>
  <si>
    <t>N05CF02</t>
  </si>
  <si>
    <t>B01AC04</t>
  </si>
  <si>
    <t>C10AA05</t>
  </si>
  <si>
    <t>H03AA01</t>
  </si>
  <si>
    <t>R06AE07</t>
  </si>
  <si>
    <t>A10BA02</t>
  </si>
  <si>
    <t>C09DA07</t>
  </si>
  <si>
    <t>Přehled plnění PL - Preskripce léčivých přípravků - orientační přehled</t>
  </si>
  <si>
    <t>50115020 - laboratorní diagnostika-LEK (Z501)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</si>
  <si>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</si>
  <si>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</si>
  <si>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</si>
  <si>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</si>
  <si>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</si>
  <si>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1922</t>
  </si>
  <si>
    <t>PRAC: ambulance - péče o zaměstnance FNO</t>
  </si>
  <si>
    <t>PRAC: ambulance - péče o zaměstnance FNO Celkem</t>
  </si>
  <si>
    <t>50115020</t>
  </si>
  <si>
    <t>laboratorní diagnostika-LEK (Z501)</t>
  </si>
  <si>
    <t>DG211</t>
  </si>
  <si>
    <t>HEPTAPHAN, DIAG.PROUZKY 50 ks</t>
  </si>
  <si>
    <t>50115050</t>
  </si>
  <si>
    <t>obvazový materiál (Z502)</t>
  </si>
  <si>
    <t>ZB404</t>
  </si>
  <si>
    <t>Náplast cosmos 8 cm x 1 m 5403353</t>
  </si>
  <si>
    <t>ZA318</t>
  </si>
  <si>
    <t>Náplast transpore 1,25 cm x 9,14 m 1527-0</t>
  </si>
  <si>
    <t>ZA329</t>
  </si>
  <si>
    <t>Obinadlo fixa crep   6 cm x 4 m 1323100102</t>
  </si>
  <si>
    <t>ZC100</t>
  </si>
  <si>
    <t>Vata buničitá dělená 2 role / 500 ks 40 x 50 mm 1230200310</t>
  </si>
  <si>
    <t>50115060</t>
  </si>
  <si>
    <t>ZPr - ostatní (Z503)</t>
  </si>
  <si>
    <t>ZB771</t>
  </si>
  <si>
    <t>Držák jehly základní 450201</t>
  </si>
  <si>
    <t>ZB724</t>
  </si>
  <si>
    <t>Kapilára sedimentační kalibrovaná 727111</t>
  </si>
  <si>
    <t>ZD903</t>
  </si>
  <si>
    <t>Kontejner+ lopatka 30 ml nesterilní FLME25133</t>
  </si>
  <si>
    <t>ZF159</t>
  </si>
  <si>
    <t>Nádoba na kontaminovaný odpad 1 l 15-0002</t>
  </si>
  <si>
    <t>ZG466</t>
  </si>
  <si>
    <t>Náústek papírový pro spirometr 26/24 flowscreen bal. á 100 ks 400847690</t>
  </si>
  <si>
    <t>ZA788</t>
  </si>
  <si>
    <t>Stříkačka injekční 2-dílná 20 ml L Inject Solo 4606205V</t>
  </si>
  <si>
    <t>ZB754</t>
  </si>
  <si>
    <t>Zkumavka černá 2 ml 454073</t>
  </si>
  <si>
    <t>ZB777</t>
  </si>
  <si>
    <t>Zkumavka červená 3,5 ml gel 454071</t>
  </si>
  <si>
    <t>ZB761</t>
  </si>
  <si>
    <t>Zkumavka červená 4 ml 454092</t>
  </si>
  <si>
    <t>ZB775</t>
  </si>
  <si>
    <t>Zkumavka koagulace modrá Quick 4 ml modrá 454329</t>
  </si>
  <si>
    <t>ZG515</t>
  </si>
  <si>
    <t>Zkumavka močová vacuette 10,5 ml bal. á 50 ks 455007</t>
  </si>
  <si>
    <t>ZI179</t>
  </si>
  <si>
    <t>Zkumavka s mediem+ flovakovaný tampon eSwab růžový nos,krk,vagina,konečník,rány,fekální vzo) 490CE.A</t>
  </si>
  <si>
    <t>ZB773</t>
  </si>
  <si>
    <t>Zkumavka šedá-glykemie 454085</t>
  </si>
  <si>
    <t>50115063</t>
  </si>
  <si>
    <t>ZPr - vaky, sety (Z528)</t>
  </si>
  <si>
    <t>ZA715</t>
  </si>
  <si>
    <t>Set infuzní intrafix primeline classic 150 cm 4062957</t>
  </si>
  <si>
    <t>50115065</t>
  </si>
  <si>
    <t>ZPr - vpichovací materiál (Z530)</t>
  </si>
  <si>
    <t>ZB556</t>
  </si>
  <si>
    <t>Jehla injekční 1,2 x 40 mm růžová 4665120</t>
  </si>
  <si>
    <t>ZA360</t>
  </si>
  <si>
    <t>Jehla sterican 0,5 x 25 mm oranžová 9186158</t>
  </si>
  <si>
    <t>ZB768</t>
  </si>
  <si>
    <t>Jehla vakuová 216/38 mm zelená 450076</t>
  </si>
  <si>
    <t>50115067</t>
  </si>
  <si>
    <t>ZPr - rukavice (Z532)</t>
  </si>
  <si>
    <t>ZP947</t>
  </si>
  <si>
    <t>Rukavice nitril basic bez p. modré M bal. á 200 ks 44751</t>
  </si>
  <si>
    <t>ZA446</t>
  </si>
  <si>
    <t>Vata buničitá přířezy 20 x 30 cm 1230200129</t>
  </si>
  <si>
    <t>ZB756</t>
  </si>
  <si>
    <t>Zkumavka 3 ml K3 edta fialová 454086</t>
  </si>
  <si>
    <t>ZB774</t>
  </si>
  <si>
    <t>Zkumavka červená 5 ml gel 456071</t>
  </si>
  <si>
    <t>ZB764</t>
  </si>
  <si>
    <t>Zkumavka zelená 4 ml 454051</t>
  </si>
  <si>
    <t>Spotřeba zdravotnického materiálu - orientační přehled</t>
  </si>
  <si>
    <t>3 NLZP</t>
  </si>
  <si>
    <t>4 THP</t>
  </si>
  <si>
    <t>1 Celkem</t>
  </si>
  <si>
    <t>2 Celkem</t>
  </si>
  <si>
    <t>ON Data</t>
  </si>
  <si>
    <t>lékaři pod odborným dozorem</t>
  </si>
  <si>
    <t>lékaři specialisté</t>
  </si>
  <si>
    <t>všeobecné sestry bez dohl.</t>
  </si>
  <si>
    <t>všeobecné sestry bez dohl., spec.</t>
  </si>
  <si>
    <t>všeobecné sestry VŠ</t>
  </si>
  <si>
    <t>THP</t>
  </si>
  <si>
    <t>Specializovaná ambulantní péče</t>
  </si>
  <si>
    <t>401 - Pracoviště pracovního lékařství</t>
  </si>
  <si>
    <t>902 - Samostatné pracoviště fyzioterapeutů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</si>
  <si>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</si>
  <si>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</si>
  <si>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</si>
  <si>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</si>
  <si>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</si>
  <si>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Křibská Michaela</t>
  </si>
  <si>
    <t>Zdravotní výkony vykázané na pracovišti v rámci ambulantní péče dle lékařů *</t>
  </si>
  <si>
    <t>06</t>
  </si>
  <si>
    <t>401</t>
  </si>
  <si>
    <t>1</t>
  </si>
  <si>
    <t>0000498</t>
  </si>
  <si>
    <t>MAGNESIUM SULFURICUM BIOTIKA 10%</t>
  </si>
  <si>
    <t>0000527</t>
  </si>
  <si>
    <t>0007981</t>
  </si>
  <si>
    <t>0058249</t>
  </si>
  <si>
    <t>GUAJACURAN 5%</t>
  </si>
  <si>
    <t>0089212</t>
  </si>
  <si>
    <t>INJECTIO PROCAINII CHLORATI 0,2% ARDEAPHARMA</t>
  </si>
  <si>
    <t>0107295</t>
  </si>
  <si>
    <t>0,9% SODIUM CHLORIDE IN WATER FOR INJECTION FRESEN</t>
  </si>
  <si>
    <t>0096886</t>
  </si>
  <si>
    <t>0207313</t>
  </si>
  <si>
    <t>V</t>
  </si>
  <si>
    <t>02130</t>
  </si>
  <si>
    <t>OČKOVÁNÍ V PŘÍPADECH, KDY OČKOVACÍ LÁTKA JE HRAZEN</t>
  </si>
  <si>
    <t>OÖKOVÁNÍ V PuÍPADECH, KDY OÖKOVACÍ LÁTKA JE HRAZEN</t>
  </si>
  <si>
    <t>09127</t>
  </si>
  <si>
    <t>EKG VYŠETŘENÍ</t>
  </si>
  <si>
    <t xml:space="preserve">EKG VYŠETuENÍ                                     </t>
  </si>
  <si>
    <t>09511</t>
  </si>
  <si>
    <t>MINIMÁLNÍ KONTAKT LÉKAŘE S PACIENTEM</t>
  </si>
  <si>
    <t xml:space="preserve">MINIMÁLNÍ KONTAKT LÉKAuE S PACIENTEM              </t>
  </si>
  <si>
    <t>09532</t>
  </si>
  <si>
    <t>SIGNÁLNÍ VÝKON PROHLÍDKY DISPENZARIZOVANÉ OSOBY</t>
  </si>
  <si>
    <t xml:space="preserve">SIGNÁLNÍ VÝKON PROHLÍDKY DISPENZARIZOVANÉ OSOBY   </t>
  </si>
  <si>
    <t>09550</t>
  </si>
  <si>
    <t>SIGNÁLNÍ VÝKON - INFORMACE O VYDÁNÍ ROZHODNUTÍ O D</t>
  </si>
  <si>
    <t>09551</t>
  </si>
  <si>
    <t>SIGNÁLNÍ VÝKON - INFORMACE O VYDÁNÍ ROZHODNUTÍ O U</t>
  </si>
  <si>
    <t>12110</t>
  </si>
  <si>
    <t>FUNKČNÍ TEPENNÉ TESTY</t>
  </si>
  <si>
    <t xml:space="preserve">FUNKÖNÍ TEPENNÉ TESTY                             </t>
  </si>
  <si>
    <t>41023</t>
  </si>
  <si>
    <t>KONTROLNÍ VYŠETŘENÍ PRACOVNÍM LÉKAŘEM</t>
  </si>
  <si>
    <t xml:space="preserve">KONTROLNÍ VYŠETuENÍ PRACOVNÍM LÉKAuEM             </t>
  </si>
  <si>
    <t>25213</t>
  </si>
  <si>
    <t>SPIROMETRIE (OBVYKLE METODOU PRŮTOK - OBJEM)</t>
  </si>
  <si>
    <t xml:space="preserve">SPIROMETRIE (OBVYKLE METODOU PR_TOK - OBJEM)      </t>
  </si>
  <si>
    <t>09543</t>
  </si>
  <si>
    <t>Signalni kod</t>
  </si>
  <si>
    <t xml:space="preserve">Signalni kod                                      </t>
  </si>
  <si>
    <t>09119</t>
  </si>
  <si>
    <t xml:space="preserve">ODBĚR KRVE ZE ŽÍLY U DOSPĚLÉHO NEBO DÍTĚTE NAD 10 </t>
  </si>
  <si>
    <t xml:space="preserve">ODBcR KRVE ZE "ÍLY U DOSPcLÉHO NEBO DÍTcTE NAD 10 </t>
  </si>
  <si>
    <t>09223</t>
  </si>
  <si>
    <t>INTRAVENÓZNÍ INFÚZE U DOSPĚLÉHO NEBO DÍTĚTE NAD 10</t>
  </si>
  <si>
    <t>INTRAVENÓZNÍ INFÚZE U DOSPcLÉHO NEBO DÍTcTE NAD 10</t>
  </si>
  <si>
    <t>09513</t>
  </si>
  <si>
    <t>TELEFONICKÁ KONZULTACE OŠETŘUJÍCÍHO LÉKAŘE PACIENT</t>
  </si>
  <si>
    <t>TELEFONICKÁ KONZULTACE OŠETuUJÍCÍHO LÉKAuE PACIENT</t>
  </si>
  <si>
    <t>41022</t>
  </si>
  <si>
    <t>CÍLENÉ VYŠETŘENÍ PRACOVNÍM LÉKAŘEM</t>
  </si>
  <si>
    <t xml:space="preserve">CÍLENÉ VYŠETuENÍ PRACOVNÍM LÉKAuEM                </t>
  </si>
  <si>
    <t>09523</t>
  </si>
  <si>
    <t>EDUKAČNÍ POHOVOR LÉKAŘE S NEMOCNÝM ČI RODINOU</t>
  </si>
  <si>
    <t xml:space="preserve">EDUKAÖNÍ POHOVOR LÉKAuE S NEMOCNÝM ÖI RODINOU     </t>
  </si>
  <si>
    <t>09125</t>
  </si>
  <si>
    <t>PULZNÍ OXYMETRIE</t>
  </si>
  <si>
    <t xml:space="preserve">PULZNÍ OXYMETRIE                                  </t>
  </si>
  <si>
    <t>09133</t>
  </si>
  <si>
    <t>SEDIMENTACE ERYTROCYTŮ</t>
  </si>
  <si>
    <t xml:space="preserve">SEDIMENTACE ERYTROCYT_                            </t>
  </si>
  <si>
    <t>09115</t>
  </si>
  <si>
    <t>ODBĚR BIOLOGICKÉHO MATERIÁLU JINÉHO NEŽ KREV NA KV</t>
  </si>
  <si>
    <t>ODBcR BIOLOGICKÉHO MATERIÁLU JINÉHO NE" KREV NA KV</t>
  </si>
  <si>
    <t>41021</t>
  </si>
  <si>
    <t>KOMPLEXNÍ VYŠETŘENÍ PRACOVNÍM LÉKAŘEM</t>
  </si>
  <si>
    <t xml:space="preserve">KOMPLEXNÍ VYŠETuENÍ PRACOVNÍM LÉKAuEM             </t>
  </si>
  <si>
    <t>41040</t>
  </si>
  <si>
    <t>POSOUZENÍ ZDRAVOTNÍHO STAVU Z HLEDISKA PROFESIONÁL</t>
  </si>
  <si>
    <t>41050</t>
  </si>
  <si>
    <t>PRSTOVÁ PLETYSMOGRAFIE ZÁTĚŽOVÁ</t>
  </si>
  <si>
    <t xml:space="preserve">PRSTOVÁ PLETYSMOGRAFIE ZÁTc"OVÁ                   </t>
  </si>
  <si>
    <t>11</t>
  </si>
  <si>
    <t>902</t>
  </si>
  <si>
    <t>21115</t>
  </si>
  <si>
    <t>FYZIKÁLNÍ TERAPIE III</t>
  </si>
  <si>
    <t xml:space="preserve">FYZIKÁLNÍ TERAPIE III                            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</si>
  <si>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</si>
  <si>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</si>
  <si>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03 - III. interní klinika - nefrologická, revmatologická a endokrinologická</t>
  </si>
  <si>
    <t>06 - Neurochirurgická klinika</t>
  </si>
  <si>
    <t>16 - Klinika plicních nemocí a tuberkulózy</t>
  </si>
  <si>
    <t>03</t>
  </si>
  <si>
    <t>16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</si>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</sst>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51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32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32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20" xfId="0" applyFont="1" applyFill="1" applyBorder="1"/>
    <xf numFmtId="3" fontId="33" fillId="0" borderId="28" xfId="0" applyNumberFormat="1" applyFont="1" applyFill="1" applyBorder="1"/>
    <xf numFmtId="3" fontId="33" fillId="0" borderId="2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3" fillId="0" borderId="99" xfId="0" applyFont="1" applyFill="1" applyBorder="1"/>
    <xf numFmtId="0" fontId="33" fillId="0" borderId="28" xfId="0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25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6" xfId="0" applyFont="1" applyBorder="1" applyAlignment="1">
      <alignment horizontal="left" indent="1"/>
    </xf>
    <xf numFmtId="0" fontId="60" fillId="0" borderId="81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87" xfId="0" applyNumberFormat="1" applyFont="1" applyFill="1" applyBorder="1"/>
    <xf numFmtId="169" fontId="33" fillId="0" borderId="88" xfId="0" applyNumberFormat="1" applyFont="1" applyFill="1" applyBorder="1"/>
    <xf numFmtId="169" fontId="33" fillId="0" borderId="82" xfId="0" applyNumberFormat="1" applyFont="1" applyFill="1" applyBorder="1"/>
    <xf numFmtId="169" fontId="33" fillId="0" borderId="83" xfId="0" applyNumberFormat="1" applyFont="1" applyFill="1" applyBorder="1"/>
    <xf numFmtId="0" fontId="40" fillId="0" borderId="8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0.29935883183136108</c:v>
                </c:pt>
                <c:pt idx="1">
                  <c:v>0.27754395796403653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8608960"/>
        <c:axId val="107861222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0.237497457192057</c:v>
                </c:pt>
                <c:pt idx="1">
                  <c:v>0.237497457192057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8619296"/>
        <c:axId val="1078619840"/>
      </c:scatterChart>
      <c:catAx>
        <c:axId val="10786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78612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86122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78608960"/>
        <c:crosses val="autoZero"/>
        <c:crossBetween val="between"/>
      </c:valAx>
      <c:valAx>
        <c:axId val="107861929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78619840"/>
        <c:crosses val="max"/>
        <c:crossBetween val="midCat"/>
      </c:valAx>
      <c:valAx>
        <c:axId val="107861984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7861929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6" totalsRowShown="0" headerRowDxfId="90" tableBorderDxfId="89">
  <autoFilter ref="A7:S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8"/>
    <tableColumn id="2" name="popis" dataDxfId="87"/>
    <tableColumn id="3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1">
      <calculatedColumnFormula>IF(Tabulka[[#This Row],[15_vzpl]]=0,"",Tabulka[[#This Row],[14_vzsk]]/Tabulka[[#This Row],[15_vzpl]])</calculatedColumnFormula>
    </tableColumn>
    <tableColumn id="20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23" totalsRowShown="0">
  <autoFilter ref="C3:S23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270</v>
      </c>
      <c r="B2" s="46"/>
    </row>
    <row r="3" spans="1:3" ht="14.4" customHeight="1" thickBot="1" x14ac:dyDescent="0.35">
      <c r="A3" s="325" t="s">
        <v>140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136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272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" customHeight="1" x14ac:dyDescent="0.3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8" customHeight="1" x14ac:dyDescent="0.3">
      <c r="A13" s="146" t="str">
        <f t="shared" si="2"/>
        <v>LŽ PL</v>
      </c>
      <c r="B13" s="536" t="s">
        <v>164</v>
      </c>
      <c r="C13" s="47" t="s">
        <v>144</v>
      </c>
    </row>
    <row r="14" spans="1:3" ht="14.4" customHeight="1" x14ac:dyDescent="0.3">
      <c r="A14" s="146" t="str">
        <f t="shared" si="2"/>
        <v>LŽ PL Detail</v>
      </c>
      <c r="B14" s="90" t="s">
        <v>481</v>
      </c>
      <c r="C14" s="47" t="s">
        <v>146</v>
      </c>
    </row>
    <row r="15" spans="1:3" ht="14.4" customHeight="1" x14ac:dyDescent="0.3">
      <c r="A15" s="146" t="str">
        <f t="shared" si="2"/>
        <v>LŽ Statim</v>
      </c>
      <c r="B15" s="254" t="s">
        <v>196</v>
      </c>
      <c r="C15" s="47" t="s">
        <v>206</v>
      </c>
    </row>
    <row r="16" spans="1:3" ht="14.4" customHeight="1" x14ac:dyDescent="0.3">
      <c r="A16" s="146" t="str">
        <f t="shared" si="2"/>
        <v>Léky Recepty</v>
      </c>
      <c r="B16" s="90" t="s">
        <v>138</v>
      </c>
      <c r="C16" s="47" t="s">
        <v>115</v>
      </c>
    </row>
    <row r="17" spans="1:3" ht="14.4" customHeight="1" x14ac:dyDescent="0.3">
      <c r="A17" s="146" t="str">
        <f t="shared" si="2"/>
        <v>LRp Lékaři</v>
      </c>
      <c r="B17" s="90" t="s">
        <v>149</v>
      </c>
      <c r="C17" s="47" t="s">
        <v>150</v>
      </c>
    </row>
    <row r="18" spans="1:3" ht="14.4" customHeight="1" x14ac:dyDescent="0.3">
      <c r="A18" s="146" t="str">
        <f t="shared" si="2"/>
        <v>LRp Detail</v>
      </c>
      <c r="B18" s="90" t="s">
        <v>579</v>
      </c>
      <c r="C18" s="47" t="s">
        <v>116</v>
      </c>
    </row>
    <row r="19" spans="1:3" ht="28.8" customHeight="1" x14ac:dyDescent="0.3">
      <c r="A19" s="146" t="str">
        <f t="shared" si="2"/>
        <v>LRp PL</v>
      </c>
      <c r="B19" s="536" t="s">
        <v>580</v>
      </c>
      <c r="C19" s="47" t="s">
        <v>145</v>
      </c>
    </row>
    <row r="20" spans="1:3" ht="14.4" customHeight="1" x14ac:dyDescent="0.3">
      <c r="A20" s="146" t="str">
        <f>HYPERLINK("#'"&amp;C20&amp;"'!A1",C20)</f>
        <v>LRp PL Detail</v>
      </c>
      <c r="B20" s="90" t="s">
        <v>597</v>
      </c>
      <c r="C20" s="47" t="s">
        <v>147</v>
      </c>
    </row>
    <row r="21" spans="1:3" ht="14.4" customHeight="1" x14ac:dyDescent="0.3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" customHeight="1" x14ac:dyDescent="0.3">
      <c r="A22" s="146" t="str">
        <f t="shared" si="2"/>
        <v>MŽ Detail</v>
      </c>
      <c r="B22" s="90" t="s">
        <v>673</v>
      </c>
      <c r="C22" s="47" t="s">
        <v>118</v>
      </c>
    </row>
    <row r="23" spans="1:3" ht="14.4" customHeight="1" thickBot="1" x14ac:dyDescent="0.3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8" t="s">
        <v>109</v>
      </c>
      <c r="B25" s="326"/>
    </row>
    <row r="26" spans="1:3" ht="14.4" customHeight="1" x14ac:dyDescent="0.3">
      <c r="A26" s="149" t="str">
        <f t="shared" ref="A26:A31" si="4">HYPERLINK("#'"&amp;C26&amp;"'!A1",C26)</f>
        <v>ZV Vykáz.-A</v>
      </c>
      <c r="B26" s="89" t="s">
        <v>688</v>
      </c>
      <c r="C26" s="47" t="s">
        <v>122</v>
      </c>
    </row>
    <row r="27" spans="1:3" ht="14.4" customHeight="1" x14ac:dyDescent="0.3">
      <c r="A27" s="146" t="str">
        <f t="shared" ref="A27" si="5">HYPERLINK("#'"&amp;C27&amp;"'!A1",C27)</f>
        <v>ZV Vykáz.-A Lékaři</v>
      </c>
      <c r="B27" s="90" t="s">
        <v>694</v>
      </c>
      <c r="C27" s="47" t="s">
        <v>209</v>
      </c>
    </row>
    <row r="28" spans="1:3" ht="14.4" customHeight="1" x14ac:dyDescent="0.3">
      <c r="A28" s="146" t="str">
        <f t="shared" si="4"/>
        <v>ZV Vykáz.-A Detail</v>
      </c>
      <c r="B28" s="90" t="s">
        <v>776</v>
      </c>
      <c r="C28" s="47" t="s">
        <v>123</v>
      </c>
    </row>
    <row r="29" spans="1:3" ht="14.4" customHeight="1" x14ac:dyDescent="0.3">
      <c r="A29" s="267" t="str">
        <f>HYPERLINK("#'"&amp;C29&amp;"'!A1",C29)</f>
        <v>ZV Vykáz.-A Det.Lék.</v>
      </c>
      <c r="B29" s="90" t="s">
        <v>777</v>
      </c>
      <c r="C29" s="47" t="s">
        <v>213</v>
      </c>
    </row>
    <row r="30" spans="1:3" ht="14.4" customHeight="1" x14ac:dyDescent="0.3">
      <c r="A30" s="146" t="str">
        <f t="shared" si="4"/>
        <v>ZV Vykáz.-H</v>
      </c>
      <c r="B30" s="90" t="s">
        <v>126</v>
      </c>
      <c r="C30" s="47" t="s">
        <v>124</v>
      </c>
    </row>
    <row r="31" spans="1:3" ht="14.4" customHeight="1" x14ac:dyDescent="0.3">
      <c r="A31" s="146" t="str">
        <f t="shared" si="4"/>
        <v>ZV Vykáz.-H Detail</v>
      </c>
      <c r="B31" s="90" t="s">
        <v>783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29" bestFit="1" customWidth="1"/>
    <col min="2" max="2" width="8.88671875" style="129" bestFit="1" customWidth="1"/>
    <col min="3" max="3" width="7" style="129" bestFit="1" customWidth="1"/>
    <col min="4" max="4" width="53.44140625" style="129" bestFit="1" customWidth="1"/>
    <col min="5" max="5" width="28.44140625" style="129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.88671875" style="207" customWidth="1"/>
    <col min="11" max="11" width="6.77734375" style="210" bestFit="1" customWidth="1"/>
    <col min="12" max="12" width="6.6640625" style="207" customWidth="1"/>
    <col min="13" max="13" width="10.88671875" style="207" customWidth="1"/>
    <col min="14" max="16384" width="8.88671875" style="129"/>
  </cols>
  <sheetData>
    <row r="1" spans="1:13" ht="18.600000000000001" customHeight="1" thickBot="1" x14ac:dyDescent="0.4">
      <c r="A1" s="368" t="s">
        <v>481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9</v>
      </c>
      <c r="J3" s="43">
        <f>SUBTOTAL(9,J6:J1048576)</f>
        <v>455.76</v>
      </c>
      <c r="K3" s="44">
        <f>IF(M3=0,0,J3/M3)</f>
        <v>1</v>
      </c>
      <c r="L3" s="43">
        <f>SUBTOTAL(9,L6:L1048576)</f>
        <v>9</v>
      </c>
      <c r="M3" s="45">
        <f>SUBTOTAL(9,M6:M1048576)</f>
        <v>455.76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21" t="s">
        <v>130</v>
      </c>
      <c r="B5" s="537" t="s">
        <v>131</v>
      </c>
      <c r="C5" s="537" t="s">
        <v>70</v>
      </c>
      <c r="D5" s="537" t="s">
        <v>132</v>
      </c>
      <c r="E5" s="537" t="s">
        <v>133</v>
      </c>
      <c r="F5" s="538" t="s">
        <v>28</v>
      </c>
      <c r="G5" s="538" t="s">
        <v>14</v>
      </c>
      <c r="H5" s="523" t="s">
        <v>134</v>
      </c>
      <c r="I5" s="522" t="s">
        <v>28</v>
      </c>
      <c r="J5" s="538" t="s">
        <v>14</v>
      </c>
      <c r="K5" s="523" t="s">
        <v>134</v>
      </c>
      <c r="L5" s="522" t="s">
        <v>28</v>
      </c>
      <c r="M5" s="539" t="s">
        <v>14</v>
      </c>
    </row>
    <row r="6" spans="1:13" ht="14.4" customHeight="1" thickBot="1" x14ac:dyDescent="0.35">
      <c r="A6" s="528" t="s">
        <v>427</v>
      </c>
      <c r="B6" s="541" t="s">
        <v>477</v>
      </c>
      <c r="C6" s="541" t="s">
        <v>478</v>
      </c>
      <c r="D6" s="541" t="s">
        <v>479</v>
      </c>
      <c r="E6" s="541" t="s">
        <v>480</v>
      </c>
      <c r="F6" s="529"/>
      <c r="G6" s="529"/>
      <c r="H6" s="248">
        <v>0</v>
      </c>
      <c r="I6" s="529">
        <v>9</v>
      </c>
      <c r="J6" s="529">
        <v>455.76</v>
      </c>
      <c r="K6" s="248">
        <v>1</v>
      </c>
      <c r="L6" s="529">
        <v>9</v>
      </c>
      <c r="M6" s="530">
        <v>455.76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270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99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35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" customHeight="1" thickBot="1" x14ac:dyDescent="0.3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" customHeight="1" thickBot="1" x14ac:dyDescent="0.35">
      <c r="A5" s="542" t="s">
        <v>197</v>
      </c>
      <c r="B5" s="543" t="s">
        <v>199</v>
      </c>
      <c r="C5" s="543" t="s">
        <v>200</v>
      </c>
      <c r="D5" s="543" t="s">
        <v>201</v>
      </c>
      <c r="E5" s="544" t="s">
        <v>202</v>
      </c>
      <c r="F5" s="545" t="s">
        <v>199</v>
      </c>
      <c r="G5" s="546" t="s">
        <v>200</v>
      </c>
      <c r="H5" s="546" t="s">
        <v>201</v>
      </c>
      <c r="I5" s="547" t="s">
        <v>202</v>
      </c>
      <c r="J5" s="543" t="s">
        <v>199</v>
      </c>
      <c r="K5" s="543" t="s">
        <v>200</v>
      </c>
      <c r="L5" s="543" t="s">
        <v>201</v>
      </c>
      <c r="M5" s="544" t="s">
        <v>202</v>
      </c>
      <c r="N5" s="545" t="s">
        <v>199</v>
      </c>
      <c r="O5" s="546" t="s">
        <v>200</v>
      </c>
      <c r="P5" s="546" t="s">
        <v>201</v>
      </c>
      <c r="Q5" s="547" t="s">
        <v>202</v>
      </c>
    </row>
    <row r="6" spans="1:17" ht="14.4" customHeight="1" x14ac:dyDescent="0.3">
      <c r="A6" s="552" t="s">
        <v>482</v>
      </c>
      <c r="B6" s="558"/>
      <c r="C6" s="505"/>
      <c r="D6" s="505"/>
      <c r="E6" s="506"/>
      <c r="F6" s="555"/>
      <c r="G6" s="526"/>
      <c r="H6" s="526"/>
      <c r="I6" s="561"/>
      <c r="J6" s="558"/>
      <c r="K6" s="505"/>
      <c r="L6" s="505"/>
      <c r="M6" s="506"/>
      <c r="N6" s="555"/>
      <c r="O6" s="526"/>
      <c r="P6" s="526"/>
      <c r="Q6" s="548"/>
    </row>
    <row r="7" spans="1:17" ht="14.4" customHeight="1" x14ac:dyDescent="0.3">
      <c r="A7" s="553" t="s">
        <v>483</v>
      </c>
      <c r="B7" s="559">
        <v>61</v>
      </c>
      <c r="C7" s="512"/>
      <c r="D7" s="512"/>
      <c r="E7" s="513"/>
      <c r="F7" s="556">
        <v>1</v>
      </c>
      <c r="G7" s="549">
        <v>0</v>
      </c>
      <c r="H7" s="549">
        <v>0</v>
      </c>
      <c r="I7" s="562">
        <v>0</v>
      </c>
      <c r="J7" s="559">
        <v>23</v>
      </c>
      <c r="K7" s="512"/>
      <c r="L7" s="512"/>
      <c r="M7" s="513"/>
      <c r="N7" s="556">
        <v>1</v>
      </c>
      <c r="O7" s="549">
        <v>0</v>
      </c>
      <c r="P7" s="549">
        <v>0</v>
      </c>
      <c r="Q7" s="550">
        <v>0</v>
      </c>
    </row>
    <row r="8" spans="1:17" ht="14.4" customHeight="1" thickBot="1" x14ac:dyDescent="0.35">
      <c r="A8" s="554" t="s">
        <v>484</v>
      </c>
      <c r="B8" s="560">
        <v>38</v>
      </c>
      <c r="C8" s="519"/>
      <c r="D8" s="519"/>
      <c r="E8" s="520"/>
      <c r="F8" s="557">
        <v>1</v>
      </c>
      <c r="G8" s="527">
        <v>0</v>
      </c>
      <c r="H8" s="527">
        <v>0</v>
      </c>
      <c r="I8" s="563">
        <v>0</v>
      </c>
      <c r="J8" s="560">
        <v>12</v>
      </c>
      <c r="K8" s="519"/>
      <c r="L8" s="519"/>
      <c r="M8" s="520"/>
      <c r="N8" s="557">
        <v>1</v>
      </c>
      <c r="O8" s="527">
        <v>0</v>
      </c>
      <c r="P8" s="527">
        <v>0</v>
      </c>
      <c r="Q8" s="55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19</v>
      </c>
      <c r="B5" s="488" t="s">
        <v>485</v>
      </c>
      <c r="C5" s="491">
        <v>8014.2100000000009</v>
      </c>
      <c r="D5" s="491">
        <v>75</v>
      </c>
      <c r="E5" s="491">
        <v>5991.81</v>
      </c>
      <c r="F5" s="564">
        <v>0.74764823981403028</v>
      </c>
      <c r="G5" s="491">
        <v>59</v>
      </c>
      <c r="H5" s="564">
        <v>0.78666666666666663</v>
      </c>
      <c r="I5" s="491">
        <v>2022.4</v>
      </c>
      <c r="J5" s="564">
        <v>0.25235176018596966</v>
      </c>
      <c r="K5" s="491">
        <v>16</v>
      </c>
      <c r="L5" s="564">
        <v>0.21333333333333335</v>
      </c>
      <c r="M5" s="491" t="s">
        <v>68</v>
      </c>
      <c r="N5" s="150"/>
    </row>
    <row r="6" spans="1:14" ht="14.4" customHeight="1" x14ac:dyDescent="0.3">
      <c r="A6" s="487">
        <v>19</v>
      </c>
      <c r="B6" s="488" t="s">
        <v>486</v>
      </c>
      <c r="C6" s="491">
        <v>8014.2100000000009</v>
      </c>
      <c r="D6" s="491">
        <v>75</v>
      </c>
      <c r="E6" s="491">
        <v>5991.81</v>
      </c>
      <c r="F6" s="564">
        <v>0.74764823981403028</v>
      </c>
      <c r="G6" s="491">
        <v>59</v>
      </c>
      <c r="H6" s="564">
        <v>0.78666666666666663</v>
      </c>
      <c r="I6" s="491">
        <v>2022.4</v>
      </c>
      <c r="J6" s="564">
        <v>0.25235176018596966</v>
      </c>
      <c r="K6" s="491">
        <v>16</v>
      </c>
      <c r="L6" s="564">
        <v>0.21333333333333335</v>
      </c>
      <c r="M6" s="491" t="s">
        <v>1</v>
      </c>
      <c r="N6" s="150"/>
    </row>
    <row r="7" spans="1:14" ht="14.4" customHeight="1" x14ac:dyDescent="0.3">
      <c r="A7" s="487" t="s">
        <v>421</v>
      </c>
      <c r="B7" s="488" t="s">
        <v>3</v>
      </c>
      <c r="C7" s="491">
        <v>8014.2100000000009</v>
      </c>
      <c r="D7" s="491">
        <v>75</v>
      </c>
      <c r="E7" s="491">
        <v>5991.81</v>
      </c>
      <c r="F7" s="564">
        <v>0.74764823981403028</v>
      </c>
      <c r="G7" s="491">
        <v>59</v>
      </c>
      <c r="H7" s="564">
        <v>0.78666666666666663</v>
      </c>
      <c r="I7" s="491">
        <v>2022.4</v>
      </c>
      <c r="J7" s="564">
        <v>0.25235176018596966</v>
      </c>
      <c r="K7" s="491">
        <v>16</v>
      </c>
      <c r="L7" s="564">
        <v>0.21333333333333335</v>
      </c>
      <c r="M7" s="491" t="s">
        <v>426</v>
      </c>
      <c r="N7" s="150"/>
    </row>
    <row r="9" spans="1:14" ht="14.4" customHeight="1" x14ac:dyDescent="0.3">
      <c r="A9" s="487">
        <v>19</v>
      </c>
      <c r="B9" s="488" t="s">
        <v>485</v>
      </c>
      <c r="C9" s="491" t="s">
        <v>423</v>
      </c>
      <c r="D9" s="491" t="s">
        <v>423</v>
      </c>
      <c r="E9" s="491" t="s">
        <v>423</v>
      </c>
      <c r="F9" s="564" t="s">
        <v>423</v>
      </c>
      <c r="G9" s="491" t="s">
        <v>423</v>
      </c>
      <c r="H9" s="564" t="s">
        <v>423</v>
      </c>
      <c r="I9" s="491" t="s">
        <v>423</v>
      </c>
      <c r="J9" s="564" t="s">
        <v>423</v>
      </c>
      <c r="K9" s="491" t="s">
        <v>423</v>
      </c>
      <c r="L9" s="564" t="s">
        <v>423</v>
      </c>
      <c r="M9" s="491" t="s">
        <v>68</v>
      </c>
      <c r="N9" s="150"/>
    </row>
    <row r="10" spans="1:14" ht="14.4" customHeight="1" x14ac:dyDescent="0.3">
      <c r="A10" s="487" t="s">
        <v>487</v>
      </c>
      <c r="B10" s="488" t="s">
        <v>486</v>
      </c>
      <c r="C10" s="491">
        <v>8014.2100000000009</v>
      </c>
      <c r="D10" s="491">
        <v>75</v>
      </c>
      <c r="E10" s="491">
        <v>5991.81</v>
      </c>
      <c r="F10" s="564">
        <v>0.74764823981403028</v>
      </c>
      <c r="G10" s="491">
        <v>59</v>
      </c>
      <c r="H10" s="564">
        <v>0.78666666666666663</v>
      </c>
      <c r="I10" s="491">
        <v>2022.4</v>
      </c>
      <c r="J10" s="564">
        <v>0.25235176018596966</v>
      </c>
      <c r="K10" s="491">
        <v>16</v>
      </c>
      <c r="L10" s="564">
        <v>0.21333333333333335</v>
      </c>
      <c r="M10" s="491" t="s">
        <v>1</v>
      </c>
      <c r="N10" s="150"/>
    </row>
    <row r="11" spans="1:14" ht="14.4" customHeight="1" x14ac:dyDescent="0.3">
      <c r="A11" s="487" t="s">
        <v>487</v>
      </c>
      <c r="B11" s="488" t="s">
        <v>488</v>
      </c>
      <c r="C11" s="491">
        <v>8014.2100000000009</v>
      </c>
      <c r="D11" s="491">
        <v>75</v>
      </c>
      <c r="E11" s="491">
        <v>5991.81</v>
      </c>
      <c r="F11" s="564">
        <v>0.74764823981403028</v>
      </c>
      <c r="G11" s="491">
        <v>59</v>
      </c>
      <c r="H11" s="564">
        <v>0.78666666666666663</v>
      </c>
      <c r="I11" s="491">
        <v>2022.4</v>
      </c>
      <c r="J11" s="564">
        <v>0.25235176018596966</v>
      </c>
      <c r="K11" s="491">
        <v>16</v>
      </c>
      <c r="L11" s="564">
        <v>0.21333333333333335</v>
      </c>
      <c r="M11" s="491" t="s">
        <v>430</v>
      </c>
      <c r="N11" s="150"/>
    </row>
    <row r="12" spans="1:14" ht="14.4" customHeight="1" x14ac:dyDescent="0.3">
      <c r="A12" s="487" t="s">
        <v>423</v>
      </c>
      <c r="B12" s="488" t="s">
        <v>423</v>
      </c>
      <c r="C12" s="491" t="s">
        <v>423</v>
      </c>
      <c r="D12" s="491" t="s">
        <v>423</v>
      </c>
      <c r="E12" s="491" t="s">
        <v>423</v>
      </c>
      <c r="F12" s="564" t="s">
        <v>423</v>
      </c>
      <c r="G12" s="491" t="s">
        <v>423</v>
      </c>
      <c r="H12" s="564" t="s">
        <v>423</v>
      </c>
      <c r="I12" s="491" t="s">
        <v>423</v>
      </c>
      <c r="J12" s="564" t="s">
        <v>423</v>
      </c>
      <c r="K12" s="491" t="s">
        <v>423</v>
      </c>
      <c r="L12" s="564" t="s">
        <v>423</v>
      </c>
      <c r="M12" s="491" t="s">
        <v>431</v>
      </c>
      <c r="N12" s="150"/>
    </row>
    <row r="13" spans="1:14" ht="14.4" customHeight="1" x14ac:dyDescent="0.3">
      <c r="A13" s="487" t="s">
        <v>421</v>
      </c>
      <c r="B13" s="488" t="s">
        <v>489</v>
      </c>
      <c r="C13" s="491">
        <v>8014.2100000000009</v>
      </c>
      <c r="D13" s="491">
        <v>75</v>
      </c>
      <c r="E13" s="491">
        <v>5991.81</v>
      </c>
      <c r="F13" s="564">
        <v>0.74764823981403028</v>
      </c>
      <c r="G13" s="491">
        <v>59</v>
      </c>
      <c r="H13" s="564">
        <v>0.78666666666666663</v>
      </c>
      <c r="I13" s="491">
        <v>2022.4</v>
      </c>
      <c r="J13" s="564">
        <v>0.25235176018596966</v>
      </c>
      <c r="K13" s="491">
        <v>16</v>
      </c>
      <c r="L13" s="564">
        <v>0.21333333333333335</v>
      </c>
      <c r="M13" s="491" t="s">
        <v>426</v>
      </c>
      <c r="N13" s="150"/>
    </row>
    <row r="14" spans="1:14" ht="14.4" customHeight="1" x14ac:dyDescent="0.3">
      <c r="A14" s="565" t="s">
        <v>247</v>
      </c>
    </row>
    <row r="15" spans="1:14" ht="14.4" customHeight="1" x14ac:dyDescent="0.3">
      <c r="A15" s="566" t="s">
        <v>490</v>
      </c>
    </row>
    <row r="16" spans="1:14" ht="14.4" customHeight="1" x14ac:dyDescent="0.3">
      <c r="A16" s="565" t="s">
        <v>491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" customHeight="1" thickBot="1" x14ac:dyDescent="0.35">
      <c r="A4" s="542" t="s">
        <v>135</v>
      </c>
      <c r="B4" s="543" t="s">
        <v>19</v>
      </c>
      <c r="C4" s="570"/>
      <c r="D4" s="543" t="s">
        <v>20</v>
      </c>
      <c r="E4" s="570"/>
      <c r="F4" s="543" t="s">
        <v>19</v>
      </c>
      <c r="G4" s="546" t="s">
        <v>2</v>
      </c>
      <c r="H4" s="543" t="s">
        <v>20</v>
      </c>
      <c r="I4" s="546" t="s">
        <v>2</v>
      </c>
      <c r="J4" s="543" t="s">
        <v>19</v>
      </c>
      <c r="K4" s="546" t="s">
        <v>2</v>
      </c>
      <c r="L4" s="543" t="s">
        <v>20</v>
      </c>
      <c r="M4" s="547" t="s">
        <v>2</v>
      </c>
    </row>
    <row r="5" spans="1:13" ht="14.4" customHeight="1" x14ac:dyDescent="0.3">
      <c r="A5" s="567" t="s">
        <v>492</v>
      </c>
      <c r="B5" s="558">
        <v>3791.7400000000007</v>
      </c>
      <c r="C5" s="501">
        <v>1</v>
      </c>
      <c r="D5" s="571">
        <v>45</v>
      </c>
      <c r="E5" s="540" t="s">
        <v>492</v>
      </c>
      <c r="F5" s="558">
        <v>3101.9800000000005</v>
      </c>
      <c r="G5" s="526">
        <v>0.81808879300795934</v>
      </c>
      <c r="H5" s="505">
        <v>35</v>
      </c>
      <c r="I5" s="548">
        <v>0.77777777777777779</v>
      </c>
      <c r="J5" s="576">
        <v>689.76</v>
      </c>
      <c r="K5" s="526">
        <v>0.18191120699204055</v>
      </c>
      <c r="L5" s="505">
        <v>10</v>
      </c>
      <c r="M5" s="548">
        <v>0.22222222222222221</v>
      </c>
    </row>
    <row r="6" spans="1:13" ht="14.4" customHeight="1" x14ac:dyDescent="0.3">
      <c r="A6" s="568" t="s">
        <v>493</v>
      </c>
      <c r="B6" s="559">
        <v>265.31</v>
      </c>
      <c r="C6" s="508">
        <v>1</v>
      </c>
      <c r="D6" s="572">
        <v>2</v>
      </c>
      <c r="E6" s="574" t="s">
        <v>493</v>
      </c>
      <c r="F6" s="559">
        <v>0</v>
      </c>
      <c r="G6" s="549">
        <v>0</v>
      </c>
      <c r="H6" s="512">
        <v>1</v>
      </c>
      <c r="I6" s="550">
        <v>0.5</v>
      </c>
      <c r="J6" s="577">
        <v>265.31</v>
      </c>
      <c r="K6" s="549">
        <v>1</v>
      </c>
      <c r="L6" s="512">
        <v>1</v>
      </c>
      <c r="M6" s="550">
        <v>0.5</v>
      </c>
    </row>
    <row r="7" spans="1:13" ht="14.4" customHeight="1" x14ac:dyDescent="0.3">
      <c r="A7" s="568" t="s">
        <v>494</v>
      </c>
      <c r="B7" s="559">
        <v>1376.72</v>
      </c>
      <c r="C7" s="508">
        <v>1</v>
      </c>
      <c r="D7" s="572">
        <v>8</v>
      </c>
      <c r="E7" s="574" t="s">
        <v>494</v>
      </c>
      <c r="F7" s="559">
        <v>1376.72</v>
      </c>
      <c r="G7" s="549">
        <v>1</v>
      </c>
      <c r="H7" s="512">
        <v>7</v>
      </c>
      <c r="I7" s="550">
        <v>0.875</v>
      </c>
      <c r="J7" s="577">
        <v>0</v>
      </c>
      <c r="K7" s="549">
        <v>0</v>
      </c>
      <c r="L7" s="512">
        <v>1</v>
      </c>
      <c r="M7" s="550">
        <v>0.125</v>
      </c>
    </row>
    <row r="8" spans="1:13" ht="14.4" customHeight="1" x14ac:dyDescent="0.3">
      <c r="A8" s="568" t="s">
        <v>495</v>
      </c>
      <c r="B8" s="559">
        <v>1067.33</v>
      </c>
      <c r="C8" s="508">
        <v>1</v>
      </c>
      <c r="D8" s="572">
        <v>5</v>
      </c>
      <c r="E8" s="574" t="s">
        <v>495</v>
      </c>
      <c r="F8" s="559">
        <v>229.92</v>
      </c>
      <c r="G8" s="549">
        <v>0.21541603815127469</v>
      </c>
      <c r="H8" s="512">
        <v>3</v>
      </c>
      <c r="I8" s="550">
        <v>0.6</v>
      </c>
      <c r="J8" s="577">
        <v>837.41</v>
      </c>
      <c r="K8" s="549">
        <v>0.78458396184872536</v>
      </c>
      <c r="L8" s="512">
        <v>2</v>
      </c>
      <c r="M8" s="550">
        <v>0.4</v>
      </c>
    </row>
    <row r="9" spans="1:13" ht="14.4" customHeight="1" thickBot="1" x14ac:dyDescent="0.35">
      <c r="A9" s="569" t="s">
        <v>496</v>
      </c>
      <c r="B9" s="560">
        <v>1513.1100000000001</v>
      </c>
      <c r="C9" s="515">
        <v>1</v>
      </c>
      <c r="D9" s="573">
        <v>15</v>
      </c>
      <c r="E9" s="575" t="s">
        <v>496</v>
      </c>
      <c r="F9" s="560">
        <v>1283.19</v>
      </c>
      <c r="G9" s="527">
        <v>0.84804805995598465</v>
      </c>
      <c r="H9" s="519">
        <v>13</v>
      </c>
      <c r="I9" s="551">
        <v>0.8666666666666667</v>
      </c>
      <c r="J9" s="578">
        <v>229.92</v>
      </c>
      <c r="K9" s="527">
        <v>0.1519519400440153</v>
      </c>
      <c r="L9" s="519">
        <v>2</v>
      </c>
      <c r="M9" s="551">
        <v>0.13333333333333333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32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579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8014.2100000000009</v>
      </c>
      <c r="N3" s="66">
        <f>SUBTOTAL(9,N7:N1048576)</f>
        <v>149</v>
      </c>
      <c r="O3" s="66">
        <f>SUBTOTAL(9,O7:O1048576)</f>
        <v>75</v>
      </c>
      <c r="P3" s="66">
        <f>SUBTOTAL(9,P7:P1048576)</f>
        <v>5991.81</v>
      </c>
      <c r="Q3" s="67">
        <f>IF(M3=0,0,P3/M3)</f>
        <v>0.74764823981403028</v>
      </c>
      <c r="R3" s="66">
        <f>SUBTOTAL(9,R7:R1048576)</f>
        <v>111</v>
      </c>
      <c r="S3" s="67">
        <f>IF(N3=0,0,R3/N3)</f>
        <v>0.74496644295302017</v>
      </c>
      <c r="T3" s="66">
        <f>SUBTOTAL(9,T7:T1048576)</f>
        <v>59</v>
      </c>
      <c r="U3" s="68">
        <f>IF(O3=0,0,T3/O3)</f>
        <v>0.78666666666666663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79" t="s">
        <v>23</v>
      </c>
      <c r="B6" s="580" t="s">
        <v>5</v>
      </c>
      <c r="C6" s="579" t="s">
        <v>24</v>
      </c>
      <c r="D6" s="580" t="s">
        <v>6</v>
      </c>
      <c r="E6" s="580" t="s">
        <v>151</v>
      </c>
      <c r="F6" s="580" t="s">
        <v>25</v>
      </c>
      <c r="G6" s="580" t="s">
        <v>26</v>
      </c>
      <c r="H6" s="580" t="s">
        <v>8</v>
      </c>
      <c r="I6" s="580" t="s">
        <v>10</v>
      </c>
      <c r="J6" s="580" t="s">
        <v>11</v>
      </c>
      <c r="K6" s="580" t="s">
        <v>12</v>
      </c>
      <c r="L6" s="580" t="s">
        <v>27</v>
      </c>
      <c r="M6" s="581" t="s">
        <v>14</v>
      </c>
      <c r="N6" s="582" t="s">
        <v>28</v>
      </c>
      <c r="O6" s="582" t="s">
        <v>28</v>
      </c>
      <c r="P6" s="582" t="s">
        <v>14</v>
      </c>
      <c r="Q6" s="582" t="s">
        <v>2</v>
      </c>
      <c r="R6" s="582" t="s">
        <v>28</v>
      </c>
      <c r="S6" s="582" t="s">
        <v>2</v>
      </c>
      <c r="T6" s="582" t="s">
        <v>28</v>
      </c>
      <c r="U6" s="583" t="s">
        <v>2</v>
      </c>
    </row>
    <row r="7" spans="1:21" ht="14.4" customHeight="1" x14ac:dyDescent="0.3">
      <c r="A7" s="584">
        <v>19</v>
      </c>
      <c r="B7" s="585" t="s">
        <v>485</v>
      </c>
      <c r="C7" s="585" t="s">
        <v>487</v>
      </c>
      <c r="D7" s="586" t="s">
        <v>578</v>
      </c>
      <c r="E7" s="587" t="s">
        <v>492</v>
      </c>
      <c r="F7" s="585" t="s">
        <v>486</v>
      </c>
      <c r="G7" s="585" t="s">
        <v>497</v>
      </c>
      <c r="H7" s="585" t="s">
        <v>423</v>
      </c>
      <c r="I7" s="585" t="s">
        <v>498</v>
      </c>
      <c r="J7" s="585" t="s">
        <v>499</v>
      </c>
      <c r="K7" s="585" t="s">
        <v>500</v>
      </c>
      <c r="L7" s="588">
        <v>57.48</v>
      </c>
      <c r="M7" s="588">
        <v>3736.2000000000007</v>
      </c>
      <c r="N7" s="585">
        <v>65</v>
      </c>
      <c r="O7" s="589">
        <v>34</v>
      </c>
      <c r="P7" s="588">
        <v>3046.4400000000005</v>
      </c>
      <c r="Q7" s="590">
        <v>0.81538461538461537</v>
      </c>
      <c r="R7" s="585">
        <v>53</v>
      </c>
      <c r="S7" s="590">
        <v>0.81538461538461537</v>
      </c>
      <c r="T7" s="589">
        <v>28</v>
      </c>
      <c r="U7" s="122">
        <v>0.82352941176470584</v>
      </c>
    </row>
    <row r="8" spans="1:21" ht="14.4" customHeight="1" x14ac:dyDescent="0.3">
      <c r="A8" s="507">
        <v>19</v>
      </c>
      <c r="B8" s="508" t="s">
        <v>485</v>
      </c>
      <c r="C8" s="508" t="s">
        <v>487</v>
      </c>
      <c r="D8" s="591" t="s">
        <v>578</v>
      </c>
      <c r="E8" s="592" t="s">
        <v>492</v>
      </c>
      <c r="F8" s="508" t="s">
        <v>486</v>
      </c>
      <c r="G8" s="508" t="s">
        <v>501</v>
      </c>
      <c r="H8" s="508" t="s">
        <v>423</v>
      </c>
      <c r="I8" s="508" t="s">
        <v>502</v>
      </c>
      <c r="J8" s="508" t="s">
        <v>503</v>
      </c>
      <c r="K8" s="508" t="s">
        <v>504</v>
      </c>
      <c r="L8" s="509">
        <v>0</v>
      </c>
      <c r="M8" s="509">
        <v>0</v>
      </c>
      <c r="N8" s="508">
        <v>2</v>
      </c>
      <c r="O8" s="593">
        <v>1</v>
      </c>
      <c r="P8" s="509"/>
      <c r="Q8" s="549"/>
      <c r="R8" s="508"/>
      <c r="S8" s="549">
        <v>0</v>
      </c>
      <c r="T8" s="593"/>
      <c r="U8" s="550">
        <v>0</v>
      </c>
    </row>
    <row r="9" spans="1:21" ht="14.4" customHeight="1" x14ac:dyDescent="0.3">
      <c r="A9" s="507">
        <v>19</v>
      </c>
      <c r="B9" s="508" t="s">
        <v>485</v>
      </c>
      <c r="C9" s="508" t="s">
        <v>487</v>
      </c>
      <c r="D9" s="591" t="s">
        <v>578</v>
      </c>
      <c r="E9" s="592" t="s">
        <v>492</v>
      </c>
      <c r="F9" s="508" t="s">
        <v>486</v>
      </c>
      <c r="G9" s="508" t="s">
        <v>505</v>
      </c>
      <c r="H9" s="508" t="s">
        <v>423</v>
      </c>
      <c r="I9" s="508" t="s">
        <v>506</v>
      </c>
      <c r="J9" s="508" t="s">
        <v>507</v>
      </c>
      <c r="K9" s="508" t="s">
        <v>508</v>
      </c>
      <c r="L9" s="509">
        <v>0</v>
      </c>
      <c r="M9" s="509">
        <v>0</v>
      </c>
      <c r="N9" s="508">
        <v>8</v>
      </c>
      <c r="O9" s="593">
        <v>4</v>
      </c>
      <c r="P9" s="509">
        <v>0</v>
      </c>
      <c r="Q9" s="549"/>
      <c r="R9" s="508">
        <v>6</v>
      </c>
      <c r="S9" s="549">
        <v>0.75</v>
      </c>
      <c r="T9" s="593">
        <v>3</v>
      </c>
      <c r="U9" s="550">
        <v>0.75</v>
      </c>
    </row>
    <row r="10" spans="1:21" ht="14.4" customHeight="1" x14ac:dyDescent="0.3">
      <c r="A10" s="507">
        <v>19</v>
      </c>
      <c r="B10" s="508" t="s">
        <v>485</v>
      </c>
      <c r="C10" s="508" t="s">
        <v>487</v>
      </c>
      <c r="D10" s="591" t="s">
        <v>578</v>
      </c>
      <c r="E10" s="592" t="s">
        <v>492</v>
      </c>
      <c r="F10" s="508" t="s">
        <v>486</v>
      </c>
      <c r="G10" s="508" t="s">
        <v>509</v>
      </c>
      <c r="H10" s="508" t="s">
        <v>423</v>
      </c>
      <c r="I10" s="508" t="s">
        <v>510</v>
      </c>
      <c r="J10" s="508" t="s">
        <v>511</v>
      </c>
      <c r="K10" s="508" t="s">
        <v>512</v>
      </c>
      <c r="L10" s="509">
        <v>0</v>
      </c>
      <c r="M10" s="509">
        <v>0</v>
      </c>
      <c r="N10" s="508">
        <v>4</v>
      </c>
      <c r="O10" s="593">
        <v>4</v>
      </c>
      <c r="P10" s="509">
        <v>0</v>
      </c>
      <c r="Q10" s="549"/>
      <c r="R10" s="508">
        <v>2</v>
      </c>
      <c r="S10" s="549">
        <v>0.5</v>
      </c>
      <c r="T10" s="593">
        <v>2</v>
      </c>
      <c r="U10" s="550">
        <v>0.5</v>
      </c>
    </row>
    <row r="11" spans="1:21" ht="14.4" customHeight="1" x14ac:dyDescent="0.3">
      <c r="A11" s="507">
        <v>19</v>
      </c>
      <c r="B11" s="508" t="s">
        <v>485</v>
      </c>
      <c r="C11" s="508" t="s">
        <v>487</v>
      </c>
      <c r="D11" s="591" t="s">
        <v>578</v>
      </c>
      <c r="E11" s="592" t="s">
        <v>492</v>
      </c>
      <c r="F11" s="508" t="s">
        <v>486</v>
      </c>
      <c r="G11" s="508" t="s">
        <v>513</v>
      </c>
      <c r="H11" s="508" t="s">
        <v>423</v>
      </c>
      <c r="I11" s="508" t="s">
        <v>514</v>
      </c>
      <c r="J11" s="508" t="s">
        <v>515</v>
      </c>
      <c r="K11" s="508" t="s">
        <v>516</v>
      </c>
      <c r="L11" s="509">
        <v>55.54</v>
      </c>
      <c r="M11" s="509">
        <v>55.54</v>
      </c>
      <c r="N11" s="508">
        <v>1</v>
      </c>
      <c r="O11" s="593">
        <v>1</v>
      </c>
      <c r="P11" s="509">
        <v>55.54</v>
      </c>
      <c r="Q11" s="549">
        <v>1</v>
      </c>
      <c r="R11" s="508">
        <v>1</v>
      </c>
      <c r="S11" s="549">
        <v>1</v>
      </c>
      <c r="T11" s="593">
        <v>1</v>
      </c>
      <c r="U11" s="550">
        <v>1</v>
      </c>
    </row>
    <row r="12" spans="1:21" ht="14.4" customHeight="1" x14ac:dyDescent="0.3">
      <c r="A12" s="507">
        <v>19</v>
      </c>
      <c r="B12" s="508" t="s">
        <v>485</v>
      </c>
      <c r="C12" s="508" t="s">
        <v>487</v>
      </c>
      <c r="D12" s="591" t="s">
        <v>578</v>
      </c>
      <c r="E12" s="592" t="s">
        <v>492</v>
      </c>
      <c r="F12" s="508" t="s">
        <v>486</v>
      </c>
      <c r="G12" s="508" t="s">
        <v>517</v>
      </c>
      <c r="H12" s="508" t="s">
        <v>423</v>
      </c>
      <c r="I12" s="508" t="s">
        <v>518</v>
      </c>
      <c r="J12" s="508" t="s">
        <v>519</v>
      </c>
      <c r="K12" s="508" t="s">
        <v>520</v>
      </c>
      <c r="L12" s="509">
        <v>0</v>
      </c>
      <c r="M12" s="509">
        <v>0</v>
      </c>
      <c r="N12" s="508">
        <v>1</v>
      </c>
      <c r="O12" s="593">
        <v>1</v>
      </c>
      <c r="P12" s="509">
        <v>0</v>
      </c>
      <c r="Q12" s="549"/>
      <c r="R12" s="508">
        <v>1</v>
      </c>
      <c r="S12" s="549">
        <v>1</v>
      </c>
      <c r="T12" s="593">
        <v>1</v>
      </c>
      <c r="U12" s="550">
        <v>1</v>
      </c>
    </row>
    <row r="13" spans="1:21" ht="14.4" customHeight="1" x14ac:dyDescent="0.3">
      <c r="A13" s="507">
        <v>19</v>
      </c>
      <c r="B13" s="508" t="s">
        <v>485</v>
      </c>
      <c r="C13" s="508" t="s">
        <v>487</v>
      </c>
      <c r="D13" s="591" t="s">
        <v>578</v>
      </c>
      <c r="E13" s="592" t="s">
        <v>493</v>
      </c>
      <c r="F13" s="508" t="s">
        <v>486</v>
      </c>
      <c r="G13" s="508" t="s">
        <v>521</v>
      </c>
      <c r="H13" s="508" t="s">
        <v>452</v>
      </c>
      <c r="I13" s="508" t="s">
        <v>522</v>
      </c>
      <c r="J13" s="508" t="s">
        <v>523</v>
      </c>
      <c r="K13" s="508" t="s">
        <v>524</v>
      </c>
      <c r="L13" s="509">
        <v>30.83</v>
      </c>
      <c r="M13" s="509">
        <v>92.49</v>
      </c>
      <c r="N13" s="508">
        <v>3</v>
      </c>
      <c r="O13" s="593">
        <v>0.5</v>
      </c>
      <c r="P13" s="509"/>
      <c r="Q13" s="549">
        <v>0</v>
      </c>
      <c r="R13" s="508"/>
      <c r="S13" s="549">
        <v>0</v>
      </c>
      <c r="T13" s="593"/>
      <c r="U13" s="550">
        <v>0</v>
      </c>
    </row>
    <row r="14" spans="1:21" ht="14.4" customHeight="1" x14ac:dyDescent="0.3">
      <c r="A14" s="507">
        <v>19</v>
      </c>
      <c r="B14" s="508" t="s">
        <v>485</v>
      </c>
      <c r="C14" s="508" t="s">
        <v>487</v>
      </c>
      <c r="D14" s="591" t="s">
        <v>578</v>
      </c>
      <c r="E14" s="592" t="s">
        <v>493</v>
      </c>
      <c r="F14" s="508" t="s">
        <v>486</v>
      </c>
      <c r="G14" s="508" t="s">
        <v>525</v>
      </c>
      <c r="H14" s="508" t="s">
        <v>423</v>
      </c>
      <c r="I14" s="508" t="s">
        <v>526</v>
      </c>
      <c r="J14" s="508" t="s">
        <v>527</v>
      </c>
      <c r="K14" s="508" t="s">
        <v>528</v>
      </c>
      <c r="L14" s="509">
        <v>86.41</v>
      </c>
      <c r="M14" s="509">
        <v>172.82</v>
      </c>
      <c r="N14" s="508">
        <v>2</v>
      </c>
      <c r="O14" s="593">
        <v>0.5</v>
      </c>
      <c r="P14" s="509"/>
      <c r="Q14" s="549">
        <v>0</v>
      </c>
      <c r="R14" s="508"/>
      <c r="S14" s="549">
        <v>0</v>
      </c>
      <c r="T14" s="593"/>
      <c r="U14" s="550">
        <v>0</v>
      </c>
    </row>
    <row r="15" spans="1:21" ht="14.4" customHeight="1" x14ac:dyDescent="0.3">
      <c r="A15" s="507">
        <v>19</v>
      </c>
      <c r="B15" s="508" t="s">
        <v>485</v>
      </c>
      <c r="C15" s="508" t="s">
        <v>487</v>
      </c>
      <c r="D15" s="591" t="s">
        <v>578</v>
      </c>
      <c r="E15" s="592" t="s">
        <v>493</v>
      </c>
      <c r="F15" s="508" t="s">
        <v>486</v>
      </c>
      <c r="G15" s="508" t="s">
        <v>529</v>
      </c>
      <c r="H15" s="508" t="s">
        <v>452</v>
      </c>
      <c r="I15" s="508" t="s">
        <v>530</v>
      </c>
      <c r="J15" s="508" t="s">
        <v>531</v>
      </c>
      <c r="K15" s="508" t="s">
        <v>532</v>
      </c>
      <c r="L15" s="509">
        <v>0</v>
      </c>
      <c r="M15" s="509">
        <v>0</v>
      </c>
      <c r="N15" s="508">
        <v>1</v>
      </c>
      <c r="O15" s="593">
        <v>1</v>
      </c>
      <c r="P15" s="509">
        <v>0</v>
      </c>
      <c r="Q15" s="549"/>
      <c r="R15" s="508">
        <v>1</v>
      </c>
      <c r="S15" s="549">
        <v>1</v>
      </c>
      <c r="T15" s="593">
        <v>1</v>
      </c>
      <c r="U15" s="550">
        <v>1</v>
      </c>
    </row>
    <row r="16" spans="1:21" ht="14.4" customHeight="1" x14ac:dyDescent="0.3">
      <c r="A16" s="507">
        <v>19</v>
      </c>
      <c r="B16" s="508" t="s">
        <v>485</v>
      </c>
      <c r="C16" s="508" t="s">
        <v>487</v>
      </c>
      <c r="D16" s="591" t="s">
        <v>578</v>
      </c>
      <c r="E16" s="592" t="s">
        <v>494</v>
      </c>
      <c r="F16" s="508" t="s">
        <v>486</v>
      </c>
      <c r="G16" s="508" t="s">
        <v>533</v>
      </c>
      <c r="H16" s="508" t="s">
        <v>423</v>
      </c>
      <c r="I16" s="508" t="s">
        <v>534</v>
      </c>
      <c r="J16" s="508" t="s">
        <v>535</v>
      </c>
      <c r="K16" s="508" t="s">
        <v>536</v>
      </c>
      <c r="L16" s="509">
        <v>392.41</v>
      </c>
      <c r="M16" s="509">
        <v>392.41</v>
      </c>
      <c r="N16" s="508">
        <v>1</v>
      </c>
      <c r="O16" s="593">
        <v>1</v>
      </c>
      <c r="P16" s="509">
        <v>392.41</v>
      </c>
      <c r="Q16" s="549">
        <v>1</v>
      </c>
      <c r="R16" s="508">
        <v>1</v>
      </c>
      <c r="S16" s="549">
        <v>1</v>
      </c>
      <c r="T16" s="593">
        <v>1</v>
      </c>
      <c r="U16" s="550">
        <v>1</v>
      </c>
    </row>
    <row r="17" spans="1:21" ht="14.4" customHeight="1" x14ac:dyDescent="0.3">
      <c r="A17" s="507">
        <v>19</v>
      </c>
      <c r="B17" s="508" t="s">
        <v>485</v>
      </c>
      <c r="C17" s="508" t="s">
        <v>487</v>
      </c>
      <c r="D17" s="591" t="s">
        <v>578</v>
      </c>
      <c r="E17" s="592" t="s">
        <v>494</v>
      </c>
      <c r="F17" s="508" t="s">
        <v>486</v>
      </c>
      <c r="G17" s="508" t="s">
        <v>537</v>
      </c>
      <c r="H17" s="508" t="s">
        <v>423</v>
      </c>
      <c r="I17" s="508" t="s">
        <v>538</v>
      </c>
      <c r="J17" s="508" t="s">
        <v>539</v>
      </c>
      <c r="K17" s="508" t="s">
        <v>540</v>
      </c>
      <c r="L17" s="509">
        <v>103.8</v>
      </c>
      <c r="M17" s="509">
        <v>207.6</v>
      </c>
      <c r="N17" s="508">
        <v>2</v>
      </c>
      <c r="O17" s="593">
        <v>1</v>
      </c>
      <c r="P17" s="509">
        <v>207.6</v>
      </c>
      <c r="Q17" s="549">
        <v>1</v>
      </c>
      <c r="R17" s="508">
        <v>2</v>
      </c>
      <c r="S17" s="549">
        <v>1</v>
      </c>
      <c r="T17" s="593">
        <v>1</v>
      </c>
      <c r="U17" s="550">
        <v>1</v>
      </c>
    </row>
    <row r="18" spans="1:21" ht="14.4" customHeight="1" x14ac:dyDescent="0.3">
      <c r="A18" s="507">
        <v>19</v>
      </c>
      <c r="B18" s="508" t="s">
        <v>485</v>
      </c>
      <c r="C18" s="508" t="s">
        <v>487</v>
      </c>
      <c r="D18" s="591" t="s">
        <v>578</v>
      </c>
      <c r="E18" s="592" t="s">
        <v>494</v>
      </c>
      <c r="F18" s="508" t="s">
        <v>486</v>
      </c>
      <c r="G18" s="508" t="s">
        <v>541</v>
      </c>
      <c r="H18" s="508" t="s">
        <v>452</v>
      </c>
      <c r="I18" s="508" t="s">
        <v>542</v>
      </c>
      <c r="J18" s="508" t="s">
        <v>543</v>
      </c>
      <c r="K18" s="508" t="s">
        <v>544</v>
      </c>
      <c r="L18" s="509">
        <v>176.32</v>
      </c>
      <c r="M18" s="509">
        <v>176.32</v>
      </c>
      <c r="N18" s="508">
        <v>1</v>
      </c>
      <c r="O18" s="593">
        <v>0.5</v>
      </c>
      <c r="P18" s="509">
        <v>176.32</v>
      </c>
      <c r="Q18" s="549">
        <v>1</v>
      </c>
      <c r="R18" s="508">
        <v>1</v>
      </c>
      <c r="S18" s="549">
        <v>1</v>
      </c>
      <c r="T18" s="593">
        <v>0.5</v>
      </c>
      <c r="U18" s="550">
        <v>1</v>
      </c>
    </row>
    <row r="19" spans="1:21" ht="14.4" customHeight="1" x14ac:dyDescent="0.3">
      <c r="A19" s="507">
        <v>19</v>
      </c>
      <c r="B19" s="508" t="s">
        <v>485</v>
      </c>
      <c r="C19" s="508" t="s">
        <v>487</v>
      </c>
      <c r="D19" s="591" t="s">
        <v>578</v>
      </c>
      <c r="E19" s="592" t="s">
        <v>494</v>
      </c>
      <c r="F19" s="508" t="s">
        <v>486</v>
      </c>
      <c r="G19" s="508" t="s">
        <v>545</v>
      </c>
      <c r="H19" s="508" t="s">
        <v>423</v>
      </c>
      <c r="I19" s="508" t="s">
        <v>546</v>
      </c>
      <c r="J19" s="508" t="s">
        <v>547</v>
      </c>
      <c r="K19" s="508" t="s">
        <v>548</v>
      </c>
      <c r="L19" s="509">
        <v>182.22</v>
      </c>
      <c r="M19" s="509">
        <v>364.44</v>
      </c>
      <c r="N19" s="508">
        <v>2</v>
      </c>
      <c r="O19" s="593">
        <v>1.5</v>
      </c>
      <c r="P19" s="509">
        <v>364.44</v>
      </c>
      <c r="Q19" s="549">
        <v>1</v>
      </c>
      <c r="R19" s="508">
        <v>2</v>
      </c>
      <c r="S19" s="549">
        <v>1</v>
      </c>
      <c r="T19" s="593">
        <v>1.5</v>
      </c>
      <c r="U19" s="550">
        <v>1</v>
      </c>
    </row>
    <row r="20" spans="1:21" ht="14.4" customHeight="1" x14ac:dyDescent="0.3">
      <c r="A20" s="507">
        <v>19</v>
      </c>
      <c r="B20" s="508" t="s">
        <v>485</v>
      </c>
      <c r="C20" s="508" t="s">
        <v>487</v>
      </c>
      <c r="D20" s="591" t="s">
        <v>578</v>
      </c>
      <c r="E20" s="592" t="s">
        <v>494</v>
      </c>
      <c r="F20" s="508" t="s">
        <v>486</v>
      </c>
      <c r="G20" s="508" t="s">
        <v>549</v>
      </c>
      <c r="H20" s="508" t="s">
        <v>452</v>
      </c>
      <c r="I20" s="508" t="s">
        <v>550</v>
      </c>
      <c r="J20" s="508" t="s">
        <v>551</v>
      </c>
      <c r="K20" s="508" t="s">
        <v>552</v>
      </c>
      <c r="L20" s="509">
        <v>186.87</v>
      </c>
      <c r="M20" s="509">
        <v>186.87</v>
      </c>
      <c r="N20" s="508">
        <v>1</v>
      </c>
      <c r="O20" s="593">
        <v>0.5</v>
      </c>
      <c r="P20" s="509">
        <v>186.87</v>
      </c>
      <c r="Q20" s="549">
        <v>1</v>
      </c>
      <c r="R20" s="508">
        <v>1</v>
      </c>
      <c r="S20" s="549">
        <v>1</v>
      </c>
      <c r="T20" s="593">
        <v>0.5</v>
      </c>
      <c r="U20" s="550">
        <v>1</v>
      </c>
    </row>
    <row r="21" spans="1:21" ht="14.4" customHeight="1" x14ac:dyDescent="0.3">
      <c r="A21" s="507">
        <v>19</v>
      </c>
      <c r="B21" s="508" t="s">
        <v>485</v>
      </c>
      <c r="C21" s="508" t="s">
        <v>487</v>
      </c>
      <c r="D21" s="591" t="s">
        <v>578</v>
      </c>
      <c r="E21" s="592" t="s">
        <v>494</v>
      </c>
      <c r="F21" s="508" t="s">
        <v>486</v>
      </c>
      <c r="G21" s="508" t="s">
        <v>553</v>
      </c>
      <c r="H21" s="508" t="s">
        <v>452</v>
      </c>
      <c r="I21" s="508" t="s">
        <v>554</v>
      </c>
      <c r="J21" s="508" t="s">
        <v>555</v>
      </c>
      <c r="K21" s="508" t="s">
        <v>556</v>
      </c>
      <c r="L21" s="509">
        <v>49.08</v>
      </c>
      <c r="M21" s="509">
        <v>49.08</v>
      </c>
      <c r="N21" s="508">
        <v>1</v>
      </c>
      <c r="O21" s="593">
        <v>1</v>
      </c>
      <c r="P21" s="509">
        <v>49.08</v>
      </c>
      <c r="Q21" s="549">
        <v>1</v>
      </c>
      <c r="R21" s="508">
        <v>1</v>
      </c>
      <c r="S21" s="549">
        <v>1</v>
      </c>
      <c r="T21" s="593">
        <v>1</v>
      </c>
      <c r="U21" s="550">
        <v>1</v>
      </c>
    </row>
    <row r="22" spans="1:21" ht="14.4" customHeight="1" x14ac:dyDescent="0.3">
      <c r="A22" s="507">
        <v>19</v>
      </c>
      <c r="B22" s="508" t="s">
        <v>485</v>
      </c>
      <c r="C22" s="508" t="s">
        <v>487</v>
      </c>
      <c r="D22" s="591" t="s">
        <v>578</v>
      </c>
      <c r="E22" s="592" t="s">
        <v>494</v>
      </c>
      <c r="F22" s="508" t="s">
        <v>486</v>
      </c>
      <c r="G22" s="508" t="s">
        <v>557</v>
      </c>
      <c r="H22" s="508" t="s">
        <v>423</v>
      </c>
      <c r="I22" s="508" t="s">
        <v>558</v>
      </c>
      <c r="J22" s="508" t="s">
        <v>559</v>
      </c>
      <c r="K22" s="508" t="s">
        <v>560</v>
      </c>
      <c r="L22" s="509">
        <v>0</v>
      </c>
      <c r="M22" s="509">
        <v>0</v>
      </c>
      <c r="N22" s="508">
        <v>2</v>
      </c>
      <c r="O22" s="593">
        <v>0.5</v>
      </c>
      <c r="P22" s="509">
        <v>0</v>
      </c>
      <c r="Q22" s="549"/>
      <c r="R22" s="508">
        <v>2</v>
      </c>
      <c r="S22" s="549">
        <v>1</v>
      </c>
      <c r="T22" s="593">
        <v>0.5</v>
      </c>
      <c r="U22" s="550">
        <v>1</v>
      </c>
    </row>
    <row r="23" spans="1:21" ht="14.4" customHeight="1" x14ac:dyDescent="0.3">
      <c r="A23" s="507">
        <v>19</v>
      </c>
      <c r="B23" s="508" t="s">
        <v>485</v>
      </c>
      <c r="C23" s="508" t="s">
        <v>487</v>
      </c>
      <c r="D23" s="591" t="s">
        <v>578</v>
      </c>
      <c r="E23" s="592" t="s">
        <v>494</v>
      </c>
      <c r="F23" s="508" t="s">
        <v>486</v>
      </c>
      <c r="G23" s="508" t="s">
        <v>561</v>
      </c>
      <c r="H23" s="508" t="s">
        <v>423</v>
      </c>
      <c r="I23" s="508" t="s">
        <v>562</v>
      </c>
      <c r="J23" s="508" t="s">
        <v>563</v>
      </c>
      <c r="K23" s="508" t="s">
        <v>564</v>
      </c>
      <c r="L23" s="509">
        <v>0</v>
      </c>
      <c r="M23" s="509">
        <v>0</v>
      </c>
      <c r="N23" s="508">
        <v>2</v>
      </c>
      <c r="O23" s="593">
        <v>1</v>
      </c>
      <c r="P23" s="509">
        <v>0</v>
      </c>
      <c r="Q23" s="549"/>
      <c r="R23" s="508">
        <v>2</v>
      </c>
      <c r="S23" s="549">
        <v>1</v>
      </c>
      <c r="T23" s="593">
        <v>1</v>
      </c>
      <c r="U23" s="550">
        <v>1</v>
      </c>
    </row>
    <row r="24" spans="1:21" ht="14.4" customHeight="1" x14ac:dyDescent="0.3">
      <c r="A24" s="507">
        <v>19</v>
      </c>
      <c r="B24" s="508" t="s">
        <v>485</v>
      </c>
      <c r="C24" s="508" t="s">
        <v>487</v>
      </c>
      <c r="D24" s="591" t="s">
        <v>578</v>
      </c>
      <c r="E24" s="592" t="s">
        <v>494</v>
      </c>
      <c r="F24" s="508" t="s">
        <v>486</v>
      </c>
      <c r="G24" s="508" t="s">
        <v>529</v>
      </c>
      <c r="H24" s="508" t="s">
        <v>452</v>
      </c>
      <c r="I24" s="508" t="s">
        <v>530</v>
      </c>
      <c r="J24" s="508" t="s">
        <v>531</v>
      </c>
      <c r="K24" s="508" t="s">
        <v>532</v>
      </c>
      <c r="L24" s="509">
        <v>0</v>
      </c>
      <c r="M24" s="509">
        <v>0</v>
      </c>
      <c r="N24" s="508">
        <v>1</v>
      </c>
      <c r="O24" s="593">
        <v>1</v>
      </c>
      <c r="P24" s="509"/>
      <c r="Q24" s="549"/>
      <c r="R24" s="508"/>
      <c r="S24" s="549">
        <v>0</v>
      </c>
      <c r="T24" s="593"/>
      <c r="U24" s="550">
        <v>0</v>
      </c>
    </row>
    <row r="25" spans="1:21" ht="14.4" customHeight="1" x14ac:dyDescent="0.3">
      <c r="A25" s="507">
        <v>19</v>
      </c>
      <c r="B25" s="508" t="s">
        <v>485</v>
      </c>
      <c r="C25" s="508" t="s">
        <v>487</v>
      </c>
      <c r="D25" s="591" t="s">
        <v>578</v>
      </c>
      <c r="E25" s="592" t="s">
        <v>495</v>
      </c>
      <c r="F25" s="508" t="s">
        <v>486</v>
      </c>
      <c r="G25" s="508" t="s">
        <v>497</v>
      </c>
      <c r="H25" s="508" t="s">
        <v>423</v>
      </c>
      <c r="I25" s="508" t="s">
        <v>498</v>
      </c>
      <c r="J25" s="508" t="s">
        <v>499</v>
      </c>
      <c r="K25" s="508" t="s">
        <v>500</v>
      </c>
      <c r="L25" s="509">
        <v>57.48</v>
      </c>
      <c r="M25" s="509">
        <v>344.88</v>
      </c>
      <c r="N25" s="508">
        <v>6</v>
      </c>
      <c r="O25" s="593">
        <v>2.5</v>
      </c>
      <c r="P25" s="509">
        <v>229.92</v>
      </c>
      <c r="Q25" s="549">
        <v>0.66666666666666663</v>
      </c>
      <c r="R25" s="508">
        <v>4</v>
      </c>
      <c r="S25" s="549">
        <v>0.66666666666666663</v>
      </c>
      <c r="T25" s="593">
        <v>1.5</v>
      </c>
      <c r="U25" s="550">
        <v>0.6</v>
      </c>
    </row>
    <row r="26" spans="1:21" ht="14.4" customHeight="1" x14ac:dyDescent="0.3">
      <c r="A26" s="507">
        <v>19</v>
      </c>
      <c r="B26" s="508" t="s">
        <v>485</v>
      </c>
      <c r="C26" s="508" t="s">
        <v>487</v>
      </c>
      <c r="D26" s="591" t="s">
        <v>578</v>
      </c>
      <c r="E26" s="592" t="s">
        <v>495</v>
      </c>
      <c r="F26" s="508" t="s">
        <v>486</v>
      </c>
      <c r="G26" s="508" t="s">
        <v>525</v>
      </c>
      <c r="H26" s="508" t="s">
        <v>423</v>
      </c>
      <c r="I26" s="508" t="s">
        <v>565</v>
      </c>
      <c r="J26" s="508" t="s">
        <v>566</v>
      </c>
      <c r="K26" s="508" t="s">
        <v>528</v>
      </c>
      <c r="L26" s="509">
        <v>86.41</v>
      </c>
      <c r="M26" s="509">
        <v>432.04999999999995</v>
      </c>
      <c r="N26" s="508">
        <v>5</v>
      </c>
      <c r="O26" s="593">
        <v>0.5</v>
      </c>
      <c r="P26" s="509"/>
      <c r="Q26" s="549">
        <v>0</v>
      </c>
      <c r="R26" s="508"/>
      <c r="S26" s="549">
        <v>0</v>
      </c>
      <c r="T26" s="593"/>
      <c r="U26" s="550">
        <v>0</v>
      </c>
    </row>
    <row r="27" spans="1:21" ht="14.4" customHeight="1" x14ac:dyDescent="0.3">
      <c r="A27" s="507">
        <v>19</v>
      </c>
      <c r="B27" s="508" t="s">
        <v>485</v>
      </c>
      <c r="C27" s="508" t="s">
        <v>487</v>
      </c>
      <c r="D27" s="591" t="s">
        <v>578</v>
      </c>
      <c r="E27" s="592" t="s">
        <v>495</v>
      </c>
      <c r="F27" s="508" t="s">
        <v>486</v>
      </c>
      <c r="G27" s="508" t="s">
        <v>505</v>
      </c>
      <c r="H27" s="508" t="s">
        <v>423</v>
      </c>
      <c r="I27" s="508" t="s">
        <v>506</v>
      </c>
      <c r="J27" s="508" t="s">
        <v>507</v>
      </c>
      <c r="K27" s="508" t="s">
        <v>508</v>
      </c>
      <c r="L27" s="509">
        <v>0</v>
      </c>
      <c r="M27" s="509">
        <v>0</v>
      </c>
      <c r="N27" s="508">
        <v>4</v>
      </c>
      <c r="O27" s="593">
        <v>1.5</v>
      </c>
      <c r="P27" s="509">
        <v>0</v>
      </c>
      <c r="Q27" s="549"/>
      <c r="R27" s="508">
        <v>4</v>
      </c>
      <c r="S27" s="549">
        <v>1</v>
      </c>
      <c r="T27" s="593">
        <v>1.5</v>
      </c>
      <c r="U27" s="550">
        <v>1</v>
      </c>
    </row>
    <row r="28" spans="1:21" ht="14.4" customHeight="1" x14ac:dyDescent="0.3">
      <c r="A28" s="507">
        <v>19</v>
      </c>
      <c r="B28" s="508" t="s">
        <v>485</v>
      </c>
      <c r="C28" s="508" t="s">
        <v>487</v>
      </c>
      <c r="D28" s="591" t="s">
        <v>578</v>
      </c>
      <c r="E28" s="592" t="s">
        <v>495</v>
      </c>
      <c r="F28" s="508" t="s">
        <v>486</v>
      </c>
      <c r="G28" s="508" t="s">
        <v>567</v>
      </c>
      <c r="H28" s="508" t="s">
        <v>423</v>
      </c>
      <c r="I28" s="508" t="s">
        <v>568</v>
      </c>
      <c r="J28" s="508" t="s">
        <v>569</v>
      </c>
      <c r="K28" s="508" t="s">
        <v>570</v>
      </c>
      <c r="L28" s="509">
        <v>96.8</v>
      </c>
      <c r="M28" s="509">
        <v>290.39999999999998</v>
      </c>
      <c r="N28" s="508">
        <v>3</v>
      </c>
      <c r="O28" s="593">
        <v>0.5</v>
      </c>
      <c r="P28" s="509"/>
      <c r="Q28" s="549">
        <v>0</v>
      </c>
      <c r="R28" s="508"/>
      <c r="S28" s="549">
        <v>0</v>
      </c>
      <c r="T28" s="593"/>
      <c r="U28" s="550">
        <v>0</v>
      </c>
    </row>
    <row r="29" spans="1:21" ht="14.4" customHeight="1" x14ac:dyDescent="0.3">
      <c r="A29" s="507">
        <v>19</v>
      </c>
      <c r="B29" s="508" t="s">
        <v>485</v>
      </c>
      <c r="C29" s="508" t="s">
        <v>487</v>
      </c>
      <c r="D29" s="591" t="s">
        <v>578</v>
      </c>
      <c r="E29" s="592" t="s">
        <v>496</v>
      </c>
      <c r="F29" s="508" t="s">
        <v>486</v>
      </c>
      <c r="G29" s="508" t="s">
        <v>497</v>
      </c>
      <c r="H29" s="508" t="s">
        <v>423</v>
      </c>
      <c r="I29" s="508" t="s">
        <v>498</v>
      </c>
      <c r="J29" s="508" t="s">
        <v>499</v>
      </c>
      <c r="K29" s="508" t="s">
        <v>500</v>
      </c>
      <c r="L29" s="509">
        <v>57.48</v>
      </c>
      <c r="M29" s="509">
        <v>1264.5600000000002</v>
      </c>
      <c r="N29" s="508">
        <v>22</v>
      </c>
      <c r="O29" s="593">
        <v>10.5</v>
      </c>
      <c r="P29" s="509">
        <v>1034.6400000000001</v>
      </c>
      <c r="Q29" s="549">
        <v>0.81818181818181812</v>
      </c>
      <c r="R29" s="508">
        <v>18</v>
      </c>
      <c r="S29" s="549">
        <v>0.81818181818181823</v>
      </c>
      <c r="T29" s="593">
        <v>8.5</v>
      </c>
      <c r="U29" s="550">
        <v>0.80952380952380953</v>
      </c>
    </row>
    <row r="30" spans="1:21" ht="14.4" customHeight="1" x14ac:dyDescent="0.3">
      <c r="A30" s="507">
        <v>19</v>
      </c>
      <c r="B30" s="508" t="s">
        <v>485</v>
      </c>
      <c r="C30" s="508" t="s">
        <v>487</v>
      </c>
      <c r="D30" s="591" t="s">
        <v>578</v>
      </c>
      <c r="E30" s="592" t="s">
        <v>496</v>
      </c>
      <c r="F30" s="508" t="s">
        <v>486</v>
      </c>
      <c r="G30" s="508" t="s">
        <v>571</v>
      </c>
      <c r="H30" s="508" t="s">
        <v>423</v>
      </c>
      <c r="I30" s="508" t="s">
        <v>572</v>
      </c>
      <c r="J30" s="508" t="s">
        <v>573</v>
      </c>
      <c r="K30" s="508" t="s">
        <v>574</v>
      </c>
      <c r="L30" s="509">
        <v>248.55</v>
      </c>
      <c r="M30" s="509">
        <v>248.55</v>
      </c>
      <c r="N30" s="508">
        <v>1</v>
      </c>
      <c r="O30" s="593">
        <v>1</v>
      </c>
      <c r="P30" s="509">
        <v>248.55</v>
      </c>
      <c r="Q30" s="549">
        <v>1</v>
      </c>
      <c r="R30" s="508">
        <v>1</v>
      </c>
      <c r="S30" s="549">
        <v>1</v>
      </c>
      <c r="T30" s="593">
        <v>1</v>
      </c>
      <c r="U30" s="550">
        <v>1</v>
      </c>
    </row>
    <row r="31" spans="1:21" ht="14.4" customHeight="1" x14ac:dyDescent="0.3">
      <c r="A31" s="507">
        <v>19</v>
      </c>
      <c r="B31" s="508" t="s">
        <v>485</v>
      </c>
      <c r="C31" s="508" t="s">
        <v>487</v>
      </c>
      <c r="D31" s="591" t="s">
        <v>578</v>
      </c>
      <c r="E31" s="592" t="s">
        <v>496</v>
      </c>
      <c r="F31" s="508" t="s">
        <v>486</v>
      </c>
      <c r="G31" s="508" t="s">
        <v>501</v>
      </c>
      <c r="H31" s="508" t="s">
        <v>423</v>
      </c>
      <c r="I31" s="508" t="s">
        <v>502</v>
      </c>
      <c r="J31" s="508" t="s">
        <v>503</v>
      </c>
      <c r="K31" s="508" t="s">
        <v>504</v>
      </c>
      <c r="L31" s="509">
        <v>0</v>
      </c>
      <c r="M31" s="509">
        <v>0</v>
      </c>
      <c r="N31" s="508">
        <v>2</v>
      </c>
      <c r="O31" s="593">
        <v>1</v>
      </c>
      <c r="P31" s="509">
        <v>0</v>
      </c>
      <c r="Q31" s="549"/>
      <c r="R31" s="508">
        <v>2</v>
      </c>
      <c r="S31" s="549">
        <v>1</v>
      </c>
      <c r="T31" s="593">
        <v>1</v>
      </c>
      <c r="U31" s="550">
        <v>1</v>
      </c>
    </row>
    <row r="32" spans="1:21" ht="14.4" customHeight="1" thickBot="1" x14ac:dyDescent="0.35">
      <c r="A32" s="514">
        <v>19</v>
      </c>
      <c r="B32" s="515" t="s">
        <v>485</v>
      </c>
      <c r="C32" s="515" t="s">
        <v>487</v>
      </c>
      <c r="D32" s="594" t="s">
        <v>578</v>
      </c>
      <c r="E32" s="595" t="s">
        <v>496</v>
      </c>
      <c r="F32" s="515" t="s">
        <v>486</v>
      </c>
      <c r="G32" s="515" t="s">
        <v>505</v>
      </c>
      <c r="H32" s="515" t="s">
        <v>423</v>
      </c>
      <c r="I32" s="515" t="s">
        <v>575</v>
      </c>
      <c r="J32" s="515" t="s">
        <v>576</v>
      </c>
      <c r="K32" s="515" t="s">
        <v>577</v>
      </c>
      <c r="L32" s="516">
        <v>0</v>
      </c>
      <c r="M32" s="516">
        <v>0</v>
      </c>
      <c r="N32" s="515">
        <v>6</v>
      </c>
      <c r="O32" s="596">
        <v>2.5</v>
      </c>
      <c r="P32" s="516">
        <v>0</v>
      </c>
      <c r="Q32" s="527"/>
      <c r="R32" s="515">
        <v>6</v>
      </c>
      <c r="S32" s="527">
        <v>1</v>
      </c>
      <c r="T32" s="596">
        <v>2.5</v>
      </c>
      <c r="U32" s="551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8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580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97" t="s">
        <v>165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x14ac:dyDescent="0.3">
      <c r="A5" s="602" t="s">
        <v>495</v>
      </c>
      <c r="B5" s="116">
        <v>722.44999999999993</v>
      </c>
      <c r="C5" s="590">
        <v>1</v>
      </c>
      <c r="D5" s="116"/>
      <c r="E5" s="590">
        <v>0</v>
      </c>
      <c r="F5" s="598">
        <v>722.44999999999993</v>
      </c>
    </row>
    <row r="6" spans="1:6" ht="14.4" customHeight="1" x14ac:dyDescent="0.3">
      <c r="A6" s="603" t="s">
        <v>494</v>
      </c>
      <c r="B6" s="512">
        <v>392.41</v>
      </c>
      <c r="C6" s="549">
        <v>0.4876596908087687</v>
      </c>
      <c r="D6" s="512">
        <v>412.27</v>
      </c>
      <c r="E6" s="549">
        <v>0.51234030919123119</v>
      </c>
      <c r="F6" s="513">
        <v>804.68000000000006</v>
      </c>
    </row>
    <row r="7" spans="1:6" ht="14.4" customHeight="1" thickBot="1" x14ac:dyDescent="0.35">
      <c r="A7" s="604" t="s">
        <v>493</v>
      </c>
      <c r="B7" s="599"/>
      <c r="C7" s="600">
        <v>0</v>
      </c>
      <c r="D7" s="599">
        <v>92.49</v>
      </c>
      <c r="E7" s="600">
        <v>1</v>
      </c>
      <c r="F7" s="601">
        <v>92.49</v>
      </c>
    </row>
    <row r="8" spans="1:6" ht="14.4" customHeight="1" thickBot="1" x14ac:dyDescent="0.35">
      <c r="A8" s="531" t="s">
        <v>3</v>
      </c>
      <c r="B8" s="532">
        <v>1114.8599999999999</v>
      </c>
      <c r="C8" s="533">
        <v>0.68834664921401312</v>
      </c>
      <c r="D8" s="532">
        <v>504.76</v>
      </c>
      <c r="E8" s="533">
        <v>0.31165335078598683</v>
      </c>
      <c r="F8" s="534">
        <v>1619.62</v>
      </c>
    </row>
    <row r="9" spans="1:6" ht="14.4" customHeight="1" thickBot="1" x14ac:dyDescent="0.35"/>
    <row r="10" spans="1:6" ht="14.4" customHeight="1" x14ac:dyDescent="0.3">
      <c r="A10" s="602" t="s">
        <v>581</v>
      </c>
      <c r="B10" s="116">
        <v>432.04999999999995</v>
      </c>
      <c r="C10" s="590">
        <v>1</v>
      </c>
      <c r="D10" s="116"/>
      <c r="E10" s="590">
        <v>0</v>
      </c>
      <c r="F10" s="598">
        <v>432.04999999999995</v>
      </c>
    </row>
    <row r="11" spans="1:6" ht="14.4" customHeight="1" x14ac:dyDescent="0.3">
      <c r="A11" s="603" t="s">
        <v>582</v>
      </c>
      <c r="B11" s="512">
        <v>392.41</v>
      </c>
      <c r="C11" s="549">
        <v>1</v>
      </c>
      <c r="D11" s="512"/>
      <c r="E11" s="549">
        <v>0</v>
      </c>
      <c r="F11" s="513">
        <v>392.41</v>
      </c>
    </row>
    <row r="12" spans="1:6" ht="14.4" customHeight="1" x14ac:dyDescent="0.3">
      <c r="A12" s="603" t="s">
        <v>583</v>
      </c>
      <c r="B12" s="512">
        <v>290.39999999999998</v>
      </c>
      <c r="C12" s="549">
        <v>1</v>
      </c>
      <c r="D12" s="512"/>
      <c r="E12" s="549">
        <v>0</v>
      </c>
      <c r="F12" s="513">
        <v>290.39999999999998</v>
      </c>
    </row>
    <row r="13" spans="1:6" ht="14.4" customHeight="1" x14ac:dyDescent="0.3">
      <c r="A13" s="603" t="s">
        <v>584</v>
      </c>
      <c r="B13" s="512"/>
      <c r="C13" s="549"/>
      <c r="D13" s="512">
        <v>0</v>
      </c>
      <c r="E13" s="549"/>
      <c r="F13" s="513">
        <v>0</v>
      </c>
    </row>
    <row r="14" spans="1:6" ht="14.4" customHeight="1" x14ac:dyDescent="0.3">
      <c r="A14" s="603" t="s">
        <v>585</v>
      </c>
      <c r="B14" s="512"/>
      <c r="C14" s="549">
        <v>0</v>
      </c>
      <c r="D14" s="512">
        <v>92.49</v>
      </c>
      <c r="E14" s="549">
        <v>1</v>
      </c>
      <c r="F14" s="513">
        <v>92.49</v>
      </c>
    </row>
    <row r="15" spans="1:6" ht="14.4" customHeight="1" x14ac:dyDescent="0.3">
      <c r="A15" s="603" t="s">
        <v>586</v>
      </c>
      <c r="B15" s="512"/>
      <c r="C15" s="549">
        <v>0</v>
      </c>
      <c r="D15" s="512">
        <v>176.32</v>
      </c>
      <c r="E15" s="549">
        <v>1</v>
      </c>
      <c r="F15" s="513">
        <v>176.32</v>
      </c>
    </row>
    <row r="16" spans="1:6" ht="14.4" customHeight="1" x14ac:dyDescent="0.3">
      <c r="A16" s="603" t="s">
        <v>587</v>
      </c>
      <c r="B16" s="512"/>
      <c r="C16" s="549">
        <v>0</v>
      </c>
      <c r="D16" s="512">
        <v>186.87</v>
      </c>
      <c r="E16" s="549">
        <v>1</v>
      </c>
      <c r="F16" s="513">
        <v>186.87</v>
      </c>
    </row>
    <row r="17" spans="1:6" ht="14.4" customHeight="1" thickBot="1" x14ac:dyDescent="0.35">
      <c r="A17" s="604" t="s">
        <v>588</v>
      </c>
      <c r="B17" s="599"/>
      <c r="C17" s="600">
        <v>0</v>
      </c>
      <c r="D17" s="599">
        <v>49.08</v>
      </c>
      <c r="E17" s="600">
        <v>1</v>
      </c>
      <c r="F17" s="601">
        <v>49.08</v>
      </c>
    </row>
    <row r="18" spans="1:6" ht="14.4" customHeight="1" thickBot="1" x14ac:dyDescent="0.35">
      <c r="A18" s="531" t="s">
        <v>3</v>
      </c>
      <c r="B18" s="532">
        <v>1114.8599999999999</v>
      </c>
      <c r="C18" s="533">
        <v>0.68834664921401312</v>
      </c>
      <c r="D18" s="532">
        <v>504.76</v>
      </c>
      <c r="E18" s="533">
        <v>0.31165335078598683</v>
      </c>
      <c r="F18" s="534">
        <v>1619.62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{6FC71C24-1068-4527-84A0-7D0EF1E210B8}</x14:id>
        </ext>
      </extLst>
    </cfRule>
  </conditionalFormatting>
  <conditionalFormatting sqref="F10:F17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{8EC726E4-8012-4238-BCCA-23F0A34743A2}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FC71C24-1068-4527-84A0-7D0EF1E210B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F5:F7</xm:sqref>
        </x14:conditionalFormatting>
        <x14:conditionalFormatting xmlns:xm="http://schemas.microsoft.com/office/excel/2006/main">
          <x14:cfRule type="dataBar" id="{8EC726E4-8012-4238-BCCA-23F0A34743A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F10:F17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597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9</v>
      </c>
      <c r="G3" s="43">
        <f>SUBTOTAL(9,G6:G1048576)</f>
        <v>1114.8600000000001</v>
      </c>
      <c r="H3" s="44">
        <f>IF(M3=0,0,G3/M3)</f>
        <v>0.68834664921401334</v>
      </c>
      <c r="I3" s="43">
        <f>SUBTOTAL(9,I6:I1048576)</f>
        <v>8</v>
      </c>
      <c r="J3" s="43">
        <f>SUBTOTAL(9,J6:J1048576)</f>
        <v>504.76</v>
      </c>
      <c r="K3" s="44">
        <f>IF(M3=0,0,J3/M3)</f>
        <v>0.31165335078598683</v>
      </c>
      <c r="L3" s="43">
        <f>SUBTOTAL(9,L6:L1048576)</f>
        <v>17</v>
      </c>
      <c r="M3" s="45">
        <f>SUBTOTAL(9,M6:M1048576)</f>
        <v>1619.62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97" t="s">
        <v>135</v>
      </c>
      <c r="B5" s="605" t="s">
        <v>131</v>
      </c>
      <c r="C5" s="605" t="s">
        <v>70</v>
      </c>
      <c r="D5" s="605" t="s">
        <v>132</v>
      </c>
      <c r="E5" s="605" t="s">
        <v>133</v>
      </c>
      <c r="F5" s="538" t="s">
        <v>28</v>
      </c>
      <c r="G5" s="538" t="s">
        <v>14</v>
      </c>
      <c r="H5" s="523" t="s">
        <v>134</v>
      </c>
      <c r="I5" s="522" t="s">
        <v>28</v>
      </c>
      <c r="J5" s="538" t="s">
        <v>14</v>
      </c>
      <c r="K5" s="523" t="s">
        <v>134</v>
      </c>
      <c r="L5" s="522" t="s">
        <v>28</v>
      </c>
      <c r="M5" s="539" t="s">
        <v>14</v>
      </c>
    </row>
    <row r="6" spans="1:13" ht="14.4" customHeight="1" x14ac:dyDescent="0.3">
      <c r="A6" s="584" t="s">
        <v>493</v>
      </c>
      <c r="B6" s="585" t="s">
        <v>589</v>
      </c>
      <c r="C6" s="585" t="s">
        <v>522</v>
      </c>
      <c r="D6" s="585" t="s">
        <v>523</v>
      </c>
      <c r="E6" s="585" t="s">
        <v>524</v>
      </c>
      <c r="F6" s="116"/>
      <c r="G6" s="116"/>
      <c r="H6" s="590">
        <v>0</v>
      </c>
      <c r="I6" s="116">
        <v>3</v>
      </c>
      <c r="J6" s="116">
        <v>92.49</v>
      </c>
      <c r="K6" s="590">
        <v>1</v>
      </c>
      <c r="L6" s="116">
        <v>3</v>
      </c>
      <c r="M6" s="598">
        <v>92.49</v>
      </c>
    </row>
    <row r="7" spans="1:13" ht="14.4" customHeight="1" x14ac:dyDescent="0.3">
      <c r="A7" s="507" t="s">
        <v>493</v>
      </c>
      <c r="B7" s="508" t="s">
        <v>590</v>
      </c>
      <c r="C7" s="508" t="s">
        <v>530</v>
      </c>
      <c r="D7" s="508" t="s">
        <v>531</v>
      </c>
      <c r="E7" s="508" t="s">
        <v>532</v>
      </c>
      <c r="F7" s="512"/>
      <c r="G7" s="512"/>
      <c r="H7" s="549"/>
      <c r="I7" s="512">
        <v>1</v>
      </c>
      <c r="J7" s="512">
        <v>0</v>
      </c>
      <c r="K7" s="549"/>
      <c r="L7" s="512">
        <v>1</v>
      </c>
      <c r="M7" s="513">
        <v>0</v>
      </c>
    </row>
    <row r="8" spans="1:13" ht="14.4" customHeight="1" x14ac:dyDescent="0.3">
      <c r="A8" s="507" t="s">
        <v>494</v>
      </c>
      <c r="B8" s="508" t="s">
        <v>591</v>
      </c>
      <c r="C8" s="508" t="s">
        <v>550</v>
      </c>
      <c r="D8" s="508" t="s">
        <v>551</v>
      </c>
      <c r="E8" s="508" t="s">
        <v>552</v>
      </c>
      <c r="F8" s="512"/>
      <c r="G8" s="512"/>
      <c r="H8" s="549">
        <v>0</v>
      </c>
      <c r="I8" s="512">
        <v>1</v>
      </c>
      <c r="J8" s="512">
        <v>186.87</v>
      </c>
      <c r="K8" s="549">
        <v>1</v>
      </c>
      <c r="L8" s="512">
        <v>1</v>
      </c>
      <c r="M8" s="513">
        <v>186.87</v>
      </c>
    </row>
    <row r="9" spans="1:13" ht="14.4" customHeight="1" x14ac:dyDescent="0.3">
      <c r="A9" s="507" t="s">
        <v>494</v>
      </c>
      <c r="B9" s="508" t="s">
        <v>592</v>
      </c>
      <c r="C9" s="508" t="s">
        <v>534</v>
      </c>
      <c r="D9" s="508" t="s">
        <v>535</v>
      </c>
      <c r="E9" s="508" t="s">
        <v>536</v>
      </c>
      <c r="F9" s="512">
        <v>1</v>
      </c>
      <c r="G9" s="512">
        <v>392.41</v>
      </c>
      <c r="H9" s="549">
        <v>1</v>
      </c>
      <c r="I9" s="512"/>
      <c r="J9" s="512"/>
      <c r="K9" s="549">
        <v>0</v>
      </c>
      <c r="L9" s="512">
        <v>1</v>
      </c>
      <c r="M9" s="513">
        <v>392.41</v>
      </c>
    </row>
    <row r="10" spans="1:13" ht="14.4" customHeight="1" x14ac:dyDescent="0.3">
      <c r="A10" s="507" t="s">
        <v>494</v>
      </c>
      <c r="B10" s="508" t="s">
        <v>593</v>
      </c>
      <c r="C10" s="508" t="s">
        <v>554</v>
      </c>
      <c r="D10" s="508" t="s">
        <v>555</v>
      </c>
      <c r="E10" s="508" t="s">
        <v>556</v>
      </c>
      <c r="F10" s="512"/>
      <c r="G10" s="512"/>
      <c r="H10" s="549">
        <v>0</v>
      </c>
      <c r="I10" s="512">
        <v>1</v>
      </c>
      <c r="J10" s="512">
        <v>49.08</v>
      </c>
      <c r="K10" s="549">
        <v>1</v>
      </c>
      <c r="L10" s="512">
        <v>1</v>
      </c>
      <c r="M10" s="513">
        <v>49.08</v>
      </c>
    </row>
    <row r="11" spans="1:13" ht="14.4" customHeight="1" x14ac:dyDescent="0.3">
      <c r="A11" s="507" t="s">
        <v>494</v>
      </c>
      <c r="B11" s="508" t="s">
        <v>590</v>
      </c>
      <c r="C11" s="508" t="s">
        <v>530</v>
      </c>
      <c r="D11" s="508" t="s">
        <v>531</v>
      </c>
      <c r="E11" s="508" t="s">
        <v>532</v>
      </c>
      <c r="F11" s="512"/>
      <c r="G11" s="512"/>
      <c r="H11" s="549"/>
      <c r="I11" s="512">
        <v>1</v>
      </c>
      <c r="J11" s="512">
        <v>0</v>
      </c>
      <c r="K11" s="549"/>
      <c r="L11" s="512">
        <v>1</v>
      </c>
      <c r="M11" s="513">
        <v>0</v>
      </c>
    </row>
    <row r="12" spans="1:13" ht="14.4" customHeight="1" x14ac:dyDescent="0.3">
      <c r="A12" s="507" t="s">
        <v>494</v>
      </c>
      <c r="B12" s="508" t="s">
        <v>594</v>
      </c>
      <c r="C12" s="508" t="s">
        <v>542</v>
      </c>
      <c r="D12" s="508" t="s">
        <v>543</v>
      </c>
      <c r="E12" s="508" t="s">
        <v>544</v>
      </c>
      <c r="F12" s="512"/>
      <c r="G12" s="512"/>
      <c r="H12" s="549">
        <v>0</v>
      </c>
      <c r="I12" s="512">
        <v>1</v>
      </c>
      <c r="J12" s="512">
        <v>176.32</v>
      </c>
      <c r="K12" s="549">
        <v>1</v>
      </c>
      <c r="L12" s="512">
        <v>1</v>
      </c>
      <c r="M12" s="513">
        <v>176.32</v>
      </c>
    </row>
    <row r="13" spans="1:13" ht="14.4" customHeight="1" x14ac:dyDescent="0.3">
      <c r="A13" s="507" t="s">
        <v>495</v>
      </c>
      <c r="B13" s="508" t="s">
        <v>595</v>
      </c>
      <c r="C13" s="508" t="s">
        <v>565</v>
      </c>
      <c r="D13" s="508" t="s">
        <v>566</v>
      </c>
      <c r="E13" s="508" t="s">
        <v>528</v>
      </c>
      <c r="F13" s="512">
        <v>5</v>
      </c>
      <c r="G13" s="512">
        <v>432.04999999999995</v>
      </c>
      <c r="H13" s="549">
        <v>1</v>
      </c>
      <c r="I13" s="512"/>
      <c r="J13" s="512"/>
      <c r="K13" s="549">
        <v>0</v>
      </c>
      <c r="L13" s="512">
        <v>5</v>
      </c>
      <c r="M13" s="513">
        <v>432.04999999999995</v>
      </c>
    </row>
    <row r="14" spans="1:13" ht="14.4" customHeight="1" thickBot="1" x14ac:dyDescent="0.35">
      <c r="A14" s="514" t="s">
        <v>495</v>
      </c>
      <c r="B14" s="515" t="s">
        <v>596</v>
      </c>
      <c r="C14" s="515" t="s">
        <v>568</v>
      </c>
      <c r="D14" s="515" t="s">
        <v>569</v>
      </c>
      <c r="E14" s="515" t="s">
        <v>570</v>
      </c>
      <c r="F14" s="519">
        <v>3</v>
      </c>
      <c r="G14" s="519">
        <v>290.39999999999998</v>
      </c>
      <c r="H14" s="527">
        <v>1</v>
      </c>
      <c r="I14" s="519"/>
      <c r="J14" s="519"/>
      <c r="K14" s="527">
        <v>0</v>
      </c>
      <c r="L14" s="519">
        <v>3</v>
      </c>
      <c r="M14" s="520">
        <v>290.39999999999998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421</v>
      </c>
      <c r="B5" s="488" t="s">
        <v>422</v>
      </c>
      <c r="C5" s="489" t="s">
        <v>423</v>
      </c>
      <c r="D5" s="489" t="s">
        <v>423</v>
      </c>
      <c r="E5" s="489"/>
      <c r="F5" s="489" t="s">
        <v>423</v>
      </c>
      <c r="G5" s="489" t="s">
        <v>423</v>
      </c>
      <c r="H5" s="489" t="s">
        <v>423</v>
      </c>
      <c r="I5" s="490" t="s">
        <v>423</v>
      </c>
      <c r="J5" s="491" t="s">
        <v>68</v>
      </c>
    </row>
    <row r="6" spans="1:10" ht="14.4" customHeight="1" x14ac:dyDescent="0.3">
      <c r="A6" s="487" t="s">
        <v>421</v>
      </c>
      <c r="B6" s="488" t="s">
        <v>598</v>
      </c>
      <c r="C6" s="489">
        <v>2.1802599999999996</v>
      </c>
      <c r="D6" s="489">
        <v>1.5681599999999998</v>
      </c>
      <c r="E6" s="489"/>
      <c r="F6" s="489">
        <v>2.0811999999999999</v>
      </c>
      <c r="G6" s="489">
        <v>2.8333332519531251</v>
      </c>
      <c r="H6" s="489">
        <v>-0.75213325195312519</v>
      </c>
      <c r="I6" s="490">
        <v>0.73454119756839376</v>
      </c>
      <c r="J6" s="491" t="s">
        <v>1</v>
      </c>
    </row>
    <row r="7" spans="1:10" ht="14.4" customHeight="1" x14ac:dyDescent="0.3">
      <c r="A7" s="487" t="s">
        <v>421</v>
      </c>
      <c r="B7" s="488" t="s">
        <v>599</v>
      </c>
      <c r="C7" s="489">
        <v>0.21290000000000001</v>
      </c>
      <c r="D7" s="489">
        <v>0.36111000000000004</v>
      </c>
      <c r="E7" s="489"/>
      <c r="F7" s="489">
        <v>0.40264</v>
      </c>
      <c r="G7" s="489">
        <v>0.33333332824707029</v>
      </c>
      <c r="H7" s="489">
        <v>6.9306671752929705E-2</v>
      </c>
      <c r="I7" s="490">
        <v>1.2079200184313967</v>
      </c>
      <c r="J7" s="491" t="s">
        <v>1</v>
      </c>
    </row>
    <row r="8" spans="1:10" ht="14.4" customHeight="1" x14ac:dyDescent="0.3">
      <c r="A8" s="487" t="s">
        <v>421</v>
      </c>
      <c r="B8" s="488" t="s">
        <v>600</v>
      </c>
      <c r="C8" s="489">
        <v>1.3684000000000001</v>
      </c>
      <c r="D8" s="489">
        <v>6.9111600000000006</v>
      </c>
      <c r="E8" s="489"/>
      <c r="F8" s="489">
        <v>4.3504800000000001</v>
      </c>
      <c r="G8" s="489">
        <v>4.3333332519531247</v>
      </c>
      <c r="H8" s="489">
        <v>1.7146748046875437E-2</v>
      </c>
      <c r="I8" s="490">
        <v>1.0039569419312828</v>
      </c>
      <c r="J8" s="491" t="s">
        <v>1</v>
      </c>
    </row>
    <row r="9" spans="1:10" ht="14.4" customHeight="1" x14ac:dyDescent="0.3">
      <c r="A9" s="487" t="s">
        <v>421</v>
      </c>
      <c r="B9" s="488" t="s">
        <v>601</v>
      </c>
      <c r="C9" s="489">
        <v>0</v>
      </c>
      <c r="D9" s="489">
        <v>4.085</v>
      </c>
      <c r="E9" s="489"/>
      <c r="F9" s="489">
        <v>4.2120000000000006</v>
      </c>
      <c r="G9" s="489">
        <v>4.1666667785644531</v>
      </c>
      <c r="H9" s="489">
        <v>4.5333221435547522E-2</v>
      </c>
      <c r="I9" s="490">
        <v>1.0108799728523445</v>
      </c>
      <c r="J9" s="491" t="s">
        <v>1</v>
      </c>
    </row>
    <row r="10" spans="1:10" ht="14.4" customHeight="1" x14ac:dyDescent="0.3">
      <c r="A10" s="487" t="s">
        <v>421</v>
      </c>
      <c r="B10" s="488" t="s">
        <v>602</v>
      </c>
      <c r="C10" s="489">
        <v>0.77500000000000002</v>
      </c>
      <c r="D10" s="489">
        <v>0.96900000000000008</v>
      </c>
      <c r="E10" s="489"/>
      <c r="F10" s="489">
        <v>1.401</v>
      </c>
      <c r="G10" s="489">
        <v>1.6666666259765626</v>
      </c>
      <c r="H10" s="489">
        <v>-0.26566662597656254</v>
      </c>
      <c r="I10" s="490">
        <v>0.84060002052246141</v>
      </c>
      <c r="J10" s="491" t="s">
        <v>1</v>
      </c>
    </row>
    <row r="11" spans="1:10" ht="14.4" customHeight="1" x14ac:dyDescent="0.3">
      <c r="A11" s="487" t="s">
        <v>421</v>
      </c>
      <c r="B11" s="488" t="s">
        <v>603</v>
      </c>
      <c r="C11" s="489">
        <v>0.56799999999999995</v>
      </c>
      <c r="D11" s="489">
        <v>0.27600000000000002</v>
      </c>
      <c r="E11" s="489"/>
      <c r="F11" s="489">
        <v>0.252</v>
      </c>
      <c r="G11" s="489">
        <v>0.50000001525878912</v>
      </c>
      <c r="H11" s="489">
        <v>-0.24800001525878912</v>
      </c>
      <c r="I11" s="490">
        <v>0.50399998461914108</v>
      </c>
      <c r="J11" s="491" t="s">
        <v>1</v>
      </c>
    </row>
    <row r="12" spans="1:10" ht="14.4" customHeight="1" x14ac:dyDescent="0.3">
      <c r="A12" s="487" t="s">
        <v>421</v>
      </c>
      <c r="B12" s="488" t="s">
        <v>425</v>
      </c>
      <c r="C12" s="489">
        <v>5.1045599999999993</v>
      </c>
      <c r="D12" s="489">
        <v>14.170430000000001</v>
      </c>
      <c r="E12" s="489"/>
      <c r="F12" s="489">
        <v>12.699320000000002</v>
      </c>
      <c r="G12" s="489">
        <v>13.833333251953125</v>
      </c>
      <c r="H12" s="489">
        <v>-1.1340132519531227</v>
      </c>
      <c r="I12" s="490">
        <v>0.91802313793076507</v>
      </c>
      <c r="J12" s="491" t="s">
        <v>426</v>
      </c>
    </row>
    <row r="14" spans="1:10" ht="14.4" customHeight="1" x14ac:dyDescent="0.3">
      <c r="A14" s="487" t="s">
        <v>421</v>
      </c>
      <c r="B14" s="488" t="s">
        <v>422</v>
      </c>
      <c r="C14" s="489" t="s">
        <v>423</v>
      </c>
      <c r="D14" s="489" t="s">
        <v>423</v>
      </c>
      <c r="E14" s="489"/>
      <c r="F14" s="489" t="s">
        <v>423</v>
      </c>
      <c r="G14" s="489" t="s">
        <v>423</v>
      </c>
      <c r="H14" s="489" t="s">
        <v>423</v>
      </c>
      <c r="I14" s="490" t="s">
        <v>423</v>
      </c>
      <c r="J14" s="491" t="s">
        <v>68</v>
      </c>
    </row>
    <row r="15" spans="1:10" ht="14.4" customHeight="1" x14ac:dyDescent="0.3">
      <c r="A15" s="487" t="s">
        <v>427</v>
      </c>
      <c r="B15" s="488" t="s">
        <v>428</v>
      </c>
      <c r="C15" s="489" t="s">
        <v>423</v>
      </c>
      <c r="D15" s="489" t="s">
        <v>423</v>
      </c>
      <c r="E15" s="489"/>
      <c r="F15" s="489" t="s">
        <v>423</v>
      </c>
      <c r="G15" s="489" t="s">
        <v>423</v>
      </c>
      <c r="H15" s="489" t="s">
        <v>423</v>
      </c>
      <c r="I15" s="490" t="s">
        <v>423</v>
      </c>
      <c r="J15" s="491" t="s">
        <v>0</v>
      </c>
    </row>
    <row r="16" spans="1:10" ht="14.4" customHeight="1" x14ac:dyDescent="0.3">
      <c r="A16" s="487" t="s">
        <v>427</v>
      </c>
      <c r="B16" s="488" t="s">
        <v>598</v>
      </c>
      <c r="C16" s="489">
        <v>2.1802599999999996</v>
      </c>
      <c r="D16" s="489">
        <v>1.5681599999999998</v>
      </c>
      <c r="E16" s="489"/>
      <c r="F16" s="489">
        <v>2.0811999999999999</v>
      </c>
      <c r="G16" s="489">
        <v>3</v>
      </c>
      <c r="H16" s="489">
        <v>-0.91880000000000006</v>
      </c>
      <c r="I16" s="490">
        <v>0.69373333333333331</v>
      </c>
      <c r="J16" s="491" t="s">
        <v>1</v>
      </c>
    </row>
    <row r="17" spans="1:10" ht="14.4" customHeight="1" x14ac:dyDescent="0.3">
      <c r="A17" s="487" t="s">
        <v>427</v>
      </c>
      <c r="B17" s="488" t="s">
        <v>599</v>
      </c>
      <c r="C17" s="489">
        <v>5.3740000000000003E-2</v>
      </c>
      <c r="D17" s="489">
        <v>0.12736</v>
      </c>
      <c r="E17" s="489"/>
      <c r="F17" s="489">
        <v>0.16896</v>
      </c>
      <c r="G17" s="489">
        <v>0</v>
      </c>
      <c r="H17" s="489">
        <v>0.16896</v>
      </c>
      <c r="I17" s="490" t="s">
        <v>423</v>
      </c>
      <c r="J17" s="491" t="s">
        <v>1</v>
      </c>
    </row>
    <row r="18" spans="1:10" ht="14.4" customHeight="1" x14ac:dyDescent="0.3">
      <c r="A18" s="487" t="s">
        <v>427</v>
      </c>
      <c r="B18" s="488" t="s">
        <v>600</v>
      </c>
      <c r="C18" s="489">
        <v>0.54330000000000001</v>
      </c>
      <c r="D18" s="489">
        <v>2.4581599999999999</v>
      </c>
      <c r="E18" s="489"/>
      <c r="F18" s="489">
        <v>2.0541900000000002</v>
      </c>
      <c r="G18" s="489">
        <v>2</v>
      </c>
      <c r="H18" s="489">
        <v>5.4190000000000182E-2</v>
      </c>
      <c r="I18" s="490">
        <v>1.0270950000000001</v>
      </c>
      <c r="J18" s="491" t="s">
        <v>1</v>
      </c>
    </row>
    <row r="19" spans="1:10" ht="14.4" customHeight="1" x14ac:dyDescent="0.3">
      <c r="A19" s="487" t="s">
        <v>427</v>
      </c>
      <c r="B19" s="488" t="s">
        <v>601</v>
      </c>
      <c r="C19" s="489">
        <v>0</v>
      </c>
      <c r="D19" s="489">
        <v>1.6339999999999999</v>
      </c>
      <c r="E19" s="489"/>
      <c r="F19" s="489">
        <v>3.9069000000000003</v>
      </c>
      <c r="G19" s="489">
        <v>4</v>
      </c>
      <c r="H19" s="489">
        <v>-9.3099999999999739E-2</v>
      </c>
      <c r="I19" s="490">
        <v>0.97672500000000007</v>
      </c>
      <c r="J19" s="491" t="s">
        <v>1</v>
      </c>
    </row>
    <row r="20" spans="1:10" ht="14.4" customHeight="1" x14ac:dyDescent="0.3">
      <c r="A20" s="487" t="s">
        <v>427</v>
      </c>
      <c r="B20" s="488" t="s">
        <v>602</v>
      </c>
      <c r="C20" s="489">
        <v>0.439</v>
      </c>
      <c r="D20" s="489">
        <v>0.46800000000000003</v>
      </c>
      <c r="E20" s="489"/>
      <c r="F20" s="489">
        <v>0.85099999999999998</v>
      </c>
      <c r="G20" s="489">
        <v>1</v>
      </c>
      <c r="H20" s="489">
        <v>-0.14900000000000002</v>
      </c>
      <c r="I20" s="490">
        <v>0.85099999999999998</v>
      </c>
      <c r="J20" s="491" t="s">
        <v>1</v>
      </c>
    </row>
    <row r="21" spans="1:10" ht="14.4" customHeight="1" x14ac:dyDescent="0.3">
      <c r="A21" s="487" t="s">
        <v>427</v>
      </c>
      <c r="B21" s="488" t="s">
        <v>603</v>
      </c>
      <c r="C21" s="489">
        <v>0.28399999999999997</v>
      </c>
      <c r="D21" s="489">
        <v>0</v>
      </c>
      <c r="E21" s="489"/>
      <c r="F21" s="489">
        <v>0.126</v>
      </c>
      <c r="G21" s="489">
        <v>0</v>
      </c>
      <c r="H21" s="489">
        <v>0.126</v>
      </c>
      <c r="I21" s="490" t="s">
        <v>423</v>
      </c>
      <c r="J21" s="491" t="s">
        <v>1</v>
      </c>
    </row>
    <row r="22" spans="1:10" ht="14.4" customHeight="1" x14ac:dyDescent="0.3">
      <c r="A22" s="487" t="s">
        <v>427</v>
      </c>
      <c r="B22" s="488" t="s">
        <v>429</v>
      </c>
      <c r="C22" s="489">
        <v>3.5002999999999993</v>
      </c>
      <c r="D22" s="489">
        <v>6.2556799999999999</v>
      </c>
      <c r="E22" s="489"/>
      <c r="F22" s="489">
        <v>9.1882499999999983</v>
      </c>
      <c r="G22" s="489">
        <v>10</v>
      </c>
      <c r="H22" s="489">
        <v>-0.81175000000000175</v>
      </c>
      <c r="I22" s="490">
        <v>0.91882499999999978</v>
      </c>
      <c r="J22" s="491" t="s">
        <v>430</v>
      </c>
    </row>
    <row r="23" spans="1:10" ht="14.4" customHeight="1" x14ac:dyDescent="0.3">
      <c r="A23" s="487" t="s">
        <v>423</v>
      </c>
      <c r="B23" s="488" t="s">
        <v>423</v>
      </c>
      <c r="C23" s="489" t="s">
        <v>423</v>
      </c>
      <c r="D23" s="489" t="s">
        <v>423</v>
      </c>
      <c r="E23" s="489"/>
      <c r="F23" s="489" t="s">
        <v>423</v>
      </c>
      <c r="G23" s="489" t="s">
        <v>423</v>
      </c>
      <c r="H23" s="489" t="s">
        <v>423</v>
      </c>
      <c r="I23" s="490" t="s">
        <v>423</v>
      </c>
      <c r="J23" s="491" t="s">
        <v>431</v>
      </c>
    </row>
    <row r="24" spans="1:10" ht="14.4" customHeight="1" x14ac:dyDescent="0.3">
      <c r="A24" s="487" t="s">
        <v>604</v>
      </c>
      <c r="B24" s="488" t="s">
        <v>605</v>
      </c>
      <c r="C24" s="489" t="s">
        <v>423</v>
      </c>
      <c r="D24" s="489" t="s">
        <v>423</v>
      </c>
      <c r="E24" s="489"/>
      <c r="F24" s="489" t="s">
        <v>423</v>
      </c>
      <c r="G24" s="489" t="s">
        <v>423</v>
      </c>
      <c r="H24" s="489" t="s">
        <v>423</v>
      </c>
      <c r="I24" s="490" t="s">
        <v>423</v>
      </c>
      <c r="J24" s="491" t="s">
        <v>0</v>
      </c>
    </row>
    <row r="25" spans="1:10" ht="14.4" customHeight="1" x14ac:dyDescent="0.3">
      <c r="A25" s="487" t="s">
        <v>604</v>
      </c>
      <c r="B25" s="488" t="s">
        <v>599</v>
      </c>
      <c r="C25" s="489">
        <v>0.15916</v>
      </c>
      <c r="D25" s="489">
        <v>0.23375000000000001</v>
      </c>
      <c r="E25" s="489"/>
      <c r="F25" s="489">
        <v>0.23368</v>
      </c>
      <c r="G25" s="489">
        <v>0</v>
      </c>
      <c r="H25" s="489">
        <v>0.23368</v>
      </c>
      <c r="I25" s="490" t="s">
        <v>423</v>
      </c>
      <c r="J25" s="491" t="s">
        <v>1</v>
      </c>
    </row>
    <row r="26" spans="1:10" ht="14.4" customHeight="1" x14ac:dyDescent="0.3">
      <c r="A26" s="487" t="s">
        <v>604</v>
      </c>
      <c r="B26" s="488" t="s">
        <v>600</v>
      </c>
      <c r="C26" s="489">
        <v>0.82510000000000006</v>
      </c>
      <c r="D26" s="489">
        <v>4.4530000000000003</v>
      </c>
      <c r="E26" s="489"/>
      <c r="F26" s="489">
        <v>2.2962899999999999</v>
      </c>
      <c r="G26" s="489">
        <v>2</v>
      </c>
      <c r="H26" s="489">
        <v>0.29628999999999994</v>
      </c>
      <c r="I26" s="490">
        <v>1.148145</v>
      </c>
      <c r="J26" s="491" t="s">
        <v>1</v>
      </c>
    </row>
    <row r="27" spans="1:10" ht="14.4" customHeight="1" x14ac:dyDescent="0.3">
      <c r="A27" s="487" t="s">
        <v>604</v>
      </c>
      <c r="B27" s="488" t="s">
        <v>601</v>
      </c>
      <c r="C27" s="489">
        <v>0</v>
      </c>
      <c r="D27" s="489">
        <v>2.4510000000000001</v>
      </c>
      <c r="E27" s="489"/>
      <c r="F27" s="489">
        <v>0.30510000000000004</v>
      </c>
      <c r="G27" s="489">
        <v>0</v>
      </c>
      <c r="H27" s="489">
        <v>0.30510000000000004</v>
      </c>
      <c r="I27" s="490" t="s">
        <v>423</v>
      </c>
      <c r="J27" s="491" t="s">
        <v>1</v>
      </c>
    </row>
    <row r="28" spans="1:10" ht="14.4" customHeight="1" x14ac:dyDescent="0.3">
      <c r="A28" s="487" t="s">
        <v>604</v>
      </c>
      <c r="B28" s="488" t="s">
        <v>602</v>
      </c>
      <c r="C28" s="489">
        <v>0.33600000000000002</v>
      </c>
      <c r="D28" s="489">
        <v>0.501</v>
      </c>
      <c r="E28" s="489"/>
      <c r="F28" s="489">
        <v>0.55000000000000004</v>
      </c>
      <c r="G28" s="489">
        <v>1</v>
      </c>
      <c r="H28" s="489">
        <v>-0.44999999999999996</v>
      </c>
      <c r="I28" s="490">
        <v>0.55000000000000004</v>
      </c>
      <c r="J28" s="491" t="s">
        <v>1</v>
      </c>
    </row>
    <row r="29" spans="1:10" ht="14.4" customHeight="1" x14ac:dyDescent="0.3">
      <c r="A29" s="487" t="s">
        <v>604</v>
      </c>
      <c r="B29" s="488" t="s">
        <v>603</v>
      </c>
      <c r="C29" s="489">
        <v>0.28399999999999997</v>
      </c>
      <c r="D29" s="489">
        <v>0.27600000000000002</v>
      </c>
      <c r="E29" s="489"/>
      <c r="F29" s="489">
        <v>0.126</v>
      </c>
      <c r="G29" s="489">
        <v>0</v>
      </c>
      <c r="H29" s="489">
        <v>0.126</v>
      </c>
      <c r="I29" s="490" t="s">
        <v>423</v>
      </c>
      <c r="J29" s="491" t="s">
        <v>1</v>
      </c>
    </row>
    <row r="30" spans="1:10" ht="14.4" customHeight="1" x14ac:dyDescent="0.3">
      <c r="A30" s="487" t="s">
        <v>604</v>
      </c>
      <c r="B30" s="488" t="s">
        <v>606</v>
      </c>
      <c r="C30" s="489">
        <v>1.60426</v>
      </c>
      <c r="D30" s="489">
        <v>7.9147500000000006</v>
      </c>
      <c r="E30" s="489"/>
      <c r="F30" s="489">
        <v>3.5110699999999997</v>
      </c>
      <c r="G30" s="489">
        <v>4</v>
      </c>
      <c r="H30" s="489">
        <v>-0.48893000000000031</v>
      </c>
      <c r="I30" s="490">
        <v>0.87776749999999992</v>
      </c>
      <c r="J30" s="491" t="s">
        <v>430</v>
      </c>
    </row>
    <row r="31" spans="1:10" ht="14.4" customHeight="1" x14ac:dyDescent="0.3">
      <c r="A31" s="487" t="s">
        <v>423</v>
      </c>
      <c r="B31" s="488" t="s">
        <v>423</v>
      </c>
      <c r="C31" s="489" t="s">
        <v>423</v>
      </c>
      <c r="D31" s="489" t="s">
        <v>423</v>
      </c>
      <c r="E31" s="489"/>
      <c r="F31" s="489" t="s">
        <v>423</v>
      </c>
      <c r="G31" s="489" t="s">
        <v>423</v>
      </c>
      <c r="H31" s="489" t="s">
        <v>423</v>
      </c>
      <c r="I31" s="490" t="s">
        <v>423</v>
      </c>
      <c r="J31" s="491" t="s">
        <v>431</v>
      </c>
    </row>
    <row r="32" spans="1:10" ht="14.4" customHeight="1" x14ac:dyDescent="0.3">
      <c r="A32" s="487" t="s">
        <v>421</v>
      </c>
      <c r="B32" s="488" t="s">
        <v>425</v>
      </c>
      <c r="C32" s="489">
        <v>5.1045599999999993</v>
      </c>
      <c r="D32" s="489">
        <v>14.17043</v>
      </c>
      <c r="E32" s="489"/>
      <c r="F32" s="489">
        <v>12.699319999999998</v>
      </c>
      <c r="G32" s="489">
        <v>14</v>
      </c>
      <c r="H32" s="489">
        <v>-1.3006800000000016</v>
      </c>
      <c r="I32" s="490">
        <v>0.90709428571428563</v>
      </c>
      <c r="J32" s="491" t="s">
        <v>426</v>
      </c>
    </row>
  </sheetData>
  <mergeCells count="3">
    <mergeCell ref="A1:I1"/>
    <mergeCell ref="F3:I3"/>
    <mergeCell ref="C4:D4"/>
  </mergeCells>
  <conditionalFormatting sqref="F13 F33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2">
    <cfRule type="expression" dxfId="11" priority="6">
      <formula>$H14&gt;0</formula>
    </cfRule>
  </conditionalFormatting>
  <conditionalFormatting sqref="A14:A32">
    <cfRule type="expression" dxfId="10" priority="5">
      <formula>AND($J14&lt;&gt;"mezeraKL",$J14&lt;&gt;"")</formula>
    </cfRule>
  </conditionalFormatting>
  <conditionalFormatting sqref="I14:I32">
    <cfRule type="expression" dxfId="9" priority="7">
      <formula>$I14&gt;1</formula>
    </cfRule>
  </conditionalFormatting>
  <conditionalFormatting sqref="B14:B32">
    <cfRule type="expression" dxfId="8" priority="4">
      <formula>OR($J14="NS",$J14="SumaNS",$J14="Účet")</formula>
    </cfRule>
  </conditionalFormatting>
  <conditionalFormatting sqref="A14:D32 F14:I32">
    <cfRule type="expression" dxfId="7" priority="8">
      <formula>AND($J14&lt;&gt;"",$J14&lt;&gt;"mezeraKL")</formula>
    </cfRule>
  </conditionalFormatting>
  <conditionalFormatting sqref="B14:D32 F14:I32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2 F14:I32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673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3.0029132044267417</v>
      </c>
      <c r="J3" s="98">
        <f>SUBTOTAL(9,J5:J1048576)</f>
        <v>4229</v>
      </c>
      <c r="K3" s="99">
        <f>SUBTOTAL(9,K5:K1048576)</f>
        <v>12699.319941520691</v>
      </c>
    </row>
    <row r="4" spans="1:11" s="208" customFormat="1" ht="14.4" customHeight="1" thickBot="1" x14ac:dyDescent="0.35">
      <c r="A4" s="606" t="s">
        <v>4</v>
      </c>
      <c r="B4" s="607" t="s">
        <v>5</v>
      </c>
      <c r="C4" s="607" t="s">
        <v>0</v>
      </c>
      <c r="D4" s="607" t="s">
        <v>6</v>
      </c>
      <c r="E4" s="607" t="s">
        <v>7</v>
      </c>
      <c r="F4" s="607" t="s">
        <v>1</v>
      </c>
      <c r="G4" s="607" t="s">
        <v>70</v>
      </c>
      <c r="H4" s="495" t="s">
        <v>11</v>
      </c>
      <c r="I4" s="496" t="s">
        <v>142</v>
      </c>
      <c r="J4" s="496" t="s">
        <v>13</v>
      </c>
      <c r="K4" s="497" t="s">
        <v>159</v>
      </c>
    </row>
    <row r="5" spans="1:11" ht="14.4" customHeight="1" x14ac:dyDescent="0.3">
      <c r="A5" s="584" t="s">
        <v>421</v>
      </c>
      <c r="B5" s="585" t="s">
        <v>422</v>
      </c>
      <c r="C5" s="588" t="s">
        <v>427</v>
      </c>
      <c r="D5" s="608" t="s">
        <v>428</v>
      </c>
      <c r="E5" s="588" t="s">
        <v>607</v>
      </c>
      <c r="F5" s="608" t="s">
        <v>608</v>
      </c>
      <c r="G5" s="588" t="s">
        <v>609</v>
      </c>
      <c r="H5" s="588" t="s">
        <v>610</v>
      </c>
      <c r="I5" s="116">
        <v>208.1199951171875</v>
      </c>
      <c r="J5" s="116">
        <v>10</v>
      </c>
      <c r="K5" s="598">
        <v>2081.199951171875</v>
      </c>
    </row>
    <row r="6" spans="1:11" ht="14.4" customHeight="1" x14ac:dyDescent="0.3">
      <c r="A6" s="507" t="s">
        <v>421</v>
      </c>
      <c r="B6" s="508" t="s">
        <v>422</v>
      </c>
      <c r="C6" s="509" t="s">
        <v>427</v>
      </c>
      <c r="D6" s="510" t="s">
        <v>428</v>
      </c>
      <c r="E6" s="509" t="s">
        <v>611</v>
      </c>
      <c r="F6" s="510" t="s">
        <v>612</v>
      </c>
      <c r="G6" s="509" t="s">
        <v>613</v>
      </c>
      <c r="H6" s="509" t="s">
        <v>614</v>
      </c>
      <c r="I6" s="512">
        <v>13.020000457763672</v>
      </c>
      <c r="J6" s="512">
        <v>5</v>
      </c>
      <c r="K6" s="513">
        <v>65.080001831054687</v>
      </c>
    </row>
    <row r="7" spans="1:11" ht="14.4" customHeight="1" x14ac:dyDescent="0.3">
      <c r="A7" s="507" t="s">
        <v>421</v>
      </c>
      <c r="B7" s="508" t="s">
        <v>422</v>
      </c>
      <c r="C7" s="509" t="s">
        <v>427</v>
      </c>
      <c r="D7" s="510" t="s">
        <v>428</v>
      </c>
      <c r="E7" s="509" t="s">
        <v>611</v>
      </c>
      <c r="F7" s="510" t="s">
        <v>612</v>
      </c>
      <c r="G7" s="509" t="s">
        <v>615</v>
      </c>
      <c r="H7" s="509" t="s">
        <v>616</v>
      </c>
      <c r="I7" s="512">
        <v>4.3000001907348633</v>
      </c>
      <c r="J7" s="512">
        <v>6</v>
      </c>
      <c r="K7" s="513">
        <v>25.799999237060547</v>
      </c>
    </row>
    <row r="8" spans="1:11" ht="14.4" customHeight="1" x14ac:dyDescent="0.3">
      <c r="A8" s="507" t="s">
        <v>421</v>
      </c>
      <c r="B8" s="508" t="s">
        <v>422</v>
      </c>
      <c r="C8" s="509" t="s">
        <v>427</v>
      </c>
      <c r="D8" s="510" t="s">
        <v>428</v>
      </c>
      <c r="E8" s="509" t="s">
        <v>611</v>
      </c>
      <c r="F8" s="510" t="s">
        <v>612</v>
      </c>
      <c r="G8" s="509" t="s">
        <v>617</v>
      </c>
      <c r="H8" s="509" t="s">
        <v>618</v>
      </c>
      <c r="I8" s="512">
        <v>2.5099999904632568</v>
      </c>
      <c r="J8" s="512">
        <v>20</v>
      </c>
      <c r="K8" s="513">
        <v>50.200000762939453</v>
      </c>
    </row>
    <row r="9" spans="1:11" ht="14.4" customHeight="1" x14ac:dyDescent="0.3">
      <c r="A9" s="507" t="s">
        <v>421</v>
      </c>
      <c r="B9" s="508" t="s">
        <v>422</v>
      </c>
      <c r="C9" s="509" t="s">
        <v>427</v>
      </c>
      <c r="D9" s="510" t="s">
        <v>428</v>
      </c>
      <c r="E9" s="509" t="s">
        <v>611</v>
      </c>
      <c r="F9" s="510" t="s">
        <v>612</v>
      </c>
      <c r="G9" s="509" t="s">
        <v>619</v>
      </c>
      <c r="H9" s="509" t="s">
        <v>620</v>
      </c>
      <c r="I9" s="512">
        <v>27.879999160766602</v>
      </c>
      <c r="J9" s="512">
        <v>1</v>
      </c>
      <c r="K9" s="513">
        <v>27.879999160766602</v>
      </c>
    </row>
    <row r="10" spans="1:11" ht="14.4" customHeight="1" x14ac:dyDescent="0.3">
      <c r="A10" s="507" t="s">
        <v>421</v>
      </c>
      <c r="B10" s="508" t="s">
        <v>422</v>
      </c>
      <c r="C10" s="509" t="s">
        <v>427</v>
      </c>
      <c r="D10" s="510" t="s">
        <v>428</v>
      </c>
      <c r="E10" s="509" t="s">
        <v>621</v>
      </c>
      <c r="F10" s="510" t="s">
        <v>622</v>
      </c>
      <c r="G10" s="509" t="s">
        <v>623</v>
      </c>
      <c r="H10" s="509" t="s">
        <v>624</v>
      </c>
      <c r="I10" s="512">
        <v>9.9999997764825821E-3</v>
      </c>
      <c r="J10" s="512">
        <v>400</v>
      </c>
      <c r="K10" s="513">
        <v>4</v>
      </c>
    </row>
    <row r="11" spans="1:11" ht="14.4" customHeight="1" x14ac:dyDescent="0.3">
      <c r="A11" s="507" t="s">
        <v>421</v>
      </c>
      <c r="B11" s="508" t="s">
        <v>422</v>
      </c>
      <c r="C11" s="509" t="s">
        <v>427</v>
      </c>
      <c r="D11" s="510" t="s">
        <v>428</v>
      </c>
      <c r="E11" s="509" t="s">
        <v>621</v>
      </c>
      <c r="F11" s="510" t="s">
        <v>622</v>
      </c>
      <c r="G11" s="509" t="s">
        <v>625</v>
      </c>
      <c r="H11" s="509" t="s">
        <v>626</v>
      </c>
      <c r="I11" s="512">
        <v>1.809999942779541</v>
      </c>
      <c r="J11" s="512">
        <v>100</v>
      </c>
      <c r="K11" s="513">
        <v>181</v>
      </c>
    </row>
    <row r="12" spans="1:11" ht="14.4" customHeight="1" x14ac:dyDescent="0.3">
      <c r="A12" s="507" t="s">
        <v>421</v>
      </c>
      <c r="B12" s="508" t="s">
        <v>422</v>
      </c>
      <c r="C12" s="509" t="s">
        <v>427</v>
      </c>
      <c r="D12" s="510" t="s">
        <v>428</v>
      </c>
      <c r="E12" s="509" t="s">
        <v>621</v>
      </c>
      <c r="F12" s="510" t="s">
        <v>622</v>
      </c>
      <c r="G12" s="509" t="s">
        <v>627</v>
      </c>
      <c r="H12" s="509" t="s">
        <v>628</v>
      </c>
      <c r="I12" s="512">
        <v>2.0499999523162842</v>
      </c>
      <c r="J12" s="512">
        <v>15</v>
      </c>
      <c r="K12" s="513">
        <v>30.75</v>
      </c>
    </row>
    <row r="13" spans="1:11" ht="14.4" customHeight="1" x14ac:dyDescent="0.3">
      <c r="A13" s="507" t="s">
        <v>421</v>
      </c>
      <c r="B13" s="508" t="s">
        <v>422</v>
      </c>
      <c r="C13" s="509" t="s">
        <v>427</v>
      </c>
      <c r="D13" s="510" t="s">
        <v>428</v>
      </c>
      <c r="E13" s="509" t="s">
        <v>621</v>
      </c>
      <c r="F13" s="510" t="s">
        <v>622</v>
      </c>
      <c r="G13" s="509" t="s">
        <v>629</v>
      </c>
      <c r="H13" s="509" t="s">
        <v>630</v>
      </c>
      <c r="I13" s="512">
        <v>11.739999771118164</v>
      </c>
      <c r="J13" s="512">
        <v>10</v>
      </c>
      <c r="K13" s="513">
        <v>117.40000152587891</v>
      </c>
    </row>
    <row r="14" spans="1:11" ht="14.4" customHeight="1" x14ac:dyDescent="0.3">
      <c r="A14" s="507" t="s">
        <v>421</v>
      </c>
      <c r="B14" s="508" t="s">
        <v>422</v>
      </c>
      <c r="C14" s="509" t="s">
        <v>427</v>
      </c>
      <c r="D14" s="510" t="s">
        <v>428</v>
      </c>
      <c r="E14" s="509" t="s">
        <v>621</v>
      </c>
      <c r="F14" s="510" t="s">
        <v>622</v>
      </c>
      <c r="G14" s="509" t="s">
        <v>631</v>
      </c>
      <c r="H14" s="509" t="s">
        <v>632</v>
      </c>
      <c r="I14" s="512">
        <v>2.5699999332427979</v>
      </c>
      <c r="J14" s="512">
        <v>200</v>
      </c>
      <c r="K14" s="513">
        <v>513.03997802734375</v>
      </c>
    </row>
    <row r="15" spans="1:11" ht="14.4" customHeight="1" x14ac:dyDescent="0.3">
      <c r="A15" s="507" t="s">
        <v>421</v>
      </c>
      <c r="B15" s="508" t="s">
        <v>422</v>
      </c>
      <c r="C15" s="509" t="s">
        <v>427</v>
      </c>
      <c r="D15" s="510" t="s">
        <v>428</v>
      </c>
      <c r="E15" s="509" t="s">
        <v>621</v>
      </c>
      <c r="F15" s="510" t="s">
        <v>622</v>
      </c>
      <c r="G15" s="509" t="s">
        <v>633</v>
      </c>
      <c r="H15" s="509" t="s">
        <v>634</v>
      </c>
      <c r="I15" s="512">
        <v>1.6699999570846558</v>
      </c>
      <c r="J15" s="512">
        <v>100</v>
      </c>
      <c r="K15" s="513">
        <v>167</v>
      </c>
    </row>
    <row r="16" spans="1:11" ht="14.4" customHeight="1" x14ac:dyDescent="0.3">
      <c r="A16" s="507" t="s">
        <v>421</v>
      </c>
      <c r="B16" s="508" t="s">
        <v>422</v>
      </c>
      <c r="C16" s="509" t="s">
        <v>427</v>
      </c>
      <c r="D16" s="510" t="s">
        <v>428</v>
      </c>
      <c r="E16" s="509" t="s">
        <v>621</v>
      </c>
      <c r="F16" s="510" t="s">
        <v>622</v>
      </c>
      <c r="G16" s="509" t="s">
        <v>635</v>
      </c>
      <c r="H16" s="509" t="s">
        <v>636</v>
      </c>
      <c r="I16" s="512">
        <v>1.8999999761581421</v>
      </c>
      <c r="J16" s="512">
        <v>100</v>
      </c>
      <c r="K16" s="513">
        <v>190</v>
      </c>
    </row>
    <row r="17" spans="1:11" ht="14.4" customHeight="1" x14ac:dyDescent="0.3">
      <c r="A17" s="507" t="s">
        <v>421</v>
      </c>
      <c r="B17" s="508" t="s">
        <v>422</v>
      </c>
      <c r="C17" s="509" t="s">
        <v>427</v>
      </c>
      <c r="D17" s="510" t="s">
        <v>428</v>
      </c>
      <c r="E17" s="509" t="s">
        <v>621</v>
      </c>
      <c r="F17" s="510" t="s">
        <v>622</v>
      </c>
      <c r="G17" s="509" t="s">
        <v>637</v>
      </c>
      <c r="H17" s="509" t="s">
        <v>638</v>
      </c>
      <c r="I17" s="512">
        <v>2.7000000476837158</v>
      </c>
      <c r="J17" s="512">
        <v>100</v>
      </c>
      <c r="K17" s="513">
        <v>270</v>
      </c>
    </row>
    <row r="18" spans="1:11" ht="14.4" customHeight="1" x14ac:dyDescent="0.3">
      <c r="A18" s="507" t="s">
        <v>421</v>
      </c>
      <c r="B18" s="508" t="s">
        <v>422</v>
      </c>
      <c r="C18" s="509" t="s">
        <v>427</v>
      </c>
      <c r="D18" s="510" t="s">
        <v>428</v>
      </c>
      <c r="E18" s="509" t="s">
        <v>621</v>
      </c>
      <c r="F18" s="510" t="s">
        <v>622</v>
      </c>
      <c r="G18" s="509" t="s">
        <v>639</v>
      </c>
      <c r="H18" s="509" t="s">
        <v>640</v>
      </c>
      <c r="I18" s="512">
        <v>1.9199999570846558</v>
      </c>
      <c r="J18" s="512">
        <v>100</v>
      </c>
      <c r="K18" s="513">
        <v>192</v>
      </c>
    </row>
    <row r="19" spans="1:11" ht="14.4" customHeight="1" x14ac:dyDescent="0.3">
      <c r="A19" s="507" t="s">
        <v>421</v>
      </c>
      <c r="B19" s="508" t="s">
        <v>422</v>
      </c>
      <c r="C19" s="509" t="s">
        <v>427</v>
      </c>
      <c r="D19" s="510" t="s">
        <v>428</v>
      </c>
      <c r="E19" s="509" t="s">
        <v>621</v>
      </c>
      <c r="F19" s="510" t="s">
        <v>622</v>
      </c>
      <c r="G19" s="509" t="s">
        <v>641</v>
      </c>
      <c r="H19" s="509" t="s">
        <v>642</v>
      </c>
      <c r="I19" s="512">
        <v>2.1700000762939453</v>
      </c>
      <c r="J19" s="512">
        <v>5</v>
      </c>
      <c r="K19" s="513">
        <v>10.850000381469727</v>
      </c>
    </row>
    <row r="20" spans="1:11" ht="14.4" customHeight="1" x14ac:dyDescent="0.3">
      <c r="A20" s="507" t="s">
        <v>421</v>
      </c>
      <c r="B20" s="508" t="s">
        <v>422</v>
      </c>
      <c r="C20" s="509" t="s">
        <v>427</v>
      </c>
      <c r="D20" s="510" t="s">
        <v>428</v>
      </c>
      <c r="E20" s="509" t="s">
        <v>621</v>
      </c>
      <c r="F20" s="510" t="s">
        <v>622</v>
      </c>
      <c r="G20" s="509" t="s">
        <v>643</v>
      </c>
      <c r="H20" s="509" t="s">
        <v>644</v>
      </c>
      <c r="I20" s="512">
        <v>2.5199999809265137</v>
      </c>
      <c r="J20" s="512">
        <v>100</v>
      </c>
      <c r="K20" s="513">
        <v>252</v>
      </c>
    </row>
    <row r="21" spans="1:11" ht="14.4" customHeight="1" x14ac:dyDescent="0.3">
      <c r="A21" s="507" t="s">
        <v>421</v>
      </c>
      <c r="B21" s="508" t="s">
        <v>422</v>
      </c>
      <c r="C21" s="509" t="s">
        <v>427</v>
      </c>
      <c r="D21" s="510" t="s">
        <v>428</v>
      </c>
      <c r="E21" s="509" t="s">
        <v>621</v>
      </c>
      <c r="F21" s="510" t="s">
        <v>622</v>
      </c>
      <c r="G21" s="509" t="s">
        <v>645</v>
      </c>
      <c r="H21" s="509" t="s">
        <v>646</v>
      </c>
      <c r="I21" s="512">
        <v>21.229999542236328</v>
      </c>
      <c r="J21" s="512">
        <v>5</v>
      </c>
      <c r="K21" s="513">
        <v>106.15000152587891</v>
      </c>
    </row>
    <row r="22" spans="1:11" ht="14.4" customHeight="1" x14ac:dyDescent="0.3">
      <c r="A22" s="507" t="s">
        <v>421</v>
      </c>
      <c r="B22" s="508" t="s">
        <v>422</v>
      </c>
      <c r="C22" s="509" t="s">
        <v>427</v>
      </c>
      <c r="D22" s="510" t="s">
        <v>428</v>
      </c>
      <c r="E22" s="509" t="s">
        <v>621</v>
      </c>
      <c r="F22" s="510" t="s">
        <v>622</v>
      </c>
      <c r="G22" s="509" t="s">
        <v>647</v>
      </c>
      <c r="H22" s="509" t="s">
        <v>648</v>
      </c>
      <c r="I22" s="512">
        <v>2</v>
      </c>
      <c r="J22" s="512">
        <v>10</v>
      </c>
      <c r="K22" s="513">
        <v>20</v>
      </c>
    </row>
    <row r="23" spans="1:11" ht="14.4" customHeight="1" x14ac:dyDescent="0.3">
      <c r="A23" s="507" t="s">
        <v>421</v>
      </c>
      <c r="B23" s="508" t="s">
        <v>422</v>
      </c>
      <c r="C23" s="509" t="s">
        <v>427</v>
      </c>
      <c r="D23" s="510" t="s">
        <v>428</v>
      </c>
      <c r="E23" s="509" t="s">
        <v>649</v>
      </c>
      <c r="F23" s="510" t="s">
        <v>650</v>
      </c>
      <c r="G23" s="509" t="s">
        <v>651</v>
      </c>
      <c r="H23" s="509" t="s">
        <v>652</v>
      </c>
      <c r="I23" s="512">
        <v>10.53000020980835</v>
      </c>
      <c r="J23" s="512">
        <v>370</v>
      </c>
      <c r="K23" s="513">
        <v>3906.9000244140625</v>
      </c>
    </row>
    <row r="24" spans="1:11" ht="14.4" customHeight="1" x14ac:dyDescent="0.3">
      <c r="A24" s="507" t="s">
        <v>421</v>
      </c>
      <c r="B24" s="508" t="s">
        <v>422</v>
      </c>
      <c r="C24" s="509" t="s">
        <v>427</v>
      </c>
      <c r="D24" s="510" t="s">
        <v>428</v>
      </c>
      <c r="E24" s="509" t="s">
        <v>653</v>
      </c>
      <c r="F24" s="510" t="s">
        <v>654</v>
      </c>
      <c r="G24" s="509" t="s">
        <v>655</v>
      </c>
      <c r="H24" s="509" t="s">
        <v>656</v>
      </c>
      <c r="I24" s="512">
        <v>0.54000002145767212</v>
      </c>
      <c r="J24" s="512">
        <v>200</v>
      </c>
      <c r="K24" s="513">
        <v>108</v>
      </c>
    </row>
    <row r="25" spans="1:11" ht="14.4" customHeight="1" x14ac:dyDescent="0.3">
      <c r="A25" s="507" t="s">
        <v>421</v>
      </c>
      <c r="B25" s="508" t="s">
        <v>422</v>
      </c>
      <c r="C25" s="509" t="s">
        <v>427</v>
      </c>
      <c r="D25" s="510" t="s">
        <v>428</v>
      </c>
      <c r="E25" s="509" t="s">
        <v>653</v>
      </c>
      <c r="F25" s="510" t="s">
        <v>654</v>
      </c>
      <c r="G25" s="509" t="s">
        <v>657</v>
      </c>
      <c r="H25" s="509" t="s">
        <v>658</v>
      </c>
      <c r="I25" s="512">
        <v>0.95499998331069946</v>
      </c>
      <c r="J25" s="512">
        <v>400</v>
      </c>
      <c r="K25" s="513">
        <v>383</v>
      </c>
    </row>
    <row r="26" spans="1:11" ht="14.4" customHeight="1" x14ac:dyDescent="0.3">
      <c r="A26" s="507" t="s">
        <v>421</v>
      </c>
      <c r="B26" s="508" t="s">
        <v>422</v>
      </c>
      <c r="C26" s="509" t="s">
        <v>427</v>
      </c>
      <c r="D26" s="510" t="s">
        <v>428</v>
      </c>
      <c r="E26" s="509" t="s">
        <v>653</v>
      </c>
      <c r="F26" s="510" t="s">
        <v>654</v>
      </c>
      <c r="G26" s="509" t="s">
        <v>659</v>
      </c>
      <c r="H26" s="509" t="s">
        <v>660</v>
      </c>
      <c r="I26" s="512">
        <v>1.7999999523162842</v>
      </c>
      <c r="J26" s="512">
        <v>200</v>
      </c>
      <c r="K26" s="513">
        <v>360</v>
      </c>
    </row>
    <row r="27" spans="1:11" ht="14.4" customHeight="1" x14ac:dyDescent="0.3">
      <c r="A27" s="507" t="s">
        <v>421</v>
      </c>
      <c r="B27" s="508" t="s">
        <v>422</v>
      </c>
      <c r="C27" s="509" t="s">
        <v>427</v>
      </c>
      <c r="D27" s="510" t="s">
        <v>428</v>
      </c>
      <c r="E27" s="509" t="s">
        <v>661</v>
      </c>
      <c r="F27" s="510" t="s">
        <v>662</v>
      </c>
      <c r="G27" s="509" t="s">
        <v>663</v>
      </c>
      <c r="H27" s="509" t="s">
        <v>664</v>
      </c>
      <c r="I27" s="512">
        <v>0.62999999523162842</v>
      </c>
      <c r="J27" s="512">
        <v>200</v>
      </c>
      <c r="K27" s="513">
        <v>126</v>
      </c>
    </row>
    <row r="28" spans="1:11" ht="14.4" customHeight="1" x14ac:dyDescent="0.3">
      <c r="A28" s="507" t="s">
        <v>421</v>
      </c>
      <c r="B28" s="508" t="s">
        <v>422</v>
      </c>
      <c r="C28" s="509" t="s">
        <v>604</v>
      </c>
      <c r="D28" s="510" t="s">
        <v>605</v>
      </c>
      <c r="E28" s="509" t="s">
        <v>611</v>
      </c>
      <c r="F28" s="510" t="s">
        <v>612</v>
      </c>
      <c r="G28" s="509" t="s">
        <v>613</v>
      </c>
      <c r="H28" s="509" t="s">
        <v>614</v>
      </c>
      <c r="I28" s="512">
        <v>13.020000457763672</v>
      </c>
      <c r="J28" s="512">
        <v>5</v>
      </c>
      <c r="K28" s="513">
        <v>65.099998474121094</v>
      </c>
    </row>
    <row r="29" spans="1:11" ht="14.4" customHeight="1" x14ac:dyDescent="0.3">
      <c r="A29" s="507" t="s">
        <v>421</v>
      </c>
      <c r="B29" s="508" t="s">
        <v>422</v>
      </c>
      <c r="C29" s="509" t="s">
        <v>604</v>
      </c>
      <c r="D29" s="510" t="s">
        <v>605</v>
      </c>
      <c r="E29" s="509" t="s">
        <v>611</v>
      </c>
      <c r="F29" s="510" t="s">
        <v>612</v>
      </c>
      <c r="G29" s="509" t="s">
        <v>615</v>
      </c>
      <c r="H29" s="509" t="s">
        <v>616</v>
      </c>
      <c r="I29" s="512">
        <v>6.809999942779541</v>
      </c>
      <c r="J29" s="512">
        <v>8</v>
      </c>
      <c r="K29" s="513">
        <v>54.479999542236328</v>
      </c>
    </row>
    <row r="30" spans="1:11" ht="14.4" customHeight="1" x14ac:dyDescent="0.3">
      <c r="A30" s="507" t="s">
        <v>421</v>
      </c>
      <c r="B30" s="508" t="s">
        <v>422</v>
      </c>
      <c r="C30" s="509" t="s">
        <v>604</v>
      </c>
      <c r="D30" s="510" t="s">
        <v>605</v>
      </c>
      <c r="E30" s="509" t="s">
        <v>611</v>
      </c>
      <c r="F30" s="510" t="s">
        <v>612</v>
      </c>
      <c r="G30" s="509" t="s">
        <v>619</v>
      </c>
      <c r="H30" s="509" t="s">
        <v>620</v>
      </c>
      <c r="I30" s="512">
        <v>27.879999160766602</v>
      </c>
      <c r="J30" s="512">
        <v>1</v>
      </c>
      <c r="K30" s="513">
        <v>27.879999160766602</v>
      </c>
    </row>
    <row r="31" spans="1:11" ht="14.4" customHeight="1" x14ac:dyDescent="0.3">
      <c r="A31" s="507" t="s">
        <v>421</v>
      </c>
      <c r="B31" s="508" t="s">
        <v>422</v>
      </c>
      <c r="C31" s="509" t="s">
        <v>604</v>
      </c>
      <c r="D31" s="510" t="s">
        <v>605</v>
      </c>
      <c r="E31" s="509" t="s">
        <v>611</v>
      </c>
      <c r="F31" s="510" t="s">
        <v>612</v>
      </c>
      <c r="G31" s="509" t="s">
        <v>665</v>
      </c>
      <c r="H31" s="509" t="s">
        <v>666</v>
      </c>
      <c r="I31" s="512">
        <v>28.739999771118164</v>
      </c>
      <c r="J31" s="512">
        <v>3</v>
      </c>
      <c r="K31" s="513">
        <v>86.220001220703125</v>
      </c>
    </row>
    <row r="32" spans="1:11" ht="14.4" customHeight="1" x14ac:dyDescent="0.3">
      <c r="A32" s="507" t="s">
        <v>421</v>
      </c>
      <c r="B32" s="508" t="s">
        <v>422</v>
      </c>
      <c r="C32" s="509" t="s">
        <v>604</v>
      </c>
      <c r="D32" s="510" t="s">
        <v>605</v>
      </c>
      <c r="E32" s="509" t="s">
        <v>621</v>
      </c>
      <c r="F32" s="510" t="s">
        <v>622</v>
      </c>
      <c r="G32" s="509" t="s">
        <v>625</v>
      </c>
      <c r="H32" s="509" t="s">
        <v>626</v>
      </c>
      <c r="I32" s="512">
        <v>1.809999942779541</v>
      </c>
      <c r="J32" s="512">
        <v>100</v>
      </c>
      <c r="K32" s="513">
        <v>181</v>
      </c>
    </row>
    <row r="33" spans="1:11" ht="14.4" customHeight="1" x14ac:dyDescent="0.3">
      <c r="A33" s="507" t="s">
        <v>421</v>
      </c>
      <c r="B33" s="508" t="s">
        <v>422</v>
      </c>
      <c r="C33" s="509" t="s">
        <v>604</v>
      </c>
      <c r="D33" s="510" t="s">
        <v>605</v>
      </c>
      <c r="E33" s="509" t="s">
        <v>621</v>
      </c>
      <c r="F33" s="510" t="s">
        <v>622</v>
      </c>
      <c r="G33" s="509" t="s">
        <v>627</v>
      </c>
      <c r="H33" s="509" t="s">
        <v>628</v>
      </c>
      <c r="I33" s="512">
        <v>2.059999942779541</v>
      </c>
      <c r="J33" s="512">
        <v>20</v>
      </c>
      <c r="K33" s="513">
        <v>41.200000762939453</v>
      </c>
    </row>
    <row r="34" spans="1:11" ht="14.4" customHeight="1" x14ac:dyDescent="0.3">
      <c r="A34" s="507" t="s">
        <v>421</v>
      </c>
      <c r="B34" s="508" t="s">
        <v>422</v>
      </c>
      <c r="C34" s="509" t="s">
        <v>604</v>
      </c>
      <c r="D34" s="510" t="s">
        <v>605</v>
      </c>
      <c r="E34" s="509" t="s">
        <v>621</v>
      </c>
      <c r="F34" s="510" t="s">
        <v>622</v>
      </c>
      <c r="G34" s="509" t="s">
        <v>629</v>
      </c>
      <c r="H34" s="509" t="s">
        <v>630</v>
      </c>
      <c r="I34" s="512">
        <v>11.739999771118164</v>
      </c>
      <c r="J34" s="512">
        <v>10</v>
      </c>
      <c r="K34" s="513">
        <v>117.40000152587891</v>
      </c>
    </row>
    <row r="35" spans="1:11" ht="14.4" customHeight="1" x14ac:dyDescent="0.3">
      <c r="A35" s="507" t="s">
        <v>421</v>
      </c>
      <c r="B35" s="508" t="s">
        <v>422</v>
      </c>
      <c r="C35" s="509" t="s">
        <v>604</v>
      </c>
      <c r="D35" s="510" t="s">
        <v>605</v>
      </c>
      <c r="E35" s="509" t="s">
        <v>621</v>
      </c>
      <c r="F35" s="510" t="s">
        <v>622</v>
      </c>
      <c r="G35" s="509" t="s">
        <v>631</v>
      </c>
      <c r="H35" s="509" t="s">
        <v>632</v>
      </c>
      <c r="I35" s="512">
        <v>2.5699999332427979</v>
      </c>
      <c r="J35" s="512">
        <v>200</v>
      </c>
      <c r="K35" s="513">
        <v>513.03997802734375</v>
      </c>
    </row>
    <row r="36" spans="1:11" ht="14.4" customHeight="1" x14ac:dyDescent="0.3">
      <c r="A36" s="507" t="s">
        <v>421</v>
      </c>
      <c r="B36" s="508" t="s">
        <v>422</v>
      </c>
      <c r="C36" s="509" t="s">
        <v>604</v>
      </c>
      <c r="D36" s="510" t="s">
        <v>605</v>
      </c>
      <c r="E36" s="509" t="s">
        <v>621</v>
      </c>
      <c r="F36" s="510" t="s">
        <v>622</v>
      </c>
      <c r="G36" s="509" t="s">
        <v>667</v>
      </c>
      <c r="H36" s="509" t="s">
        <v>668</v>
      </c>
      <c r="I36" s="512">
        <v>1.9800000190734863</v>
      </c>
      <c r="J36" s="512">
        <v>150</v>
      </c>
      <c r="K36" s="513">
        <v>297</v>
      </c>
    </row>
    <row r="37" spans="1:11" ht="14.4" customHeight="1" x14ac:dyDescent="0.3">
      <c r="A37" s="507" t="s">
        <v>421</v>
      </c>
      <c r="B37" s="508" t="s">
        <v>422</v>
      </c>
      <c r="C37" s="509" t="s">
        <v>604</v>
      </c>
      <c r="D37" s="510" t="s">
        <v>605</v>
      </c>
      <c r="E37" s="509" t="s">
        <v>621</v>
      </c>
      <c r="F37" s="510" t="s">
        <v>622</v>
      </c>
      <c r="G37" s="509" t="s">
        <v>635</v>
      </c>
      <c r="H37" s="509" t="s">
        <v>636</v>
      </c>
      <c r="I37" s="512">
        <v>1.8999999761581421</v>
      </c>
      <c r="J37" s="512">
        <v>100</v>
      </c>
      <c r="K37" s="513">
        <v>190</v>
      </c>
    </row>
    <row r="38" spans="1:11" ht="14.4" customHeight="1" x14ac:dyDescent="0.3">
      <c r="A38" s="507" t="s">
        <v>421</v>
      </c>
      <c r="B38" s="508" t="s">
        <v>422</v>
      </c>
      <c r="C38" s="509" t="s">
        <v>604</v>
      </c>
      <c r="D38" s="510" t="s">
        <v>605</v>
      </c>
      <c r="E38" s="509" t="s">
        <v>621</v>
      </c>
      <c r="F38" s="510" t="s">
        <v>622</v>
      </c>
      <c r="G38" s="509" t="s">
        <v>637</v>
      </c>
      <c r="H38" s="509" t="s">
        <v>638</v>
      </c>
      <c r="I38" s="512">
        <v>2.7000000476837158</v>
      </c>
      <c r="J38" s="512">
        <v>150</v>
      </c>
      <c r="K38" s="513">
        <v>405</v>
      </c>
    </row>
    <row r="39" spans="1:11" ht="14.4" customHeight="1" x14ac:dyDescent="0.3">
      <c r="A39" s="507" t="s">
        <v>421</v>
      </c>
      <c r="B39" s="508" t="s">
        <v>422</v>
      </c>
      <c r="C39" s="509" t="s">
        <v>604</v>
      </c>
      <c r="D39" s="510" t="s">
        <v>605</v>
      </c>
      <c r="E39" s="509" t="s">
        <v>621</v>
      </c>
      <c r="F39" s="510" t="s">
        <v>622</v>
      </c>
      <c r="G39" s="509" t="s">
        <v>639</v>
      </c>
      <c r="H39" s="509" t="s">
        <v>640</v>
      </c>
      <c r="I39" s="512">
        <v>1.9299999475479126</v>
      </c>
      <c r="J39" s="512">
        <v>100</v>
      </c>
      <c r="K39" s="513">
        <v>193</v>
      </c>
    </row>
    <row r="40" spans="1:11" ht="14.4" customHeight="1" x14ac:dyDescent="0.3">
      <c r="A40" s="507" t="s">
        <v>421</v>
      </c>
      <c r="B40" s="508" t="s">
        <v>422</v>
      </c>
      <c r="C40" s="509" t="s">
        <v>604</v>
      </c>
      <c r="D40" s="510" t="s">
        <v>605</v>
      </c>
      <c r="E40" s="509" t="s">
        <v>621</v>
      </c>
      <c r="F40" s="510" t="s">
        <v>622</v>
      </c>
      <c r="G40" s="509" t="s">
        <v>669</v>
      </c>
      <c r="H40" s="509" t="s">
        <v>670</v>
      </c>
      <c r="I40" s="512">
        <v>3.0699999332427979</v>
      </c>
      <c r="J40" s="512">
        <v>50</v>
      </c>
      <c r="K40" s="513">
        <v>153.5</v>
      </c>
    </row>
    <row r="41" spans="1:11" ht="14.4" customHeight="1" x14ac:dyDescent="0.3">
      <c r="A41" s="507" t="s">
        <v>421</v>
      </c>
      <c r="B41" s="508" t="s">
        <v>422</v>
      </c>
      <c r="C41" s="509" t="s">
        <v>604</v>
      </c>
      <c r="D41" s="510" t="s">
        <v>605</v>
      </c>
      <c r="E41" s="509" t="s">
        <v>621</v>
      </c>
      <c r="F41" s="510" t="s">
        <v>622</v>
      </c>
      <c r="G41" s="509" t="s">
        <v>641</v>
      </c>
      <c r="H41" s="509" t="s">
        <v>642</v>
      </c>
      <c r="I41" s="512">
        <v>2.1600000858306885</v>
      </c>
      <c r="J41" s="512">
        <v>5</v>
      </c>
      <c r="K41" s="513">
        <v>10.800000190734863</v>
      </c>
    </row>
    <row r="42" spans="1:11" ht="14.4" customHeight="1" x14ac:dyDescent="0.3">
      <c r="A42" s="507" t="s">
        <v>421</v>
      </c>
      <c r="B42" s="508" t="s">
        <v>422</v>
      </c>
      <c r="C42" s="509" t="s">
        <v>604</v>
      </c>
      <c r="D42" s="510" t="s">
        <v>605</v>
      </c>
      <c r="E42" s="509" t="s">
        <v>621</v>
      </c>
      <c r="F42" s="510" t="s">
        <v>622</v>
      </c>
      <c r="G42" s="509" t="s">
        <v>645</v>
      </c>
      <c r="H42" s="509" t="s">
        <v>646</v>
      </c>
      <c r="I42" s="512">
        <v>21.229999542236328</v>
      </c>
      <c r="J42" s="512">
        <v>5</v>
      </c>
      <c r="K42" s="513">
        <v>106.15000152587891</v>
      </c>
    </row>
    <row r="43" spans="1:11" ht="14.4" customHeight="1" x14ac:dyDescent="0.3">
      <c r="A43" s="507" t="s">
        <v>421</v>
      </c>
      <c r="B43" s="508" t="s">
        <v>422</v>
      </c>
      <c r="C43" s="509" t="s">
        <v>604</v>
      </c>
      <c r="D43" s="510" t="s">
        <v>605</v>
      </c>
      <c r="E43" s="509" t="s">
        <v>621</v>
      </c>
      <c r="F43" s="510" t="s">
        <v>622</v>
      </c>
      <c r="G43" s="509" t="s">
        <v>671</v>
      </c>
      <c r="H43" s="509" t="s">
        <v>672</v>
      </c>
      <c r="I43" s="512">
        <v>2.5199999809265137</v>
      </c>
      <c r="J43" s="512">
        <v>35</v>
      </c>
      <c r="K43" s="513">
        <v>88.199996948242188</v>
      </c>
    </row>
    <row r="44" spans="1:11" ht="14.4" customHeight="1" x14ac:dyDescent="0.3">
      <c r="A44" s="507" t="s">
        <v>421</v>
      </c>
      <c r="B44" s="508" t="s">
        <v>422</v>
      </c>
      <c r="C44" s="509" t="s">
        <v>604</v>
      </c>
      <c r="D44" s="510" t="s">
        <v>605</v>
      </c>
      <c r="E44" s="509" t="s">
        <v>649</v>
      </c>
      <c r="F44" s="510" t="s">
        <v>650</v>
      </c>
      <c r="G44" s="509" t="s">
        <v>651</v>
      </c>
      <c r="H44" s="509" t="s">
        <v>652</v>
      </c>
      <c r="I44" s="512">
        <v>10.170000076293945</v>
      </c>
      <c r="J44" s="512">
        <v>30</v>
      </c>
      <c r="K44" s="513">
        <v>305.10000610351562</v>
      </c>
    </row>
    <row r="45" spans="1:11" ht="14.4" customHeight="1" x14ac:dyDescent="0.3">
      <c r="A45" s="507" t="s">
        <v>421</v>
      </c>
      <c r="B45" s="508" t="s">
        <v>422</v>
      </c>
      <c r="C45" s="509" t="s">
        <v>604</v>
      </c>
      <c r="D45" s="510" t="s">
        <v>605</v>
      </c>
      <c r="E45" s="509" t="s">
        <v>653</v>
      </c>
      <c r="F45" s="510" t="s">
        <v>654</v>
      </c>
      <c r="G45" s="509" t="s">
        <v>657</v>
      </c>
      <c r="H45" s="509" t="s">
        <v>658</v>
      </c>
      <c r="I45" s="512">
        <v>0.94999998807907104</v>
      </c>
      <c r="J45" s="512">
        <v>200</v>
      </c>
      <c r="K45" s="513">
        <v>190</v>
      </c>
    </row>
    <row r="46" spans="1:11" ht="14.4" customHeight="1" x14ac:dyDescent="0.3">
      <c r="A46" s="507" t="s">
        <v>421</v>
      </c>
      <c r="B46" s="508" t="s">
        <v>422</v>
      </c>
      <c r="C46" s="509" t="s">
        <v>604</v>
      </c>
      <c r="D46" s="510" t="s">
        <v>605</v>
      </c>
      <c r="E46" s="509" t="s">
        <v>653</v>
      </c>
      <c r="F46" s="510" t="s">
        <v>654</v>
      </c>
      <c r="G46" s="509" t="s">
        <v>659</v>
      </c>
      <c r="H46" s="509" t="s">
        <v>660</v>
      </c>
      <c r="I46" s="512">
        <v>1.7999999523162842</v>
      </c>
      <c r="J46" s="512">
        <v>200</v>
      </c>
      <c r="K46" s="513">
        <v>360</v>
      </c>
    </row>
    <row r="47" spans="1:11" ht="14.4" customHeight="1" thickBot="1" x14ac:dyDescent="0.35">
      <c r="A47" s="514" t="s">
        <v>421</v>
      </c>
      <c r="B47" s="515" t="s">
        <v>422</v>
      </c>
      <c r="C47" s="516" t="s">
        <v>604</v>
      </c>
      <c r="D47" s="517" t="s">
        <v>605</v>
      </c>
      <c r="E47" s="516" t="s">
        <v>661</v>
      </c>
      <c r="F47" s="517" t="s">
        <v>662</v>
      </c>
      <c r="G47" s="516" t="s">
        <v>663</v>
      </c>
      <c r="H47" s="516" t="s">
        <v>664</v>
      </c>
      <c r="I47" s="519">
        <v>0.62999999523162842</v>
      </c>
      <c r="J47" s="519">
        <v>200</v>
      </c>
      <c r="K47" s="520">
        <v>126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270</v>
      </c>
      <c r="B2" s="233"/>
    </row>
    <row r="3" spans="1:19" x14ac:dyDescent="0.3">
      <c r="A3" s="413" t="s">
        <v>191</v>
      </c>
      <c r="B3" s="414"/>
      <c r="C3" s="415" t="s">
        <v>180</v>
      </c>
      <c r="D3" s="416"/>
      <c r="E3" s="416"/>
      <c r="F3" s="417"/>
      <c r="G3" s="418" t="s">
        <v>181</v>
      </c>
      <c r="H3" s="419"/>
      <c r="I3" s="419"/>
      <c r="J3" s="420"/>
      <c r="K3" s="421" t="s">
        <v>190</v>
      </c>
      <c r="L3" s="422"/>
      <c r="M3" s="422"/>
      <c r="N3" s="422"/>
      <c r="O3" s="423"/>
      <c r="P3" s="419" t="s">
        <v>245</v>
      </c>
      <c r="Q3" s="419"/>
      <c r="R3" s="419"/>
      <c r="S3" s="420"/>
    </row>
    <row r="4" spans="1:19" ht="15" thickBot="1" x14ac:dyDescent="0.35">
      <c r="A4" s="432">
        <v>2018</v>
      </c>
      <c r="B4" s="433"/>
      <c r="C4" s="434" t="s">
        <v>244</v>
      </c>
      <c r="D4" s="436" t="s">
        <v>106</v>
      </c>
      <c r="E4" s="436" t="s">
        <v>74</v>
      </c>
      <c r="F4" s="411" t="s">
        <v>67</v>
      </c>
      <c r="G4" s="426" t="s">
        <v>182</v>
      </c>
      <c r="H4" s="428" t="s">
        <v>186</v>
      </c>
      <c r="I4" s="428" t="s">
        <v>243</v>
      </c>
      <c r="J4" s="430" t="s">
        <v>183</v>
      </c>
      <c r="K4" s="408" t="s">
        <v>242</v>
      </c>
      <c r="L4" s="409"/>
      <c r="M4" s="409"/>
      <c r="N4" s="410"/>
      <c r="O4" s="411" t="s">
        <v>241</v>
      </c>
      <c r="P4" s="400" t="s">
        <v>240</v>
      </c>
      <c r="Q4" s="400" t="s">
        <v>193</v>
      </c>
      <c r="R4" s="402" t="s">
        <v>74</v>
      </c>
      <c r="S4" s="404" t="s">
        <v>192</v>
      </c>
    </row>
    <row r="5" spans="1:19" s="311" customFormat="1" ht="19.2" customHeight="1" x14ac:dyDescent="0.3">
      <c r="A5" s="406" t="s">
        <v>239</v>
      </c>
      <c r="B5" s="407"/>
      <c r="C5" s="435"/>
      <c r="D5" s="437"/>
      <c r="E5" s="437"/>
      <c r="F5" s="412"/>
      <c r="G5" s="427"/>
      <c r="H5" s="429"/>
      <c r="I5" s="429"/>
      <c r="J5" s="431"/>
      <c r="K5" s="314" t="s">
        <v>184</v>
      </c>
      <c r="L5" s="313" t="s">
        <v>185</v>
      </c>
      <c r="M5" s="313" t="s">
        <v>238</v>
      </c>
      <c r="N5" s="312" t="s">
        <v>3</v>
      </c>
      <c r="O5" s="412"/>
      <c r="P5" s="401"/>
      <c r="Q5" s="401"/>
      <c r="R5" s="403"/>
      <c r="S5" s="405"/>
    </row>
    <row r="6" spans="1:19" ht="15" thickBot="1" x14ac:dyDescent="0.35">
      <c r="A6" s="424" t="s">
        <v>179</v>
      </c>
      <c r="B6" s="425"/>
      <c r="C6" s="310">
        <f ca="1">SUM(Tabulka[01 uv_sk])/2</f>
        <v>11.15</v>
      </c>
      <c r="D6" s="308"/>
      <c r="E6" s="308"/>
      <c r="F6" s="307"/>
      <c r="G6" s="309">
        <f ca="1">SUM(Tabulka[05 h_vram])/2</f>
        <v>3557.2</v>
      </c>
      <c r="H6" s="308">
        <f ca="1">SUM(Tabulka[06 h_naduv])/2</f>
        <v>0</v>
      </c>
      <c r="I6" s="308">
        <f ca="1">SUM(Tabulka[07 h_nadzk])/2</f>
        <v>0</v>
      </c>
      <c r="J6" s="307">
        <f ca="1">SUM(Tabulka[08 h_oon])/2</f>
        <v>56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0</v>
      </c>
      <c r="N6" s="308">
        <f ca="1">SUM(Tabulka[12 m_oc])/2</f>
        <v>0</v>
      </c>
      <c r="O6" s="307">
        <f ca="1">SUM(Tabulka[13 m_sk])/2</f>
        <v>1013951</v>
      </c>
      <c r="P6" s="306">
        <f ca="1">SUM(Tabulka[14_vzsk])/2</f>
        <v>0</v>
      </c>
      <c r="Q6" s="306">
        <f ca="1">SUM(Tabulka[15_vzpl])/2</f>
        <v>2071.1812013079257</v>
      </c>
      <c r="R6" s="305">
        <f ca="1">IF(Q6=0,0,P6/Q6)</f>
        <v>0</v>
      </c>
      <c r="S6" s="304">
        <f ca="1">Q6-P6</f>
        <v>2071.1812013079257</v>
      </c>
    </row>
    <row r="7" spans="1:19" hidden="1" x14ac:dyDescent="0.3">
      <c r="A7" s="303" t="s">
        <v>237</v>
      </c>
      <c r="B7" s="302" t="s">
        <v>236</v>
      </c>
      <c r="C7" s="301" t="s">
        <v>235</v>
      </c>
      <c r="D7" s="300" t="s">
        <v>234</v>
      </c>
      <c r="E7" s="299" t="s">
        <v>233</v>
      </c>
      <c r="F7" s="298" t="s">
        <v>232</v>
      </c>
      <c r="G7" s="297" t="s">
        <v>231</v>
      </c>
      <c r="H7" s="295" t="s">
        <v>230</v>
      </c>
      <c r="I7" s="295" t="s">
        <v>229</v>
      </c>
      <c r="J7" s="294" t="s">
        <v>228</v>
      </c>
      <c r="K7" s="296" t="s">
        <v>227</v>
      </c>
      <c r="L7" s="295" t="s">
        <v>226</v>
      </c>
      <c r="M7" s="295" t="s">
        <v>225</v>
      </c>
      <c r="N7" s="294" t="s">
        <v>224</v>
      </c>
      <c r="O7" s="293" t="s">
        <v>223</v>
      </c>
      <c r="P7" s="292" t="s">
        <v>222</v>
      </c>
      <c r="Q7" s="291" t="s">
        <v>221</v>
      </c>
      <c r="R7" s="290" t="s">
        <v>220</v>
      </c>
      <c r="S7" s="289" t="s">
        <v>219</v>
      </c>
    </row>
    <row r="8" spans="1:19" x14ac:dyDescent="0.3">
      <c r="A8" s="286" t="s">
        <v>218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4.1500000000000004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1289.2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556242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2071.1812013079257</v>
      </c>
      <c r="R8" s="288">
        <f ca="1">IF(Tabulka[[#This Row],[15_vzpl]]=0,"",Tabulka[[#This Row],[14_vzsk]]/Tabulka[[#This Row],[15_vzpl]])</f>
        <v>0</v>
      </c>
      <c r="S8" s="287">
        <f ca="1">IF(Tabulka[[#This Row],[15_vzpl]]-Tabulka[[#This Row],[14_vzsk]]=0,"",Tabulka[[#This Row],[15_vzpl]]-Tabulka[[#This Row],[14_vzsk]])</f>
        <v>2071.1812013079257</v>
      </c>
    </row>
    <row r="9" spans="1:19" x14ac:dyDescent="0.3">
      <c r="A9" s="286">
        <v>99</v>
      </c>
      <c r="B9" s="285" t="s">
        <v>679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16800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2071.1812013079257</v>
      </c>
      <c r="R9" s="288">
        <f ca="1">IF(Tabulka[[#This Row],[15_vzpl]]=0,"",Tabulka[[#This Row],[14_vzsk]]/Tabulka[[#This Row],[15_vzpl]])</f>
        <v>0</v>
      </c>
      <c r="S9" s="287">
        <f ca="1">IF(Tabulka[[#This Row],[15_vzpl]]-Tabulka[[#This Row],[14_vzsk]]=0,"",Tabulka[[#This Row],[15_vzpl]]-Tabulka[[#This Row],[14_vzsk]])</f>
        <v>2071.1812013079257</v>
      </c>
    </row>
    <row r="10" spans="1:19" x14ac:dyDescent="0.3">
      <c r="A10" s="286">
        <v>101</v>
      </c>
      <c r="B10" s="285" t="s">
        <v>680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4.1500000000000004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1289.2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539442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 t="s">
        <v>674</v>
      </c>
      <c r="B11" s="285"/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1660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361157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3">
      <c r="A12" s="286">
        <v>303</v>
      </c>
      <c r="B12" s="285" t="s">
        <v>681</v>
      </c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332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62608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88" t="str">
        <f ca="1">IF(Tabulka[[#This Row],[15_vzpl]]=0,"",Tabulka[[#This Row],[14_vzsk]]/Tabulka[[#This Row],[15_vzpl]])</f>
        <v/>
      </c>
      <c r="S12" s="287" t="str">
        <f ca="1">IF(Tabulka[[#This Row],[15_vzpl]]-Tabulka[[#This Row],[14_vzsk]]=0,"",Tabulka[[#This Row],[15_vzpl]]-Tabulka[[#This Row],[14_vzsk]])</f>
        <v/>
      </c>
    </row>
    <row r="13" spans="1:19" x14ac:dyDescent="0.3">
      <c r="A13" s="286">
        <v>304</v>
      </c>
      <c r="B13" s="285" t="s">
        <v>682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984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206129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88" t="str">
        <f ca="1">IF(Tabulka[[#This Row],[15_vzpl]]=0,"",Tabulka[[#This Row],[14_vzsk]]/Tabulka[[#This Row],[15_vzpl]])</f>
        <v/>
      </c>
      <c r="S13" s="287" t="str">
        <f ca="1">IF(Tabulka[[#This Row],[15_vzpl]]-Tabulka[[#This Row],[14_vzsk]]=0,"",Tabulka[[#This Row],[15_vzpl]]-Tabulka[[#This Row],[14_vzsk]])</f>
        <v/>
      </c>
    </row>
    <row r="14" spans="1:19" x14ac:dyDescent="0.3">
      <c r="A14" s="286">
        <v>305</v>
      </c>
      <c r="B14" s="285" t="s">
        <v>683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344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92420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3">
      <c r="A15" s="286" t="s">
        <v>675</v>
      </c>
      <c r="B15" s="285"/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608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96552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3">
      <c r="A16" s="286">
        <v>30</v>
      </c>
      <c r="B16" s="285" t="s">
        <v>684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608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96552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" x14ac:dyDescent="0.3">
      <c r="A17" t="s">
        <v>247</v>
      </c>
    </row>
    <row r="18" spans="1:1" x14ac:dyDescent="0.3">
      <c r="A18" s="113" t="s">
        <v>160</v>
      </c>
    </row>
    <row r="19" spans="1:1" x14ac:dyDescent="0.3">
      <c r="A19" s="114" t="s">
        <v>217</v>
      </c>
    </row>
    <row r="20" spans="1:1" x14ac:dyDescent="0.3">
      <c r="A20" s="278" t="s">
        <v>216</v>
      </c>
    </row>
    <row r="21" spans="1:1" x14ac:dyDescent="0.3">
      <c r="A21" s="235" t="s">
        <v>189</v>
      </c>
    </row>
    <row r="22" spans="1:1" x14ac:dyDescent="0.3">
      <c r="A22" s="237" t="s">
        <v>194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6">
    <cfRule type="cellIs" dxfId="4" priority="3" operator="lessThan">
      <formula>0</formula>
    </cfRule>
  </conditionalFormatting>
  <conditionalFormatting sqref="R6:R16">
    <cfRule type="cellIs" dxfId="3" priority="4" operator="greaterThan">
      <formula>1</formula>
    </cfRule>
  </conditionalFormatting>
  <conditionalFormatting sqref="A8:S16">
    <cfRule type="expression" dxfId="2" priority="2">
      <formula>$B8=""</formula>
    </cfRule>
  </conditionalFormatting>
  <conditionalFormatting sqref="P8:S16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270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1855.0836931433678</v>
      </c>
      <c r="D4" s="160">
        <f ca="1">IF(ISERROR(VLOOKUP("Náklady celkem",INDIRECT("HI!$A:$G"),5,0)),0,VLOOKUP("Náklady celkem",INDIRECT("HI!$A:$G"),5,0))</f>
        <v>1912.2939799999999</v>
      </c>
      <c r="E4" s="161">
        <f ca="1">IF(C4=0,0,D4/C4)</f>
        <v>1.0308397335754116</v>
      </c>
    </row>
    <row r="5" spans="1:5" ht="14.4" customHeight="1" x14ac:dyDescent="0.3">
      <c r="A5" s="162" t="s">
        <v>152</v>
      </c>
      <c r="B5" s="163"/>
      <c r="C5" s="164"/>
      <c r="D5" s="164"/>
      <c r="E5" s="165"/>
    </row>
    <row r="6" spans="1:5" ht="14.4" customHeight="1" x14ac:dyDescent="0.3">
      <c r="A6" s="166" t="s">
        <v>157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98.333332031249995</v>
      </c>
      <c r="D7" s="168">
        <f>IF(ISERROR(HI!E5),"",HI!E5)</f>
        <v>95.369079999999997</v>
      </c>
      <c r="E7" s="165">
        <f t="shared" ref="E7:E15" si="0">IF(C7=0,0,D7/C7)</f>
        <v>0.96985506368981811</v>
      </c>
    </row>
    <row r="8" spans="1:5" ht="14.4" customHeight="1" x14ac:dyDescent="0.3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" customHeight="1" x14ac:dyDescent="0.3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0</v>
      </c>
      <c r="E9" s="165">
        <f>IF(C9=0,0,D9/C9)</f>
        <v>0</v>
      </c>
    </row>
    <row r="10" spans="1:5" ht="14.4" customHeight="1" x14ac:dyDescent="0.3">
      <c r="A10" s="170" t="s">
        <v>153</v>
      </c>
      <c r="B10" s="167"/>
      <c r="C10" s="168"/>
      <c r="D10" s="168"/>
      <c r="E10" s="165"/>
    </row>
    <row r="11" spans="1:5" ht="14.4" customHeight="1" x14ac:dyDescent="0.3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0.74764823981403028</v>
      </c>
      <c r="E11" s="165">
        <f t="shared" si="0"/>
        <v>1.2460803996900505</v>
      </c>
    </row>
    <row r="12" spans="1:5" ht="14.4" customHeight="1" x14ac:dyDescent="0.3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0.31165335078598683</v>
      </c>
      <c r="E12" s="165">
        <f t="shared" si="0"/>
        <v>0.38956668848248349</v>
      </c>
    </row>
    <row r="13" spans="1:5" ht="14.4" customHeight="1" x14ac:dyDescent="0.3">
      <c r="A13" s="170" t="s">
        <v>154</v>
      </c>
      <c r="B13" s="167"/>
      <c r="C13" s="168"/>
      <c r="D13" s="168"/>
      <c r="E13" s="165"/>
    </row>
    <row r="14" spans="1:5" ht="14.4" customHeight="1" x14ac:dyDescent="0.3">
      <c r="A14" s="171" t="s">
        <v>158</v>
      </c>
      <c r="B14" s="167"/>
      <c r="C14" s="164"/>
      <c r="D14" s="164"/>
      <c r="E14" s="165"/>
    </row>
    <row r="15" spans="1:5" ht="14.4" customHeight="1" x14ac:dyDescent="0.3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13.833333251953125</v>
      </c>
      <c r="D15" s="168">
        <f>IF(ISERROR(HI!E6),"",HI!E6)</f>
        <v>12.69932</v>
      </c>
      <c r="E15" s="165">
        <f t="shared" si="0"/>
        <v>0.91802313793076495</v>
      </c>
    </row>
    <row r="16" spans="1:5" ht="14.4" customHeight="1" thickBot="1" x14ac:dyDescent="0.3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1423.5859658203126</v>
      </c>
      <c r="D16" s="164">
        <f ca="1">IF(ISERROR(VLOOKUP("Osobní náklady (Kč) *",INDIRECT("HI!$A:$G"),5,0)),0,VLOOKUP("Osobní náklady (Kč) *",INDIRECT("HI!$A:$G"),5,0))</f>
        <v>1369.9661299999998</v>
      </c>
      <c r="E16" s="165">
        <f ca="1">IF(C16=0,0,D16/C16)</f>
        <v>0.9623346695544196</v>
      </c>
    </row>
    <row r="17" spans="1:5" ht="14.4" customHeight="1" thickBot="1" x14ac:dyDescent="0.35">
      <c r="A17" s="177"/>
      <c r="B17" s="178"/>
      <c r="C17" s="179"/>
      <c r="D17" s="179"/>
      <c r="E17" s="180"/>
    </row>
    <row r="18" spans="1:5" ht="14.4" customHeight="1" thickBot="1" x14ac:dyDescent="0.3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440.57765999999998</v>
      </c>
      <c r="D18" s="183">
        <f ca="1">IF(ISERROR(VLOOKUP("Výnosy celkem",INDIRECT("HI!$A:$G"),5,0)),0,VLOOKUP("Výnosy celkem",INDIRECT("HI!$A:$G"),5,0))</f>
        <v>530.74568999999997</v>
      </c>
      <c r="E18" s="184">
        <f t="shared" ref="E18:E23" ca="1" si="1">IF(C18=0,0,D18/C18)</f>
        <v>1.2046586520070037</v>
      </c>
    </row>
    <row r="19" spans="1:5" ht="14.4" customHeight="1" x14ac:dyDescent="0.3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440.57765999999998</v>
      </c>
      <c r="D19" s="164">
        <f ca="1">IF(ISERROR(VLOOKUP("Ambulance *",INDIRECT("HI!$A:$G"),5,0)),0,VLOOKUP("Ambulance *",INDIRECT("HI!$A:$G"),5,0))</f>
        <v>530.74568999999997</v>
      </c>
      <c r="E19" s="165">
        <f t="shared" ca="1" si="1"/>
        <v>1.2046586520070037</v>
      </c>
    </row>
    <row r="20" spans="1:5" ht="14.4" customHeight="1" x14ac:dyDescent="0.3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1.2046586520070037</v>
      </c>
      <c r="E20" s="165">
        <f t="shared" si="1"/>
        <v>1.2046586520070037</v>
      </c>
    </row>
    <row r="21" spans="1:5" ht="14.4" customHeight="1" x14ac:dyDescent="0.3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1.2046586520070033</v>
      </c>
      <c r="E21" s="165">
        <f t="shared" si="1"/>
        <v>1.2046586520070033</v>
      </c>
    </row>
    <row r="22" spans="1:5" ht="14.4" customHeight="1" x14ac:dyDescent="0.3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5">
        <f>IF(OR(C22=0,D22=""),0,IF(C22="","",D22/C22))</f>
        <v>0</v>
      </c>
    </row>
    <row r="23" spans="1:5" ht="14.4" customHeight="1" x14ac:dyDescent="0.3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1.8947368421052631</v>
      </c>
      <c r="E23" s="165">
        <f t="shared" si="1"/>
        <v>2.2291021671826625</v>
      </c>
    </row>
    <row r="24" spans="1:5" ht="14.4" customHeight="1" x14ac:dyDescent="0.3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" customHeight="1" thickBot="1" x14ac:dyDescent="0.35">
      <c r="A25" s="188" t="s">
        <v>155</v>
      </c>
      <c r="B25" s="174"/>
      <c r="C25" s="175"/>
      <c r="D25" s="175"/>
      <c r="E25" s="176"/>
    </row>
    <row r="26" spans="1:5" ht="14.4" customHeight="1" thickBot="1" x14ac:dyDescent="0.35">
      <c r="A26" s="189"/>
      <c r="B26" s="190"/>
      <c r="C26" s="191"/>
      <c r="D26" s="191"/>
      <c r="E26" s="192"/>
    </row>
    <row r="27" spans="1:5" ht="14.4" customHeight="1" thickBot="1" x14ac:dyDescent="0.3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23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678</v>
      </c>
    </row>
    <row r="2" spans="1:19" x14ac:dyDescent="0.3">
      <c r="A2" s="232" t="s">
        <v>270</v>
      </c>
    </row>
    <row r="3" spans="1:19" x14ac:dyDescent="0.3">
      <c r="A3" s="324" t="s">
        <v>166</v>
      </c>
      <c r="B3" s="323">
        <v>2018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3">
      <c r="A4" s="322" t="s">
        <v>167</v>
      </c>
      <c r="B4" s="321">
        <v>1</v>
      </c>
      <c r="C4" s="316">
        <v>1</v>
      </c>
      <c r="D4" s="316" t="s">
        <v>218</v>
      </c>
      <c r="E4" s="315">
        <v>4.1500000000000004</v>
      </c>
      <c r="F4" s="315"/>
      <c r="G4" s="315"/>
      <c r="H4" s="315"/>
      <c r="I4" s="315">
        <v>643.6</v>
      </c>
      <c r="J4" s="315"/>
      <c r="K4" s="315"/>
      <c r="L4" s="315">
        <v>32</v>
      </c>
      <c r="M4" s="315"/>
      <c r="N4" s="315"/>
      <c r="O4" s="315"/>
      <c r="P4" s="315"/>
      <c r="Q4" s="315">
        <v>265548</v>
      </c>
      <c r="R4" s="315"/>
      <c r="S4" s="315">
        <v>1035.5906006539628</v>
      </c>
    </row>
    <row r="5" spans="1:19" x14ac:dyDescent="0.3">
      <c r="A5" s="320" t="s">
        <v>168</v>
      </c>
      <c r="B5" s="319">
        <v>2</v>
      </c>
      <c r="C5">
        <v>1</v>
      </c>
      <c r="D5">
        <v>99</v>
      </c>
      <c r="L5">
        <v>32</v>
      </c>
      <c r="Q5">
        <v>9600</v>
      </c>
      <c r="S5">
        <v>1035.5906006539628</v>
      </c>
    </row>
    <row r="6" spans="1:19" x14ac:dyDescent="0.3">
      <c r="A6" s="322" t="s">
        <v>169</v>
      </c>
      <c r="B6" s="321">
        <v>3</v>
      </c>
      <c r="C6">
        <v>1</v>
      </c>
      <c r="D6">
        <v>101</v>
      </c>
      <c r="E6">
        <v>4.1500000000000004</v>
      </c>
      <c r="I6">
        <v>643.6</v>
      </c>
      <c r="Q6">
        <v>255948</v>
      </c>
    </row>
    <row r="7" spans="1:19" x14ac:dyDescent="0.3">
      <c r="A7" s="320" t="s">
        <v>170</v>
      </c>
      <c r="B7" s="319">
        <v>4</v>
      </c>
      <c r="C7">
        <v>1</v>
      </c>
      <c r="D7" t="s">
        <v>674</v>
      </c>
      <c r="E7">
        <v>5</v>
      </c>
      <c r="I7">
        <v>900</v>
      </c>
      <c r="Q7">
        <v>180994</v>
      </c>
    </row>
    <row r="8" spans="1:19" x14ac:dyDescent="0.3">
      <c r="A8" s="322" t="s">
        <v>171</v>
      </c>
      <c r="B8" s="321">
        <v>5</v>
      </c>
      <c r="C8">
        <v>1</v>
      </c>
      <c r="D8">
        <v>303</v>
      </c>
      <c r="E8">
        <v>1</v>
      </c>
      <c r="I8">
        <v>176</v>
      </c>
      <c r="Q8">
        <v>31383</v>
      </c>
    </row>
    <row r="9" spans="1:19" x14ac:dyDescent="0.3">
      <c r="A9" s="320" t="s">
        <v>172</v>
      </c>
      <c r="B9" s="319">
        <v>6</v>
      </c>
      <c r="C9">
        <v>1</v>
      </c>
      <c r="D9">
        <v>304</v>
      </c>
      <c r="E9">
        <v>3</v>
      </c>
      <c r="I9">
        <v>540</v>
      </c>
      <c r="Q9">
        <v>103401</v>
      </c>
    </row>
    <row r="10" spans="1:19" x14ac:dyDescent="0.3">
      <c r="A10" s="322" t="s">
        <v>173</v>
      </c>
      <c r="B10" s="321">
        <v>7</v>
      </c>
      <c r="C10">
        <v>1</v>
      </c>
      <c r="D10">
        <v>305</v>
      </c>
      <c r="E10">
        <v>1</v>
      </c>
      <c r="I10">
        <v>184</v>
      </c>
      <c r="Q10">
        <v>46210</v>
      </c>
    </row>
    <row r="11" spans="1:19" x14ac:dyDescent="0.3">
      <c r="A11" s="320" t="s">
        <v>174</v>
      </c>
      <c r="B11" s="319">
        <v>8</v>
      </c>
      <c r="C11">
        <v>1</v>
      </c>
      <c r="D11" t="s">
        <v>675</v>
      </c>
      <c r="E11">
        <v>2</v>
      </c>
      <c r="I11">
        <v>296</v>
      </c>
      <c r="Q11">
        <v>44389</v>
      </c>
    </row>
    <row r="12" spans="1:19" x14ac:dyDescent="0.3">
      <c r="A12" s="322" t="s">
        <v>175</v>
      </c>
      <c r="B12" s="321">
        <v>9</v>
      </c>
      <c r="C12">
        <v>1</v>
      </c>
      <c r="D12">
        <v>30</v>
      </c>
      <c r="E12">
        <v>2</v>
      </c>
      <c r="I12">
        <v>296</v>
      </c>
      <c r="Q12">
        <v>44389</v>
      </c>
    </row>
    <row r="13" spans="1:19" x14ac:dyDescent="0.3">
      <c r="A13" s="320" t="s">
        <v>176</v>
      </c>
      <c r="B13" s="319">
        <v>10</v>
      </c>
      <c r="C13" t="s">
        <v>676</v>
      </c>
      <c r="E13">
        <v>11.15</v>
      </c>
      <c r="I13">
        <v>1839.6</v>
      </c>
      <c r="L13">
        <v>32</v>
      </c>
      <c r="Q13">
        <v>490931</v>
      </c>
      <c r="S13">
        <v>1035.5906006539628</v>
      </c>
    </row>
    <row r="14" spans="1:19" x14ac:dyDescent="0.3">
      <c r="A14" s="322" t="s">
        <v>177</v>
      </c>
      <c r="B14" s="321">
        <v>11</v>
      </c>
      <c r="C14">
        <v>2</v>
      </c>
      <c r="D14" t="s">
        <v>218</v>
      </c>
      <c r="E14">
        <v>4.1500000000000004</v>
      </c>
      <c r="I14">
        <v>645.6</v>
      </c>
      <c r="L14">
        <v>24</v>
      </c>
      <c r="Q14">
        <v>290694</v>
      </c>
      <c r="S14">
        <v>1035.5906006539628</v>
      </c>
    </row>
    <row r="15" spans="1:19" x14ac:dyDescent="0.3">
      <c r="A15" s="320" t="s">
        <v>178</v>
      </c>
      <c r="B15" s="319">
        <v>12</v>
      </c>
      <c r="C15">
        <v>2</v>
      </c>
      <c r="D15">
        <v>99</v>
      </c>
      <c r="L15">
        <v>24</v>
      </c>
      <c r="Q15">
        <v>7200</v>
      </c>
      <c r="S15">
        <v>1035.5906006539628</v>
      </c>
    </row>
    <row r="16" spans="1:19" x14ac:dyDescent="0.3">
      <c r="A16" s="318" t="s">
        <v>166</v>
      </c>
      <c r="B16" s="317">
        <v>2018</v>
      </c>
      <c r="C16">
        <v>2</v>
      </c>
      <c r="D16">
        <v>101</v>
      </c>
      <c r="E16">
        <v>4.1500000000000004</v>
      </c>
      <c r="I16">
        <v>645.6</v>
      </c>
      <c r="Q16">
        <v>283494</v>
      </c>
    </row>
    <row r="17" spans="3:19" x14ac:dyDescent="0.3">
      <c r="C17">
        <v>2</v>
      </c>
      <c r="D17" t="s">
        <v>674</v>
      </c>
      <c r="E17">
        <v>5</v>
      </c>
      <c r="I17">
        <v>760</v>
      </c>
      <c r="Q17">
        <v>180163</v>
      </c>
    </row>
    <row r="18" spans="3:19" x14ac:dyDescent="0.3">
      <c r="C18">
        <v>2</v>
      </c>
      <c r="D18">
        <v>303</v>
      </c>
      <c r="E18">
        <v>1</v>
      </c>
      <c r="I18">
        <v>156</v>
      </c>
      <c r="Q18">
        <v>31225</v>
      </c>
    </row>
    <row r="19" spans="3:19" x14ac:dyDescent="0.3">
      <c r="C19">
        <v>2</v>
      </c>
      <c r="D19">
        <v>304</v>
      </c>
      <c r="E19">
        <v>3</v>
      </c>
      <c r="I19">
        <v>444</v>
      </c>
      <c r="Q19">
        <v>102728</v>
      </c>
    </row>
    <row r="20" spans="3:19" x14ac:dyDescent="0.3">
      <c r="C20">
        <v>2</v>
      </c>
      <c r="D20">
        <v>305</v>
      </c>
      <c r="E20">
        <v>1</v>
      </c>
      <c r="I20">
        <v>160</v>
      </c>
      <c r="Q20">
        <v>46210</v>
      </c>
    </row>
    <row r="21" spans="3:19" x14ac:dyDescent="0.3">
      <c r="C21">
        <v>2</v>
      </c>
      <c r="D21" t="s">
        <v>675</v>
      </c>
      <c r="E21">
        <v>2</v>
      </c>
      <c r="I21">
        <v>312</v>
      </c>
      <c r="Q21">
        <v>52163</v>
      </c>
    </row>
    <row r="22" spans="3:19" x14ac:dyDescent="0.3">
      <c r="C22">
        <v>2</v>
      </c>
      <c r="D22">
        <v>30</v>
      </c>
      <c r="E22">
        <v>2</v>
      </c>
      <c r="I22">
        <v>312</v>
      </c>
      <c r="Q22">
        <v>52163</v>
      </c>
    </row>
    <row r="23" spans="3:19" x14ac:dyDescent="0.3">
      <c r="C23" t="s">
        <v>677</v>
      </c>
      <c r="E23">
        <v>11.15</v>
      </c>
      <c r="I23">
        <v>1717.6</v>
      </c>
      <c r="L23">
        <v>24</v>
      </c>
      <c r="Q23">
        <v>523020</v>
      </c>
      <c r="S23">
        <v>1035.5906006539628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6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688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437813.65</v>
      </c>
      <c r="C3" s="222">
        <f t="shared" ref="C3:Z3" si="0">SUBTOTAL(9,C6:C1048576)</f>
        <v>6</v>
      </c>
      <c r="D3" s="222"/>
      <c r="E3" s="222">
        <f>SUBTOTAL(9,E6:E1048576)/4</f>
        <v>440577.66</v>
      </c>
      <c r="F3" s="222"/>
      <c r="G3" s="222">
        <f t="shared" si="0"/>
        <v>6</v>
      </c>
      <c r="H3" s="222">
        <f>SUBTOTAL(9,H6:H1048576)/4</f>
        <v>530745.68999999994</v>
      </c>
      <c r="I3" s="225">
        <f>IF(B3&lt;&gt;0,H3/B3,"")</f>
        <v>1.2122639163945663</v>
      </c>
      <c r="J3" s="223">
        <f>IF(E3&lt;&gt;0,H3/E3,"")</f>
        <v>1.2046586520070037</v>
      </c>
      <c r="K3" s="224">
        <f t="shared" si="0"/>
        <v>20533.920000000006</v>
      </c>
      <c r="L3" s="224"/>
      <c r="M3" s="222">
        <f t="shared" si="0"/>
        <v>3.1692990132751779</v>
      </c>
      <c r="N3" s="222">
        <f t="shared" si="0"/>
        <v>12958.019999999997</v>
      </c>
      <c r="O3" s="222"/>
      <c r="P3" s="222">
        <f t="shared" si="0"/>
        <v>2</v>
      </c>
      <c r="Q3" s="222">
        <f t="shared" si="0"/>
        <v>20525.559999999998</v>
      </c>
      <c r="R3" s="225">
        <f>IF(K3&lt;&gt;0,Q3/K3,"")</f>
        <v>0.9995928687751775</v>
      </c>
      <c r="S3" s="225">
        <f>IF(N3&lt;&gt;0,Q3/N3,"")</f>
        <v>1.5840043463430371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609"/>
      <c r="B5" s="610">
        <v>2015</v>
      </c>
      <c r="C5" s="611"/>
      <c r="D5" s="611"/>
      <c r="E5" s="611">
        <v>2017</v>
      </c>
      <c r="F5" s="611"/>
      <c r="G5" s="611"/>
      <c r="H5" s="611">
        <v>2018</v>
      </c>
      <c r="I5" s="612" t="s">
        <v>211</v>
      </c>
      <c r="J5" s="613" t="s">
        <v>2</v>
      </c>
      <c r="K5" s="610">
        <v>2015</v>
      </c>
      <c r="L5" s="611"/>
      <c r="M5" s="611"/>
      <c r="N5" s="611">
        <v>2017</v>
      </c>
      <c r="O5" s="611"/>
      <c r="P5" s="611"/>
      <c r="Q5" s="611">
        <v>2018</v>
      </c>
      <c r="R5" s="612" t="s">
        <v>211</v>
      </c>
      <c r="S5" s="613" t="s">
        <v>2</v>
      </c>
      <c r="T5" s="610">
        <v>2015</v>
      </c>
      <c r="U5" s="611"/>
      <c r="V5" s="611"/>
      <c r="W5" s="611">
        <v>2017</v>
      </c>
      <c r="X5" s="611"/>
      <c r="Y5" s="611"/>
      <c r="Z5" s="611">
        <v>2018</v>
      </c>
      <c r="AA5" s="612" t="s">
        <v>211</v>
      </c>
      <c r="AB5" s="613" t="s">
        <v>2</v>
      </c>
    </row>
    <row r="6" spans="1:28" ht="14.4" customHeight="1" x14ac:dyDescent="0.3">
      <c r="A6" s="614" t="s">
        <v>685</v>
      </c>
      <c r="B6" s="615">
        <v>437813.65</v>
      </c>
      <c r="C6" s="616">
        <v>1</v>
      </c>
      <c r="D6" s="616">
        <v>0.99372639547815456</v>
      </c>
      <c r="E6" s="615">
        <v>440577.66000000009</v>
      </c>
      <c r="F6" s="616">
        <v>1.0063132111116226</v>
      </c>
      <c r="G6" s="616">
        <v>1</v>
      </c>
      <c r="H6" s="615">
        <v>530745.68999999994</v>
      </c>
      <c r="I6" s="616">
        <v>1.2122639163945663</v>
      </c>
      <c r="J6" s="616">
        <v>1.2046586520070033</v>
      </c>
      <c r="K6" s="615">
        <v>10266.960000000003</v>
      </c>
      <c r="L6" s="616">
        <v>1</v>
      </c>
      <c r="M6" s="616">
        <v>1.584649506637589</v>
      </c>
      <c r="N6" s="615">
        <v>6479.0099999999984</v>
      </c>
      <c r="O6" s="616">
        <v>0.63105437247247453</v>
      </c>
      <c r="P6" s="616">
        <v>1</v>
      </c>
      <c r="Q6" s="615">
        <v>10262.779999999999</v>
      </c>
      <c r="R6" s="616">
        <v>0.9995928687751775</v>
      </c>
      <c r="S6" s="616">
        <v>1.5840043463430371</v>
      </c>
      <c r="T6" s="615"/>
      <c r="U6" s="616"/>
      <c r="V6" s="616"/>
      <c r="W6" s="615"/>
      <c r="X6" s="616"/>
      <c r="Y6" s="616"/>
      <c r="Z6" s="615"/>
      <c r="AA6" s="616"/>
      <c r="AB6" s="617"/>
    </row>
    <row r="7" spans="1:28" ht="14.4" customHeight="1" x14ac:dyDescent="0.3">
      <c r="A7" s="624" t="s">
        <v>686</v>
      </c>
      <c r="B7" s="618">
        <v>425713.65</v>
      </c>
      <c r="C7" s="619">
        <v>1</v>
      </c>
      <c r="D7" s="619">
        <v>0.99120122332241933</v>
      </c>
      <c r="E7" s="618">
        <v>429492.66000000009</v>
      </c>
      <c r="F7" s="619">
        <v>1.0088768823832641</v>
      </c>
      <c r="G7" s="619">
        <v>1</v>
      </c>
      <c r="H7" s="618">
        <v>500367.68999999994</v>
      </c>
      <c r="I7" s="619">
        <v>1.1753621007923987</v>
      </c>
      <c r="J7" s="619">
        <v>1.1650203521522342</v>
      </c>
      <c r="K7" s="618">
        <v>10266.960000000003</v>
      </c>
      <c r="L7" s="619">
        <v>1</v>
      </c>
      <c r="M7" s="619">
        <v>1.584649506637589</v>
      </c>
      <c r="N7" s="618">
        <v>6479.0099999999984</v>
      </c>
      <c r="O7" s="619">
        <v>0.63105437247247453</v>
      </c>
      <c r="P7" s="619">
        <v>1</v>
      </c>
      <c r="Q7" s="618">
        <v>10262.779999999999</v>
      </c>
      <c r="R7" s="619">
        <v>0.9995928687751775</v>
      </c>
      <c r="S7" s="619">
        <v>1.5840043463430371</v>
      </c>
      <c r="T7" s="618"/>
      <c r="U7" s="619"/>
      <c r="V7" s="619"/>
      <c r="W7" s="618"/>
      <c r="X7" s="619"/>
      <c r="Y7" s="619"/>
      <c r="Z7" s="618"/>
      <c r="AA7" s="619"/>
      <c r="AB7" s="620"/>
    </row>
    <row r="8" spans="1:28" ht="14.4" customHeight="1" thickBot="1" x14ac:dyDescent="0.35">
      <c r="A8" s="625" t="s">
        <v>687</v>
      </c>
      <c r="B8" s="621">
        <v>12100</v>
      </c>
      <c r="C8" s="622">
        <v>1</v>
      </c>
      <c r="D8" s="622">
        <v>1.0915651781686964</v>
      </c>
      <c r="E8" s="621">
        <v>11085</v>
      </c>
      <c r="F8" s="622">
        <v>0.91611570247933882</v>
      </c>
      <c r="G8" s="622">
        <v>1</v>
      </c>
      <c r="H8" s="621">
        <v>30378</v>
      </c>
      <c r="I8" s="622">
        <v>2.5105785123966942</v>
      </c>
      <c r="J8" s="622">
        <v>2.7404600811907982</v>
      </c>
      <c r="K8" s="621"/>
      <c r="L8" s="622"/>
      <c r="M8" s="622"/>
      <c r="N8" s="621"/>
      <c r="O8" s="622"/>
      <c r="P8" s="622"/>
      <c r="Q8" s="621"/>
      <c r="R8" s="622"/>
      <c r="S8" s="622"/>
      <c r="T8" s="621"/>
      <c r="U8" s="622"/>
      <c r="V8" s="622"/>
      <c r="W8" s="621"/>
      <c r="X8" s="622"/>
      <c r="Y8" s="622"/>
      <c r="Z8" s="621"/>
      <c r="AA8" s="622"/>
      <c r="AB8" s="623"/>
    </row>
    <row r="9" spans="1:28" ht="14.4" customHeight="1" thickBot="1" x14ac:dyDescent="0.35"/>
    <row r="10" spans="1:28" ht="14.4" customHeight="1" x14ac:dyDescent="0.3">
      <c r="A10" s="614" t="s">
        <v>427</v>
      </c>
      <c r="B10" s="615">
        <v>437813.64999999997</v>
      </c>
      <c r="C10" s="616">
        <v>1</v>
      </c>
      <c r="D10" s="616">
        <v>0.99372639547815489</v>
      </c>
      <c r="E10" s="615">
        <v>440577.65999999992</v>
      </c>
      <c r="F10" s="616">
        <v>1.0063132111116224</v>
      </c>
      <c r="G10" s="616">
        <v>1</v>
      </c>
      <c r="H10" s="615">
        <v>530745.68999999994</v>
      </c>
      <c r="I10" s="616">
        <v>1.2122639163945665</v>
      </c>
      <c r="J10" s="617">
        <v>1.2046586520070037</v>
      </c>
    </row>
    <row r="11" spans="1:28" ht="14.4" customHeight="1" x14ac:dyDescent="0.3">
      <c r="A11" s="624" t="s">
        <v>689</v>
      </c>
      <c r="B11" s="618">
        <v>55281.33</v>
      </c>
      <c r="C11" s="619">
        <v>1</v>
      </c>
      <c r="D11" s="619">
        <v>0.82977589985290146</v>
      </c>
      <c r="E11" s="618">
        <v>66622</v>
      </c>
      <c r="F11" s="619">
        <v>1.2051446663819412</v>
      </c>
      <c r="G11" s="619">
        <v>1</v>
      </c>
      <c r="H11" s="618">
        <v>78997</v>
      </c>
      <c r="I11" s="619">
        <v>1.4289996279033084</v>
      </c>
      <c r="J11" s="620">
        <v>1.185749452132929</v>
      </c>
    </row>
    <row r="12" spans="1:28" ht="14.4" customHeight="1" thickBot="1" x14ac:dyDescent="0.35">
      <c r="A12" s="625" t="s">
        <v>690</v>
      </c>
      <c r="B12" s="621">
        <v>382532.31999999995</v>
      </c>
      <c r="C12" s="622">
        <v>1</v>
      </c>
      <c r="D12" s="622">
        <v>1.022934965070458</v>
      </c>
      <c r="E12" s="621">
        <v>373955.65999999992</v>
      </c>
      <c r="F12" s="622">
        <v>0.97757925395689438</v>
      </c>
      <c r="G12" s="622">
        <v>1</v>
      </c>
      <c r="H12" s="621">
        <v>451748.69</v>
      </c>
      <c r="I12" s="622">
        <v>1.1809425410119596</v>
      </c>
      <c r="J12" s="623">
        <v>1.2080274169402867</v>
      </c>
    </row>
    <row r="13" spans="1:28" ht="14.4" customHeight="1" x14ac:dyDescent="0.3">
      <c r="A13" s="565" t="s">
        <v>247</v>
      </c>
    </row>
    <row r="14" spans="1:28" ht="14.4" customHeight="1" x14ac:dyDescent="0.3">
      <c r="A14" s="566" t="s">
        <v>490</v>
      </c>
    </row>
    <row r="15" spans="1:28" ht="14.4" customHeight="1" x14ac:dyDescent="0.3">
      <c r="A15" s="565" t="s">
        <v>691</v>
      </c>
    </row>
    <row r="16" spans="1:28" ht="14.4" customHeight="1" x14ac:dyDescent="0.3">
      <c r="A16" s="565" t="s">
        <v>692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5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694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3488</v>
      </c>
      <c r="C3" s="260">
        <f t="shared" si="0"/>
        <v>3335</v>
      </c>
      <c r="D3" s="272">
        <f t="shared" si="0"/>
        <v>4026</v>
      </c>
      <c r="E3" s="224">
        <f t="shared" si="0"/>
        <v>437813.65</v>
      </c>
      <c r="F3" s="222">
        <f t="shared" si="0"/>
        <v>440577.66000000009</v>
      </c>
      <c r="G3" s="261">
        <f t="shared" si="0"/>
        <v>530745.69000000006</v>
      </c>
    </row>
    <row r="4" spans="1:7" ht="14.4" customHeight="1" x14ac:dyDescent="0.3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609"/>
      <c r="B5" s="610">
        <v>2015</v>
      </c>
      <c r="C5" s="611">
        <v>2017</v>
      </c>
      <c r="D5" s="626">
        <v>2018</v>
      </c>
      <c r="E5" s="610">
        <v>2015</v>
      </c>
      <c r="F5" s="611">
        <v>2017</v>
      </c>
      <c r="G5" s="626">
        <v>2018</v>
      </c>
    </row>
    <row r="6" spans="1:7" ht="14.4" customHeight="1" x14ac:dyDescent="0.3">
      <c r="A6" s="602" t="s">
        <v>689</v>
      </c>
      <c r="B6" s="116">
        <v>594</v>
      </c>
      <c r="C6" s="116">
        <v>657</v>
      </c>
      <c r="D6" s="116">
        <v>804</v>
      </c>
      <c r="E6" s="627">
        <v>55281.33</v>
      </c>
      <c r="F6" s="627">
        <v>66622</v>
      </c>
      <c r="G6" s="628">
        <v>78997</v>
      </c>
    </row>
    <row r="7" spans="1:7" ht="14.4" customHeight="1" x14ac:dyDescent="0.3">
      <c r="A7" s="603" t="s">
        <v>492</v>
      </c>
      <c r="B7" s="512">
        <v>930</v>
      </c>
      <c r="C7" s="512">
        <v>1070</v>
      </c>
      <c r="D7" s="512">
        <v>1628</v>
      </c>
      <c r="E7" s="629">
        <v>95266.33</v>
      </c>
      <c r="F7" s="629">
        <v>115522.67</v>
      </c>
      <c r="G7" s="630">
        <v>184079.66999999998</v>
      </c>
    </row>
    <row r="8" spans="1:7" ht="14.4" customHeight="1" x14ac:dyDescent="0.3">
      <c r="A8" s="603" t="s">
        <v>493</v>
      </c>
      <c r="B8" s="512">
        <v>772</v>
      </c>
      <c r="C8" s="512">
        <v>549</v>
      </c>
      <c r="D8" s="512">
        <v>571</v>
      </c>
      <c r="E8" s="629">
        <v>110290.67</v>
      </c>
      <c r="F8" s="629">
        <v>84485.34</v>
      </c>
      <c r="G8" s="630">
        <v>93426.34</v>
      </c>
    </row>
    <row r="9" spans="1:7" ht="14.4" customHeight="1" x14ac:dyDescent="0.3">
      <c r="A9" s="603" t="s">
        <v>693</v>
      </c>
      <c r="B9" s="512">
        <v>3</v>
      </c>
      <c r="C9" s="512">
        <v>5</v>
      </c>
      <c r="D9" s="512"/>
      <c r="E9" s="629">
        <v>296</v>
      </c>
      <c r="F9" s="629">
        <v>610.32999999999993</v>
      </c>
      <c r="G9" s="630"/>
    </row>
    <row r="10" spans="1:7" ht="14.4" customHeight="1" x14ac:dyDescent="0.3">
      <c r="A10" s="603" t="s">
        <v>494</v>
      </c>
      <c r="B10" s="512">
        <v>31</v>
      </c>
      <c r="C10" s="512">
        <v>46</v>
      </c>
      <c r="D10" s="512">
        <v>59</v>
      </c>
      <c r="E10" s="629">
        <v>5740.67</v>
      </c>
      <c r="F10" s="629">
        <v>8014.33</v>
      </c>
      <c r="G10" s="630">
        <v>9712.67</v>
      </c>
    </row>
    <row r="11" spans="1:7" ht="14.4" customHeight="1" x14ac:dyDescent="0.3">
      <c r="A11" s="603" t="s">
        <v>495</v>
      </c>
      <c r="B11" s="512">
        <v>828</v>
      </c>
      <c r="C11" s="512">
        <v>817</v>
      </c>
      <c r="D11" s="512">
        <v>797</v>
      </c>
      <c r="E11" s="629">
        <v>131966.99</v>
      </c>
      <c r="F11" s="629">
        <v>137529.66</v>
      </c>
      <c r="G11" s="630">
        <v>137334.34</v>
      </c>
    </row>
    <row r="12" spans="1:7" ht="14.4" customHeight="1" thickBot="1" x14ac:dyDescent="0.35">
      <c r="A12" s="633" t="s">
        <v>496</v>
      </c>
      <c r="B12" s="519">
        <v>330</v>
      </c>
      <c r="C12" s="519">
        <v>191</v>
      </c>
      <c r="D12" s="519">
        <v>167</v>
      </c>
      <c r="E12" s="631">
        <v>38971.660000000003</v>
      </c>
      <c r="F12" s="631">
        <v>27793.33</v>
      </c>
      <c r="G12" s="632">
        <v>27195.67</v>
      </c>
    </row>
    <row r="13" spans="1:7" ht="14.4" customHeight="1" x14ac:dyDescent="0.3">
      <c r="A13" s="565" t="s">
        <v>247</v>
      </c>
    </row>
    <row r="14" spans="1:7" ht="14.4" customHeight="1" x14ac:dyDescent="0.3">
      <c r="A14" s="566" t="s">
        <v>490</v>
      </c>
    </row>
    <row r="15" spans="1:7" ht="14.4" customHeight="1" x14ac:dyDescent="0.3">
      <c r="A15" s="565" t="s">
        <v>691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5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776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4114.1000000000004</v>
      </c>
      <c r="H3" s="103">
        <f t="shared" si="0"/>
        <v>448080.61</v>
      </c>
      <c r="I3" s="74"/>
      <c r="J3" s="74"/>
      <c r="K3" s="103">
        <f t="shared" si="0"/>
        <v>3448.8</v>
      </c>
      <c r="L3" s="103">
        <f t="shared" si="0"/>
        <v>447056.67000000004</v>
      </c>
      <c r="M3" s="74"/>
      <c r="N3" s="74"/>
      <c r="O3" s="103">
        <f t="shared" si="0"/>
        <v>4191.55</v>
      </c>
      <c r="P3" s="103">
        <f t="shared" si="0"/>
        <v>541008.47</v>
      </c>
      <c r="Q3" s="75">
        <f>IF(L3=0,0,P3/L3)</f>
        <v>1.210156354450544</v>
      </c>
      <c r="R3" s="104">
        <f>IF(O3=0,0,P3/O3)</f>
        <v>129.07121947728166</v>
      </c>
    </row>
    <row r="4" spans="1:18" ht="14.4" customHeight="1" x14ac:dyDescent="0.3">
      <c r="A4" s="446" t="s">
        <v>212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2017</v>
      </c>
      <c r="L4" s="451"/>
      <c r="M4" s="101"/>
      <c r="N4" s="101"/>
      <c r="O4" s="450">
        <v>2018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34"/>
      <c r="B5" s="634"/>
      <c r="C5" s="635"/>
      <c r="D5" s="636"/>
      <c r="E5" s="637"/>
      <c r="F5" s="638"/>
      <c r="G5" s="639" t="s">
        <v>71</v>
      </c>
      <c r="H5" s="640" t="s">
        <v>14</v>
      </c>
      <c r="I5" s="641"/>
      <c r="J5" s="641"/>
      <c r="K5" s="639" t="s">
        <v>71</v>
      </c>
      <c r="L5" s="640" t="s">
        <v>14</v>
      </c>
      <c r="M5" s="641"/>
      <c r="N5" s="641"/>
      <c r="O5" s="639" t="s">
        <v>71</v>
      </c>
      <c r="P5" s="640" t="s">
        <v>14</v>
      </c>
      <c r="Q5" s="642"/>
      <c r="R5" s="643"/>
    </row>
    <row r="6" spans="1:18" ht="14.4" customHeight="1" x14ac:dyDescent="0.3">
      <c r="A6" s="584" t="s">
        <v>695</v>
      </c>
      <c r="B6" s="585" t="s">
        <v>696</v>
      </c>
      <c r="C6" s="585" t="s">
        <v>427</v>
      </c>
      <c r="D6" s="585" t="s">
        <v>697</v>
      </c>
      <c r="E6" s="585" t="s">
        <v>698</v>
      </c>
      <c r="F6" s="585" t="s">
        <v>699</v>
      </c>
      <c r="G6" s="116">
        <v>92.6</v>
      </c>
      <c r="H6" s="116">
        <v>5009.66</v>
      </c>
      <c r="I6" s="585">
        <v>1.366817636145367</v>
      </c>
      <c r="J6" s="585">
        <v>54.1</v>
      </c>
      <c r="K6" s="116">
        <v>67.749999999999986</v>
      </c>
      <c r="L6" s="116">
        <v>3665.2000000000003</v>
      </c>
      <c r="M6" s="585">
        <v>1</v>
      </c>
      <c r="N6" s="585">
        <v>54.098892988929904</v>
      </c>
      <c r="O6" s="116">
        <v>93.000000000000014</v>
      </c>
      <c r="P6" s="116">
        <v>5031.3</v>
      </c>
      <c r="Q6" s="590">
        <v>1.3727218159991268</v>
      </c>
      <c r="R6" s="598">
        <v>54.099999999999994</v>
      </c>
    </row>
    <row r="7" spans="1:18" ht="14.4" customHeight="1" x14ac:dyDescent="0.3">
      <c r="A7" s="507" t="s">
        <v>695</v>
      </c>
      <c r="B7" s="508" t="s">
        <v>696</v>
      </c>
      <c r="C7" s="508" t="s">
        <v>427</v>
      </c>
      <c r="D7" s="508" t="s">
        <v>697</v>
      </c>
      <c r="E7" s="508" t="s">
        <v>700</v>
      </c>
      <c r="F7" s="508" t="s">
        <v>450</v>
      </c>
      <c r="G7" s="512"/>
      <c r="H7" s="512"/>
      <c r="I7" s="508"/>
      <c r="J7" s="508"/>
      <c r="K7" s="512"/>
      <c r="L7" s="512"/>
      <c r="M7" s="508"/>
      <c r="N7" s="508"/>
      <c r="O7" s="512">
        <v>1.5</v>
      </c>
      <c r="P7" s="512">
        <v>207.3</v>
      </c>
      <c r="Q7" s="549"/>
      <c r="R7" s="513">
        <v>138.20000000000002</v>
      </c>
    </row>
    <row r="8" spans="1:18" ht="14.4" customHeight="1" x14ac:dyDescent="0.3">
      <c r="A8" s="507" t="s">
        <v>695</v>
      </c>
      <c r="B8" s="508" t="s">
        <v>696</v>
      </c>
      <c r="C8" s="508" t="s">
        <v>427</v>
      </c>
      <c r="D8" s="508" t="s">
        <v>697</v>
      </c>
      <c r="E8" s="508" t="s">
        <v>701</v>
      </c>
      <c r="F8" s="508" t="s">
        <v>479</v>
      </c>
      <c r="G8" s="512">
        <v>4.5000000000000009</v>
      </c>
      <c r="H8" s="512">
        <v>276.29999999999995</v>
      </c>
      <c r="I8" s="508">
        <v>1.1211653952280471</v>
      </c>
      <c r="J8" s="508">
        <v>61.399999999999977</v>
      </c>
      <c r="K8" s="512">
        <v>4</v>
      </c>
      <c r="L8" s="512">
        <v>246.44</v>
      </c>
      <c r="M8" s="508">
        <v>1</v>
      </c>
      <c r="N8" s="508">
        <v>61.61</v>
      </c>
      <c r="O8" s="512">
        <v>9.4999999999999982</v>
      </c>
      <c r="P8" s="512">
        <v>583.29999999999984</v>
      </c>
      <c r="Q8" s="549">
        <v>2.3669047232592106</v>
      </c>
      <c r="R8" s="513">
        <v>61.399999999999991</v>
      </c>
    </row>
    <row r="9" spans="1:18" ht="14.4" customHeight="1" x14ac:dyDescent="0.3">
      <c r="A9" s="507" t="s">
        <v>695</v>
      </c>
      <c r="B9" s="508" t="s">
        <v>696</v>
      </c>
      <c r="C9" s="508" t="s">
        <v>427</v>
      </c>
      <c r="D9" s="508" t="s">
        <v>697</v>
      </c>
      <c r="E9" s="508" t="s">
        <v>702</v>
      </c>
      <c r="F9" s="508" t="s">
        <v>703</v>
      </c>
      <c r="G9" s="512">
        <v>4</v>
      </c>
      <c r="H9" s="512">
        <v>708</v>
      </c>
      <c r="I9" s="508">
        <v>1.0256410256410253</v>
      </c>
      <c r="J9" s="508">
        <v>177</v>
      </c>
      <c r="K9" s="512">
        <v>3.9</v>
      </c>
      <c r="L9" s="512">
        <v>690.30000000000018</v>
      </c>
      <c r="M9" s="508">
        <v>1</v>
      </c>
      <c r="N9" s="508">
        <v>177.00000000000006</v>
      </c>
      <c r="O9" s="512">
        <v>4.4000000000000004</v>
      </c>
      <c r="P9" s="512">
        <v>778.80000000000007</v>
      </c>
      <c r="Q9" s="549">
        <v>1.128205128205128</v>
      </c>
      <c r="R9" s="513">
        <v>177</v>
      </c>
    </row>
    <row r="10" spans="1:18" ht="14.4" customHeight="1" x14ac:dyDescent="0.3">
      <c r="A10" s="507" t="s">
        <v>695</v>
      </c>
      <c r="B10" s="508" t="s">
        <v>696</v>
      </c>
      <c r="C10" s="508" t="s">
        <v>427</v>
      </c>
      <c r="D10" s="508" t="s">
        <v>697</v>
      </c>
      <c r="E10" s="508" t="s">
        <v>704</v>
      </c>
      <c r="F10" s="508" t="s">
        <v>705</v>
      </c>
      <c r="G10" s="512">
        <v>27</v>
      </c>
      <c r="H10" s="512">
        <v>1534.68</v>
      </c>
      <c r="I10" s="508"/>
      <c r="J10" s="508">
        <v>56.84</v>
      </c>
      <c r="K10" s="512"/>
      <c r="L10" s="512"/>
      <c r="M10" s="508"/>
      <c r="N10" s="508"/>
      <c r="O10" s="512"/>
      <c r="P10" s="512"/>
      <c r="Q10" s="549"/>
      <c r="R10" s="513"/>
    </row>
    <row r="11" spans="1:18" ht="14.4" customHeight="1" x14ac:dyDescent="0.3">
      <c r="A11" s="507" t="s">
        <v>695</v>
      </c>
      <c r="B11" s="508" t="s">
        <v>696</v>
      </c>
      <c r="C11" s="508" t="s">
        <v>427</v>
      </c>
      <c r="D11" s="508" t="s">
        <v>697</v>
      </c>
      <c r="E11" s="508" t="s">
        <v>704</v>
      </c>
      <c r="F11" s="508"/>
      <c r="G11" s="512">
        <v>28</v>
      </c>
      <c r="H11" s="512">
        <v>1591.52</v>
      </c>
      <c r="I11" s="508"/>
      <c r="J11" s="508">
        <v>56.839999999999996</v>
      </c>
      <c r="K11" s="512"/>
      <c r="L11" s="512"/>
      <c r="M11" s="508"/>
      <c r="N11" s="508"/>
      <c r="O11" s="512"/>
      <c r="P11" s="512"/>
      <c r="Q11" s="549"/>
      <c r="R11" s="513"/>
    </row>
    <row r="12" spans="1:18" ht="14.4" customHeight="1" x14ac:dyDescent="0.3">
      <c r="A12" s="507" t="s">
        <v>695</v>
      </c>
      <c r="B12" s="508" t="s">
        <v>696</v>
      </c>
      <c r="C12" s="508" t="s">
        <v>427</v>
      </c>
      <c r="D12" s="508" t="s">
        <v>697</v>
      </c>
      <c r="E12" s="508" t="s">
        <v>706</v>
      </c>
      <c r="F12" s="508" t="s">
        <v>707</v>
      </c>
      <c r="G12" s="512">
        <v>470</v>
      </c>
      <c r="H12" s="512">
        <v>1146.8000000000002</v>
      </c>
      <c r="I12" s="508"/>
      <c r="J12" s="508">
        <v>2.4400000000000004</v>
      </c>
      <c r="K12" s="512"/>
      <c r="L12" s="512"/>
      <c r="M12" s="508"/>
      <c r="N12" s="508"/>
      <c r="O12" s="512"/>
      <c r="P12" s="512"/>
      <c r="Q12" s="549"/>
      <c r="R12" s="513"/>
    </row>
    <row r="13" spans="1:18" ht="14.4" customHeight="1" x14ac:dyDescent="0.3">
      <c r="A13" s="507" t="s">
        <v>695</v>
      </c>
      <c r="B13" s="508" t="s">
        <v>696</v>
      </c>
      <c r="C13" s="508" t="s">
        <v>427</v>
      </c>
      <c r="D13" s="508" t="s">
        <v>697</v>
      </c>
      <c r="E13" s="508" t="s">
        <v>708</v>
      </c>
      <c r="F13" s="508" t="s">
        <v>438</v>
      </c>
      <c r="G13" s="512"/>
      <c r="H13" s="512"/>
      <c r="I13" s="508"/>
      <c r="J13" s="508"/>
      <c r="K13" s="512">
        <v>21.150000000000002</v>
      </c>
      <c r="L13" s="512">
        <v>101.58999999999997</v>
      </c>
      <c r="M13" s="508">
        <v>1</v>
      </c>
      <c r="N13" s="508">
        <v>4.8033096926713927</v>
      </c>
      <c r="O13" s="512">
        <v>23.150000000000002</v>
      </c>
      <c r="P13" s="512">
        <v>111.11999999999999</v>
      </c>
      <c r="Q13" s="549">
        <v>1.0938084457131609</v>
      </c>
      <c r="R13" s="513">
        <v>4.7999999999999989</v>
      </c>
    </row>
    <row r="14" spans="1:18" ht="14.4" customHeight="1" x14ac:dyDescent="0.3">
      <c r="A14" s="507" t="s">
        <v>695</v>
      </c>
      <c r="B14" s="508" t="s">
        <v>696</v>
      </c>
      <c r="C14" s="508" t="s">
        <v>427</v>
      </c>
      <c r="D14" s="508" t="s">
        <v>697</v>
      </c>
      <c r="E14" s="508" t="s">
        <v>709</v>
      </c>
      <c r="F14" s="508" t="s">
        <v>705</v>
      </c>
      <c r="G14" s="512"/>
      <c r="H14" s="512"/>
      <c r="I14" s="508"/>
      <c r="J14" s="508"/>
      <c r="K14" s="512">
        <v>17</v>
      </c>
      <c r="L14" s="512">
        <v>1775.48</v>
      </c>
      <c r="M14" s="508">
        <v>1</v>
      </c>
      <c r="N14" s="508">
        <v>104.44</v>
      </c>
      <c r="O14" s="512">
        <v>34</v>
      </c>
      <c r="P14" s="512">
        <v>3550.96</v>
      </c>
      <c r="Q14" s="549">
        <v>2</v>
      </c>
      <c r="R14" s="513">
        <v>104.44</v>
      </c>
    </row>
    <row r="15" spans="1:18" ht="14.4" customHeight="1" x14ac:dyDescent="0.3">
      <c r="A15" s="507" t="s">
        <v>695</v>
      </c>
      <c r="B15" s="508" t="s">
        <v>696</v>
      </c>
      <c r="C15" s="508" t="s">
        <v>427</v>
      </c>
      <c r="D15" s="508" t="s">
        <v>710</v>
      </c>
      <c r="E15" s="508" t="s">
        <v>711</v>
      </c>
      <c r="F15" s="508" t="s">
        <v>712</v>
      </c>
      <c r="G15" s="512">
        <v>13</v>
      </c>
      <c r="H15" s="512">
        <v>2379</v>
      </c>
      <c r="I15" s="508">
        <v>2.1666666666666665</v>
      </c>
      <c r="J15" s="508">
        <v>183</v>
      </c>
      <c r="K15" s="512">
        <v>6</v>
      </c>
      <c r="L15" s="512">
        <v>1098</v>
      </c>
      <c r="M15" s="508">
        <v>1</v>
      </c>
      <c r="N15" s="508">
        <v>183</v>
      </c>
      <c r="O15" s="512">
        <v>10</v>
      </c>
      <c r="P15" s="512">
        <v>1840</v>
      </c>
      <c r="Q15" s="549">
        <v>1.6757741347905282</v>
      </c>
      <c r="R15" s="513">
        <v>184</v>
      </c>
    </row>
    <row r="16" spans="1:18" ht="14.4" customHeight="1" x14ac:dyDescent="0.3">
      <c r="A16" s="507" t="s">
        <v>695</v>
      </c>
      <c r="B16" s="508" t="s">
        <v>696</v>
      </c>
      <c r="C16" s="508" t="s">
        <v>427</v>
      </c>
      <c r="D16" s="508" t="s">
        <v>710</v>
      </c>
      <c r="E16" s="508" t="s">
        <v>711</v>
      </c>
      <c r="F16" s="508" t="s">
        <v>713</v>
      </c>
      <c r="G16" s="512">
        <v>10</v>
      </c>
      <c r="H16" s="512">
        <v>1830</v>
      </c>
      <c r="I16" s="508">
        <v>1</v>
      </c>
      <c r="J16" s="508">
        <v>183</v>
      </c>
      <c r="K16" s="512">
        <v>10</v>
      </c>
      <c r="L16" s="512">
        <v>1830</v>
      </c>
      <c r="M16" s="508">
        <v>1</v>
      </c>
      <c r="N16" s="508">
        <v>183</v>
      </c>
      <c r="O16" s="512">
        <v>6</v>
      </c>
      <c r="P16" s="512">
        <v>1104</v>
      </c>
      <c r="Q16" s="549">
        <v>0.60327868852459021</v>
      </c>
      <c r="R16" s="513">
        <v>184</v>
      </c>
    </row>
    <row r="17" spans="1:18" ht="14.4" customHeight="1" x14ac:dyDescent="0.3">
      <c r="A17" s="507" t="s">
        <v>695</v>
      </c>
      <c r="B17" s="508" t="s">
        <v>696</v>
      </c>
      <c r="C17" s="508" t="s">
        <v>427</v>
      </c>
      <c r="D17" s="508" t="s">
        <v>710</v>
      </c>
      <c r="E17" s="508" t="s">
        <v>714</v>
      </c>
      <c r="F17" s="508" t="s">
        <v>715</v>
      </c>
      <c r="G17" s="512">
        <v>4</v>
      </c>
      <c r="H17" s="512">
        <v>488</v>
      </c>
      <c r="I17" s="508">
        <v>0.66666666666666663</v>
      </c>
      <c r="J17" s="508">
        <v>122</v>
      </c>
      <c r="K17" s="512">
        <v>6</v>
      </c>
      <c r="L17" s="512">
        <v>732</v>
      </c>
      <c r="M17" s="508">
        <v>1</v>
      </c>
      <c r="N17" s="508">
        <v>122</v>
      </c>
      <c r="O17" s="512">
        <v>4</v>
      </c>
      <c r="P17" s="512">
        <v>488</v>
      </c>
      <c r="Q17" s="549">
        <v>0.66666666666666663</v>
      </c>
      <c r="R17" s="513">
        <v>122</v>
      </c>
    </row>
    <row r="18" spans="1:18" ht="14.4" customHeight="1" x14ac:dyDescent="0.3">
      <c r="A18" s="507" t="s">
        <v>695</v>
      </c>
      <c r="B18" s="508" t="s">
        <v>696</v>
      </c>
      <c r="C18" s="508" t="s">
        <v>427</v>
      </c>
      <c r="D18" s="508" t="s">
        <v>710</v>
      </c>
      <c r="E18" s="508" t="s">
        <v>714</v>
      </c>
      <c r="F18" s="508" t="s">
        <v>716</v>
      </c>
      <c r="G18" s="512">
        <v>1</v>
      </c>
      <c r="H18" s="512">
        <v>122</v>
      </c>
      <c r="I18" s="508">
        <v>1</v>
      </c>
      <c r="J18" s="508">
        <v>122</v>
      </c>
      <c r="K18" s="512">
        <v>1</v>
      </c>
      <c r="L18" s="512">
        <v>122</v>
      </c>
      <c r="M18" s="508">
        <v>1</v>
      </c>
      <c r="N18" s="508">
        <v>122</v>
      </c>
      <c r="O18" s="512">
        <v>2</v>
      </c>
      <c r="P18" s="512">
        <v>244</v>
      </c>
      <c r="Q18" s="549">
        <v>2</v>
      </c>
      <c r="R18" s="513">
        <v>122</v>
      </c>
    </row>
    <row r="19" spans="1:18" ht="14.4" customHeight="1" x14ac:dyDescent="0.3">
      <c r="A19" s="507" t="s">
        <v>695</v>
      </c>
      <c r="B19" s="508" t="s">
        <v>696</v>
      </c>
      <c r="C19" s="508" t="s">
        <v>427</v>
      </c>
      <c r="D19" s="508" t="s">
        <v>710</v>
      </c>
      <c r="E19" s="508" t="s">
        <v>717</v>
      </c>
      <c r="F19" s="508" t="s">
        <v>718</v>
      </c>
      <c r="G19" s="512">
        <v>298</v>
      </c>
      <c r="H19" s="512">
        <v>11026</v>
      </c>
      <c r="I19" s="508">
        <v>1.0530035335689045</v>
      </c>
      <c r="J19" s="508">
        <v>37</v>
      </c>
      <c r="K19" s="512">
        <v>283</v>
      </c>
      <c r="L19" s="512">
        <v>10471</v>
      </c>
      <c r="M19" s="508">
        <v>1</v>
      </c>
      <c r="N19" s="508">
        <v>37</v>
      </c>
      <c r="O19" s="512">
        <v>358</v>
      </c>
      <c r="P19" s="512">
        <v>13246</v>
      </c>
      <c r="Q19" s="549">
        <v>1.2650176678445231</v>
      </c>
      <c r="R19" s="513">
        <v>37</v>
      </c>
    </row>
    <row r="20" spans="1:18" ht="14.4" customHeight="1" x14ac:dyDescent="0.3">
      <c r="A20" s="507" t="s">
        <v>695</v>
      </c>
      <c r="B20" s="508" t="s">
        <v>696</v>
      </c>
      <c r="C20" s="508" t="s">
        <v>427</v>
      </c>
      <c r="D20" s="508" t="s">
        <v>710</v>
      </c>
      <c r="E20" s="508" t="s">
        <v>717</v>
      </c>
      <c r="F20" s="508" t="s">
        <v>719</v>
      </c>
      <c r="G20" s="512">
        <v>380</v>
      </c>
      <c r="H20" s="512">
        <v>14060</v>
      </c>
      <c r="I20" s="508">
        <v>1.2459016393442623</v>
      </c>
      <c r="J20" s="508">
        <v>37</v>
      </c>
      <c r="K20" s="512">
        <v>305</v>
      </c>
      <c r="L20" s="512">
        <v>11285</v>
      </c>
      <c r="M20" s="508">
        <v>1</v>
      </c>
      <c r="N20" s="508">
        <v>37</v>
      </c>
      <c r="O20" s="512">
        <v>339</v>
      </c>
      <c r="P20" s="512">
        <v>12543</v>
      </c>
      <c r="Q20" s="549">
        <v>1.1114754098360655</v>
      </c>
      <c r="R20" s="513">
        <v>37</v>
      </c>
    </row>
    <row r="21" spans="1:18" ht="14.4" customHeight="1" x14ac:dyDescent="0.3">
      <c r="A21" s="507" t="s">
        <v>695</v>
      </c>
      <c r="B21" s="508" t="s">
        <v>696</v>
      </c>
      <c r="C21" s="508" t="s">
        <v>427</v>
      </c>
      <c r="D21" s="508" t="s">
        <v>710</v>
      </c>
      <c r="E21" s="508" t="s">
        <v>720</v>
      </c>
      <c r="F21" s="508" t="s">
        <v>721</v>
      </c>
      <c r="G21" s="512">
        <v>232</v>
      </c>
      <c r="H21" s="512">
        <v>2320</v>
      </c>
      <c r="I21" s="508">
        <v>1.2747252747252746</v>
      </c>
      <c r="J21" s="508">
        <v>10</v>
      </c>
      <c r="K21" s="512">
        <v>182</v>
      </c>
      <c r="L21" s="512">
        <v>1820</v>
      </c>
      <c r="M21" s="508">
        <v>1</v>
      </c>
      <c r="N21" s="508">
        <v>10</v>
      </c>
      <c r="O21" s="512">
        <v>232</v>
      </c>
      <c r="P21" s="512">
        <v>2320</v>
      </c>
      <c r="Q21" s="549">
        <v>1.2747252747252746</v>
      </c>
      <c r="R21" s="513">
        <v>10</v>
      </c>
    </row>
    <row r="22" spans="1:18" ht="14.4" customHeight="1" x14ac:dyDescent="0.3">
      <c r="A22" s="507" t="s">
        <v>695</v>
      </c>
      <c r="B22" s="508" t="s">
        <v>696</v>
      </c>
      <c r="C22" s="508" t="s">
        <v>427</v>
      </c>
      <c r="D22" s="508" t="s">
        <v>710</v>
      </c>
      <c r="E22" s="508" t="s">
        <v>720</v>
      </c>
      <c r="F22" s="508" t="s">
        <v>722</v>
      </c>
      <c r="G22" s="512">
        <v>7</v>
      </c>
      <c r="H22" s="512">
        <v>70</v>
      </c>
      <c r="I22" s="508">
        <v>0.77777777777777779</v>
      </c>
      <c r="J22" s="508">
        <v>10</v>
      </c>
      <c r="K22" s="512">
        <v>9</v>
      </c>
      <c r="L22" s="512">
        <v>90</v>
      </c>
      <c r="M22" s="508">
        <v>1</v>
      </c>
      <c r="N22" s="508">
        <v>10</v>
      </c>
      <c r="O22" s="512">
        <v>4</v>
      </c>
      <c r="P22" s="512">
        <v>40</v>
      </c>
      <c r="Q22" s="549">
        <v>0.44444444444444442</v>
      </c>
      <c r="R22" s="513">
        <v>10</v>
      </c>
    </row>
    <row r="23" spans="1:18" ht="14.4" customHeight="1" x14ac:dyDescent="0.3">
      <c r="A23" s="507" t="s">
        <v>695</v>
      </c>
      <c r="B23" s="508" t="s">
        <v>696</v>
      </c>
      <c r="C23" s="508" t="s">
        <v>427</v>
      </c>
      <c r="D23" s="508" t="s">
        <v>710</v>
      </c>
      <c r="E23" s="508" t="s">
        <v>723</v>
      </c>
      <c r="F23" s="508" t="s">
        <v>724</v>
      </c>
      <c r="G23" s="512">
        <v>28</v>
      </c>
      <c r="H23" s="512">
        <v>140</v>
      </c>
      <c r="I23" s="508">
        <v>1.1200000000000001</v>
      </c>
      <c r="J23" s="508">
        <v>5</v>
      </c>
      <c r="K23" s="512">
        <v>25</v>
      </c>
      <c r="L23" s="512">
        <v>125</v>
      </c>
      <c r="M23" s="508">
        <v>1</v>
      </c>
      <c r="N23" s="508">
        <v>5</v>
      </c>
      <c r="O23" s="512">
        <v>21</v>
      </c>
      <c r="P23" s="512">
        <v>105</v>
      </c>
      <c r="Q23" s="549">
        <v>0.84</v>
      </c>
      <c r="R23" s="513">
        <v>5</v>
      </c>
    </row>
    <row r="24" spans="1:18" ht="14.4" customHeight="1" x14ac:dyDescent="0.3">
      <c r="A24" s="507" t="s">
        <v>695</v>
      </c>
      <c r="B24" s="508" t="s">
        <v>696</v>
      </c>
      <c r="C24" s="508" t="s">
        <v>427</v>
      </c>
      <c r="D24" s="508" t="s">
        <v>710</v>
      </c>
      <c r="E24" s="508" t="s">
        <v>725</v>
      </c>
      <c r="F24" s="508" t="s">
        <v>726</v>
      </c>
      <c r="G24" s="512">
        <v>2</v>
      </c>
      <c r="H24" s="512">
        <v>10</v>
      </c>
      <c r="I24" s="508">
        <v>0.33333333333333331</v>
      </c>
      <c r="J24" s="508">
        <v>5</v>
      </c>
      <c r="K24" s="512">
        <v>6</v>
      </c>
      <c r="L24" s="512">
        <v>30</v>
      </c>
      <c r="M24" s="508">
        <v>1</v>
      </c>
      <c r="N24" s="508">
        <v>5</v>
      </c>
      <c r="O24" s="512">
        <v>8</v>
      </c>
      <c r="P24" s="512">
        <v>40</v>
      </c>
      <c r="Q24" s="549">
        <v>1.3333333333333333</v>
      </c>
      <c r="R24" s="513">
        <v>5</v>
      </c>
    </row>
    <row r="25" spans="1:18" ht="14.4" customHeight="1" x14ac:dyDescent="0.3">
      <c r="A25" s="507" t="s">
        <v>695</v>
      </c>
      <c r="B25" s="508" t="s">
        <v>696</v>
      </c>
      <c r="C25" s="508" t="s">
        <v>427</v>
      </c>
      <c r="D25" s="508" t="s">
        <v>710</v>
      </c>
      <c r="E25" s="508" t="s">
        <v>727</v>
      </c>
      <c r="F25" s="508" t="s">
        <v>728</v>
      </c>
      <c r="G25" s="512">
        <v>5</v>
      </c>
      <c r="H25" s="512">
        <v>370</v>
      </c>
      <c r="I25" s="508">
        <v>0.1111111111111111</v>
      </c>
      <c r="J25" s="508">
        <v>74</v>
      </c>
      <c r="K25" s="512">
        <v>45</v>
      </c>
      <c r="L25" s="512">
        <v>3330</v>
      </c>
      <c r="M25" s="508">
        <v>1</v>
      </c>
      <c r="N25" s="508">
        <v>74</v>
      </c>
      <c r="O25" s="512">
        <v>74</v>
      </c>
      <c r="P25" s="512">
        <v>5476</v>
      </c>
      <c r="Q25" s="549">
        <v>1.6444444444444444</v>
      </c>
      <c r="R25" s="513">
        <v>74</v>
      </c>
    </row>
    <row r="26" spans="1:18" ht="14.4" customHeight="1" x14ac:dyDescent="0.3">
      <c r="A26" s="507" t="s">
        <v>695</v>
      </c>
      <c r="B26" s="508" t="s">
        <v>696</v>
      </c>
      <c r="C26" s="508" t="s">
        <v>427</v>
      </c>
      <c r="D26" s="508" t="s">
        <v>710</v>
      </c>
      <c r="E26" s="508" t="s">
        <v>727</v>
      </c>
      <c r="F26" s="508" t="s">
        <v>729</v>
      </c>
      <c r="G26" s="512">
        <v>4</v>
      </c>
      <c r="H26" s="512">
        <v>296</v>
      </c>
      <c r="I26" s="508">
        <v>0.08</v>
      </c>
      <c r="J26" s="508">
        <v>74</v>
      </c>
      <c r="K26" s="512">
        <v>50</v>
      </c>
      <c r="L26" s="512">
        <v>3700</v>
      </c>
      <c r="M26" s="508">
        <v>1</v>
      </c>
      <c r="N26" s="508">
        <v>74</v>
      </c>
      <c r="O26" s="512">
        <v>79</v>
      </c>
      <c r="P26" s="512">
        <v>5846</v>
      </c>
      <c r="Q26" s="549">
        <v>1.58</v>
      </c>
      <c r="R26" s="513">
        <v>74</v>
      </c>
    </row>
    <row r="27" spans="1:18" ht="14.4" customHeight="1" x14ac:dyDescent="0.3">
      <c r="A27" s="507" t="s">
        <v>695</v>
      </c>
      <c r="B27" s="508" t="s">
        <v>696</v>
      </c>
      <c r="C27" s="508" t="s">
        <v>427</v>
      </c>
      <c r="D27" s="508" t="s">
        <v>710</v>
      </c>
      <c r="E27" s="508" t="s">
        <v>730</v>
      </c>
      <c r="F27" s="508" t="s">
        <v>731</v>
      </c>
      <c r="G27" s="512">
        <v>30</v>
      </c>
      <c r="H27" s="512">
        <v>5310</v>
      </c>
      <c r="I27" s="508">
        <v>1.25</v>
      </c>
      <c r="J27" s="508">
        <v>177</v>
      </c>
      <c r="K27" s="512">
        <v>24</v>
      </c>
      <c r="L27" s="512">
        <v>4248</v>
      </c>
      <c r="M27" s="508">
        <v>1</v>
      </c>
      <c r="N27" s="508">
        <v>177</v>
      </c>
      <c r="O27" s="512">
        <v>39</v>
      </c>
      <c r="P27" s="512">
        <v>6942</v>
      </c>
      <c r="Q27" s="549">
        <v>1.634180790960452</v>
      </c>
      <c r="R27" s="513">
        <v>178</v>
      </c>
    </row>
    <row r="28" spans="1:18" ht="14.4" customHeight="1" x14ac:dyDescent="0.3">
      <c r="A28" s="507" t="s">
        <v>695</v>
      </c>
      <c r="B28" s="508" t="s">
        <v>696</v>
      </c>
      <c r="C28" s="508" t="s">
        <v>427</v>
      </c>
      <c r="D28" s="508" t="s">
        <v>710</v>
      </c>
      <c r="E28" s="508" t="s">
        <v>730</v>
      </c>
      <c r="F28" s="508" t="s">
        <v>732</v>
      </c>
      <c r="G28" s="512">
        <v>44</v>
      </c>
      <c r="H28" s="512">
        <v>7788</v>
      </c>
      <c r="I28" s="508">
        <v>1.2941176470588236</v>
      </c>
      <c r="J28" s="508">
        <v>177</v>
      </c>
      <c r="K28" s="512">
        <v>34</v>
      </c>
      <c r="L28" s="512">
        <v>6018</v>
      </c>
      <c r="M28" s="508">
        <v>1</v>
      </c>
      <c r="N28" s="508">
        <v>177</v>
      </c>
      <c r="O28" s="512">
        <v>35</v>
      </c>
      <c r="P28" s="512">
        <v>6230</v>
      </c>
      <c r="Q28" s="549">
        <v>1.0352276503821867</v>
      </c>
      <c r="R28" s="513">
        <v>178</v>
      </c>
    </row>
    <row r="29" spans="1:18" ht="14.4" customHeight="1" x14ac:dyDescent="0.3">
      <c r="A29" s="507" t="s">
        <v>695</v>
      </c>
      <c r="B29" s="508" t="s">
        <v>696</v>
      </c>
      <c r="C29" s="508" t="s">
        <v>427</v>
      </c>
      <c r="D29" s="508" t="s">
        <v>710</v>
      </c>
      <c r="E29" s="508" t="s">
        <v>733</v>
      </c>
      <c r="F29" s="508" t="s">
        <v>734</v>
      </c>
      <c r="G29" s="512">
        <v>61</v>
      </c>
      <c r="H29" s="512">
        <v>10919</v>
      </c>
      <c r="I29" s="508">
        <v>1.1806877162629759</v>
      </c>
      <c r="J29" s="508">
        <v>179</v>
      </c>
      <c r="K29" s="512">
        <v>34</v>
      </c>
      <c r="L29" s="512">
        <v>9248</v>
      </c>
      <c r="M29" s="508">
        <v>1</v>
      </c>
      <c r="N29" s="508">
        <v>272</v>
      </c>
      <c r="O29" s="512">
        <v>33</v>
      </c>
      <c r="P29" s="512">
        <v>8976</v>
      </c>
      <c r="Q29" s="549">
        <v>0.97058823529411764</v>
      </c>
      <c r="R29" s="513">
        <v>272</v>
      </c>
    </row>
    <row r="30" spans="1:18" ht="14.4" customHeight="1" x14ac:dyDescent="0.3">
      <c r="A30" s="507" t="s">
        <v>695</v>
      </c>
      <c r="B30" s="508" t="s">
        <v>696</v>
      </c>
      <c r="C30" s="508" t="s">
        <v>427</v>
      </c>
      <c r="D30" s="508" t="s">
        <v>710</v>
      </c>
      <c r="E30" s="508" t="s">
        <v>733</v>
      </c>
      <c r="F30" s="508" t="s">
        <v>735</v>
      </c>
      <c r="G30" s="512">
        <v>32</v>
      </c>
      <c r="H30" s="512">
        <v>5728</v>
      </c>
      <c r="I30" s="508">
        <v>0.70196078431372544</v>
      </c>
      <c r="J30" s="508">
        <v>179</v>
      </c>
      <c r="K30" s="512">
        <v>30</v>
      </c>
      <c r="L30" s="512">
        <v>8160</v>
      </c>
      <c r="M30" s="508">
        <v>1</v>
      </c>
      <c r="N30" s="508">
        <v>272</v>
      </c>
      <c r="O30" s="512">
        <v>46</v>
      </c>
      <c r="P30" s="512">
        <v>12512</v>
      </c>
      <c r="Q30" s="549">
        <v>1.5333333333333334</v>
      </c>
      <c r="R30" s="513">
        <v>272</v>
      </c>
    </row>
    <row r="31" spans="1:18" ht="14.4" customHeight="1" x14ac:dyDescent="0.3">
      <c r="A31" s="507" t="s">
        <v>695</v>
      </c>
      <c r="B31" s="508" t="s">
        <v>696</v>
      </c>
      <c r="C31" s="508" t="s">
        <v>427</v>
      </c>
      <c r="D31" s="508" t="s">
        <v>710</v>
      </c>
      <c r="E31" s="508" t="s">
        <v>736</v>
      </c>
      <c r="F31" s="508" t="s">
        <v>737</v>
      </c>
      <c r="G31" s="512">
        <v>413</v>
      </c>
      <c r="H31" s="512">
        <v>13766.66</v>
      </c>
      <c r="I31" s="508">
        <v>1.207601754385965</v>
      </c>
      <c r="J31" s="508">
        <v>33.333317191283292</v>
      </c>
      <c r="K31" s="512">
        <v>342</v>
      </c>
      <c r="L31" s="512">
        <v>11400</v>
      </c>
      <c r="M31" s="508">
        <v>1</v>
      </c>
      <c r="N31" s="508">
        <v>33.333333333333336</v>
      </c>
      <c r="O31" s="512">
        <v>409</v>
      </c>
      <c r="P31" s="512">
        <v>13633.36</v>
      </c>
      <c r="Q31" s="549">
        <v>1.1959087719298247</v>
      </c>
      <c r="R31" s="513">
        <v>33.333398533007333</v>
      </c>
    </row>
    <row r="32" spans="1:18" ht="14.4" customHeight="1" x14ac:dyDescent="0.3">
      <c r="A32" s="507" t="s">
        <v>695</v>
      </c>
      <c r="B32" s="508" t="s">
        <v>696</v>
      </c>
      <c r="C32" s="508" t="s">
        <v>427</v>
      </c>
      <c r="D32" s="508" t="s">
        <v>710</v>
      </c>
      <c r="E32" s="508" t="s">
        <v>736</v>
      </c>
      <c r="F32" s="508" t="s">
        <v>738</v>
      </c>
      <c r="G32" s="512">
        <v>3</v>
      </c>
      <c r="H32" s="512">
        <v>99.99</v>
      </c>
      <c r="I32" s="508">
        <v>0.59996399855994254</v>
      </c>
      <c r="J32" s="508">
        <v>33.33</v>
      </c>
      <c r="K32" s="512">
        <v>5</v>
      </c>
      <c r="L32" s="512">
        <v>166.65999999999997</v>
      </c>
      <c r="M32" s="508">
        <v>1</v>
      </c>
      <c r="N32" s="508">
        <v>33.331999999999994</v>
      </c>
      <c r="O32" s="512">
        <v>1</v>
      </c>
      <c r="P32" s="512">
        <v>33.33</v>
      </c>
      <c r="Q32" s="549">
        <v>0.19998799951998084</v>
      </c>
      <c r="R32" s="513">
        <v>33.33</v>
      </c>
    </row>
    <row r="33" spans="1:18" ht="14.4" customHeight="1" x14ac:dyDescent="0.3">
      <c r="A33" s="507" t="s">
        <v>695</v>
      </c>
      <c r="B33" s="508" t="s">
        <v>696</v>
      </c>
      <c r="C33" s="508" t="s">
        <v>427</v>
      </c>
      <c r="D33" s="508" t="s">
        <v>710</v>
      </c>
      <c r="E33" s="508" t="s">
        <v>739</v>
      </c>
      <c r="F33" s="508" t="s">
        <v>740</v>
      </c>
      <c r="G33" s="512">
        <v>58</v>
      </c>
      <c r="H33" s="512">
        <v>2146</v>
      </c>
      <c r="I33" s="508">
        <v>1.1153846153846154</v>
      </c>
      <c r="J33" s="508">
        <v>37</v>
      </c>
      <c r="K33" s="512">
        <v>52</v>
      </c>
      <c r="L33" s="512">
        <v>1924</v>
      </c>
      <c r="M33" s="508">
        <v>1</v>
      </c>
      <c r="N33" s="508">
        <v>37</v>
      </c>
      <c r="O33" s="512">
        <v>58</v>
      </c>
      <c r="P33" s="512">
        <v>2146</v>
      </c>
      <c r="Q33" s="549">
        <v>1.1153846153846154</v>
      </c>
      <c r="R33" s="513">
        <v>37</v>
      </c>
    </row>
    <row r="34" spans="1:18" ht="14.4" customHeight="1" x14ac:dyDescent="0.3">
      <c r="A34" s="507" t="s">
        <v>695</v>
      </c>
      <c r="B34" s="508" t="s">
        <v>696</v>
      </c>
      <c r="C34" s="508" t="s">
        <v>427</v>
      </c>
      <c r="D34" s="508" t="s">
        <v>710</v>
      </c>
      <c r="E34" s="508" t="s">
        <v>739</v>
      </c>
      <c r="F34" s="508" t="s">
        <v>741</v>
      </c>
      <c r="G34" s="512">
        <v>55</v>
      </c>
      <c r="H34" s="512">
        <v>2035</v>
      </c>
      <c r="I34" s="508">
        <v>1.1956521739130435</v>
      </c>
      <c r="J34" s="508">
        <v>37</v>
      </c>
      <c r="K34" s="512">
        <v>46</v>
      </c>
      <c r="L34" s="512">
        <v>1702</v>
      </c>
      <c r="M34" s="508">
        <v>1</v>
      </c>
      <c r="N34" s="508">
        <v>37</v>
      </c>
      <c r="O34" s="512">
        <v>65</v>
      </c>
      <c r="P34" s="512">
        <v>2405</v>
      </c>
      <c r="Q34" s="549">
        <v>1.4130434782608696</v>
      </c>
      <c r="R34" s="513">
        <v>37</v>
      </c>
    </row>
    <row r="35" spans="1:18" ht="14.4" customHeight="1" x14ac:dyDescent="0.3">
      <c r="A35" s="507" t="s">
        <v>695</v>
      </c>
      <c r="B35" s="508" t="s">
        <v>696</v>
      </c>
      <c r="C35" s="508" t="s">
        <v>427</v>
      </c>
      <c r="D35" s="508" t="s">
        <v>710</v>
      </c>
      <c r="E35" s="508" t="s">
        <v>742</v>
      </c>
      <c r="F35" s="508" t="s">
        <v>743</v>
      </c>
      <c r="G35" s="512">
        <v>212</v>
      </c>
      <c r="H35" s="512">
        <v>27772</v>
      </c>
      <c r="I35" s="508">
        <v>1.0364233467681743</v>
      </c>
      <c r="J35" s="508">
        <v>131</v>
      </c>
      <c r="K35" s="512">
        <v>203</v>
      </c>
      <c r="L35" s="512">
        <v>26796</v>
      </c>
      <c r="M35" s="508">
        <v>1</v>
      </c>
      <c r="N35" s="508">
        <v>132</v>
      </c>
      <c r="O35" s="512">
        <v>256</v>
      </c>
      <c r="P35" s="512">
        <v>33792</v>
      </c>
      <c r="Q35" s="549">
        <v>1.2610837438423645</v>
      </c>
      <c r="R35" s="513">
        <v>132</v>
      </c>
    </row>
    <row r="36" spans="1:18" ht="14.4" customHeight="1" x14ac:dyDescent="0.3">
      <c r="A36" s="507" t="s">
        <v>695</v>
      </c>
      <c r="B36" s="508" t="s">
        <v>696</v>
      </c>
      <c r="C36" s="508" t="s">
        <v>427</v>
      </c>
      <c r="D36" s="508" t="s">
        <v>710</v>
      </c>
      <c r="E36" s="508" t="s">
        <v>742</v>
      </c>
      <c r="F36" s="508" t="s">
        <v>744</v>
      </c>
      <c r="G36" s="512">
        <v>313</v>
      </c>
      <c r="H36" s="512">
        <v>41003</v>
      </c>
      <c r="I36" s="508">
        <v>1.4249026966916876</v>
      </c>
      <c r="J36" s="508">
        <v>131</v>
      </c>
      <c r="K36" s="512">
        <v>218</v>
      </c>
      <c r="L36" s="512">
        <v>28776</v>
      </c>
      <c r="M36" s="508">
        <v>1</v>
      </c>
      <c r="N36" s="508">
        <v>132</v>
      </c>
      <c r="O36" s="512">
        <v>247</v>
      </c>
      <c r="P36" s="512">
        <v>32604</v>
      </c>
      <c r="Q36" s="549">
        <v>1.1330275229357798</v>
      </c>
      <c r="R36" s="513">
        <v>132</v>
      </c>
    </row>
    <row r="37" spans="1:18" ht="14.4" customHeight="1" x14ac:dyDescent="0.3">
      <c r="A37" s="507" t="s">
        <v>695</v>
      </c>
      <c r="B37" s="508" t="s">
        <v>696</v>
      </c>
      <c r="C37" s="508" t="s">
        <v>427</v>
      </c>
      <c r="D37" s="508" t="s">
        <v>710</v>
      </c>
      <c r="E37" s="508" t="s">
        <v>745</v>
      </c>
      <c r="F37" s="508" t="s">
        <v>746</v>
      </c>
      <c r="G37" s="512">
        <v>136</v>
      </c>
      <c r="H37" s="512">
        <v>10064</v>
      </c>
      <c r="I37" s="508">
        <v>0.83950617283950613</v>
      </c>
      <c r="J37" s="508">
        <v>74</v>
      </c>
      <c r="K37" s="512">
        <v>162</v>
      </c>
      <c r="L37" s="512">
        <v>11988</v>
      </c>
      <c r="M37" s="508">
        <v>1</v>
      </c>
      <c r="N37" s="508">
        <v>74</v>
      </c>
      <c r="O37" s="512">
        <v>134</v>
      </c>
      <c r="P37" s="512">
        <v>9916</v>
      </c>
      <c r="Q37" s="549">
        <v>0.8271604938271605</v>
      </c>
      <c r="R37" s="513">
        <v>74</v>
      </c>
    </row>
    <row r="38" spans="1:18" ht="14.4" customHeight="1" x14ac:dyDescent="0.3">
      <c r="A38" s="507" t="s">
        <v>695</v>
      </c>
      <c r="B38" s="508" t="s">
        <v>696</v>
      </c>
      <c r="C38" s="508" t="s">
        <v>427</v>
      </c>
      <c r="D38" s="508" t="s">
        <v>710</v>
      </c>
      <c r="E38" s="508" t="s">
        <v>745</v>
      </c>
      <c r="F38" s="508" t="s">
        <v>747</v>
      </c>
      <c r="G38" s="512">
        <v>145</v>
      </c>
      <c r="H38" s="512">
        <v>10730</v>
      </c>
      <c r="I38" s="508">
        <v>0.98639455782312924</v>
      </c>
      <c r="J38" s="508">
        <v>74</v>
      </c>
      <c r="K38" s="512">
        <v>147</v>
      </c>
      <c r="L38" s="512">
        <v>10878</v>
      </c>
      <c r="M38" s="508">
        <v>1</v>
      </c>
      <c r="N38" s="508">
        <v>74</v>
      </c>
      <c r="O38" s="512">
        <v>120</v>
      </c>
      <c r="P38" s="512">
        <v>8880</v>
      </c>
      <c r="Q38" s="549">
        <v>0.81632653061224492</v>
      </c>
      <c r="R38" s="513">
        <v>74</v>
      </c>
    </row>
    <row r="39" spans="1:18" ht="14.4" customHeight="1" x14ac:dyDescent="0.3">
      <c r="A39" s="507" t="s">
        <v>695</v>
      </c>
      <c r="B39" s="508" t="s">
        <v>696</v>
      </c>
      <c r="C39" s="508" t="s">
        <v>427</v>
      </c>
      <c r="D39" s="508" t="s">
        <v>710</v>
      </c>
      <c r="E39" s="508" t="s">
        <v>748</v>
      </c>
      <c r="F39" s="508" t="s">
        <v>749</v>
      </c>
      <c r="G39" s="512">
        <v>138</v>
      </c>
      <c r="H39" s="512">
        <v>48852</v>
      </c>
      <c r="I39" s="508">
        <v>1.3105835010060363</v>
      </c>
      <c r="J39" s="508">
        <v>354</v>
      </c>
      <c r="K39" s="512">
        <v>105</v>
      </c>
      <c r="L39" s="512">
        <v>37275</v>
      </c>
      <c r="M39" s="508">
        <v>1</v>
      </c>
      <c r="N39" s="508">
        <v>355</v>
      </c>
      <c r="O39" s="512">
        <v>120</v>
      </c>
      <c r="P39" s="512">
        <v>42600</v>
      </c>
      <c r="Q39" s="549">
        <v>1.1428571428571428</v>
      </c>
      <c r="R39" s="513">
        <v>355</v>
      </c>
    </row>
    <row r="40" spans="1:18" ht="14.4" customHeight="1" x14ac:dyDescent="0.3">
      <c r="A40" s="507" t="s">
        <v>695</v>
      </c>
      <c r="B40" s="508" t="s">
        <v>696</v>
      </c>
      <c r="C40" s="508" t="s">
        <v>427</v>
      </c>
      <c r="D40" s="508" t="s">
        <v>710</v>
      </c>
      <c r="E40" s="508" t="s">
        <v>748</v>
      </c>
      <c r="F40" s="508" t="s">
        <v>750</v>
      </c>
      <c r="G40" s="512">
        <v>107</v>
      </c>
      <c r="H40" s="512">
        <v>37878</v>
      </c>
      <c r="I40" s="508">
        <v>0.9198154443904808</v>
      </c>
      <c r="J40" s="508">
        <v>354</v>
      </c>
      <c r="K40" s="512">
        <v>116</v>
      </c>
      <c r="L40" s="512">
        <v>41180</v>
      </c>
      <c r="M40" s="508">
        <v>1</v>
      </c>
      <c r="N40" s="508">
        <v>355</v>
      </c>
      <c r="O40" s="512">
        <v>136</v>
      </c>
      <c r="P40" s="512">
        <v>48280</v>
      </c>
      <c r="Q40" s="549">
        <v>1.1724137931034482</v>
      </c>
      <c r="R40" s="513">
        <v>355</v>
      </c>
    </row>
    <row r="41" spans="1:18" ht="14.4" customHeight="1" x14ac:dyDescent="0.3">
      <c r="A41" s="507" t="s">
        <v>695</v>
      </c>
      <c r="B41" s="508" t="s">
        <v>696</v>
      </c>
      <c r="C41" s="508" t="s">
        <v>427</v>
      </c>
      <c r="D41" s="508" t="s">
        <v>710</v>
      </c>
      <c r="E41" s="508" t="s">
        <v>751</v>
      </c>
      <c r="F41" s="508" t="s">
        <v>752</v>
      </c>
      <c r="G41" s="512">
        <v>25</v>
      </c>
      <c r="H41" s="512">
        <v>5550</v>
      </c>
      <c r="I41" s="508">
        <v>0.16373613405711587</v>
      </c>
      <c r="J41" s="508">
        <v>222</v>
      </c>
      <c r="K41" s="512">
        <v>152</v>
      </c>
      <c r="L41" s="512">
        <v>33896</v>
      </c>
      <c r="M41" s="508">
        <v>1</v>
      </c>
      <c r="N41" s="508">
        <v>223</v>
      </c>
      <c r="O41" s="512">
        <v>164</v>
      </c>
      <c r="P41" s="512">
        <v>36572</v>
      </c>
      <c r="Q41" s="549">
        <v>1.0789473684210527</v>
      </c>
      <c r="R41" s="513">
        <v>223</v>
      </c>
    </row>
    <row r="42" spans="1:18" ht="14.4" customHeight="1" x14ac:dyDescent="0.3">
      <c r="A42" s="507" t="s">
        <v>695</v>
      </c>
      <c r="B42" s="508" t="s">
        <v>696</v>
      </c>
      <c r="C42" s="508" t="s">
        <v>427</v>
      </c>
      <c r="D42" s="508" t="s">
        <v>710</v>
      </c>
      <c r="E42" s="508" t="s">
        <v>751</v>
      </c>
      <c r="F42" s="508" t="s">
        <v>753</v>
      </c>
      <c r="G42" s="512">
        <v>35</v>
      </c>
      <c r="H42" s="512">
        <v>7770</v>
      </c>
      <c r="I42" s="508">
        <v>0.2600227561742855</v>
      </c>
      <c r="J42" s="508">
        <v>222</v>
      </c>
      <c r="K42" s="512">
        <v>134</v>
      </c>
      <c r="L42" s="512">
        <v>29882</v>
      </c>
      <c r="M42" s="508">
        <v>1</v>
      </c>
      <c r="N42" s="508">
        <v>223</v>
      </c>
      <c r="O42" s="512">
        <v>173</v>
      </c>
      <c r="P42" s="512">
        <v>38579</v>
      </c>
      <c r="Q42" s="549">
        <v>1.291044776119403</v>
      </c>
      <c r="R42" s="513">
        <v>223</v>
      </c>
    </row>
    <row r="43" spans="1:18" ht="14.4" customHeight="1" x14ac:dyDescent="0.3">
      <c r="A43" s="507" t="s">
        <v>695</v>
      </c>
      <c r="B43" s="508" t="s">
        <v>696</v>
      </c>
      <c r="C43" s="508" t="s">
        <v>427</v>
      </c>
      <c r="D43" s="508" t="s">
        <v>710</v>
      </c>
      <c r="E43" s="508" t="s">
        <v>754</v>
      </c>
      <c r="F43" s="508" t="s">
        <v>755</v>
      </c>
      <c r="G43" s="512">
        <v>115</v>
      </c>
      <c r="H43" s="512">
        <v>8855</v>
      </c>
      <c r="I43" s="508">
        <v>1.1499999999999999</v>
      </c>
      <c r="J43" s="508">
        <v>77</v>
      </c>
      <c r="K43" s="512">
        <v>100</v>
      </c>
      <c r="L43" s="512">
        <v>7700</v>
      </c>
      <c r="M43" s="508">
        <v>1</v>
      </c>
      <c r="N43" s="508">
        <v>77</v>
      </c>
      <c r="O43" s="512">
        <v>117</v>
      </c>
      <c r="P43" s="512">
        <v>9009</v>
      </c>
      <c r="Q43" s="549">
        <v>1.17</v>
      </c>
      <c r="R43" s="513">
        <v>77</v>
      </c>
    </row>
    <row r="44" spans="1:18" ht="14.4" customHeight="1" x14ac:dyDescent="0.3">
      <c r="A44" s="507" t="s">
        <v>695</v>
      </c>
      <c r="B44" s="508" t="s">
        <v>696</v>
      </c>
      <c r="C44" s="508" t="s">
        <v>427</v>
      </c>
      <c r="D44" s="508" t="s">
        <v>710</v>
      </c>
      <c r="E44" s="508" t="s">
        <v>754</v>
      </c>
      <c r="F44" s="508" t="s">
        <v>756</v>
      </c>
      <c r="G44" s="512">
        <v>2</v>
      </c>
      <c r="H44" s="512">
        <v>154</v>
      </c>
      <c r="I44" s="508"/>
      <c r="J44" s="508">
        <v>77</v>
      </c>
      <c r="K44" s="512"/>
      <c r="L44" s="512"/>
      <c r="M44" s="508"/>
      <c r="N44" s="508"/>
      <c r="O44" s="512"/>
      <c r="P44" s="512"/>
      <c r="Q44" s="549"/>
      <c r="R44" s="513"/>
    </row>
    <row r="45" spans="1:18" ht="14.4" customHeight="1" x14ac:dyDescent="0.3">
      <c r="A45" s="507" t="s">
        <v>695</v>
      </c>
      <c r="B45" s="508" t="s">
        <v>696</v>
      </c>
      <c r="C45" s="508" t="s">
        <v>427</v>
      </c>
      <c r="D45" s="508" t="s">
        <v>710</v>
      </c>
      <c r="E45" s="508" t="s">
        <v>757</v>
      </c>
      <c r="F45" s="508" t="s">
        <v>758</v>
      </c>
      <c r="G45" s="512">
        <v>11</v>
      </c>
      <c r="H45" s="512">
        <v>308</v>
      </c>
      <c r="I45" s="508">
        <v>0.73333333333333328</v>
      </c>
      <c r="J45" s="508">
        <v>28</v>
      </c>
      <c r="K45" s="512">
        <v>15</v>
      </c>
      <c r="L45" s="512">
        <v>420</v>
      </c>
      <c r="M45" s="508">
        <v>1</v>
      </c>
      <c r="N45" s="508">
        <v>28</v>
      </c>
      <c r="O45" s="512">
        <v>14</v>
      </c>
      <c r="P45" s="512">
        <v>392</v>
      </c>
      <c r="Q45" s="549">
        <v>0.93333333333333335</v>
      </c>
      <c r="R45" s="513">
        <v>28</v>
      </c>
    </row>
    <row r="46" spans="1:18" ht="14.4" customHeight="1" x14ac:dyDescent="0.3">
      <c r="A46" s="507" t="s">
        <v>695</v>
      </c>
      <c r="B46" s="508" t="s">
        <v>696</v>
      </c>
      <c r="C46" s="508" t="s">
        <v>427</v>
      </c>
      <c r="D46" s="508" t="s">
        <v>710</v>
      </c>
      <c r="E46" s="508" t="s">
        <v>757</v>
      </c>
      <c r="F46" s="508" t="s">
        <v>759</v>
      </c>
      <c r="G46" s="512">
        <v>14</v>
      </c>
      <c r="H46" s="512">
        <v>392</v>
      </c>
      <c r="I46" s="508">
        <v>1.1666666666666667</v>
      </c>
      <c r="J46" s="508">
        <v>28</v>
      </c>
      <c r="K46" s="512">
        <v>12</v>
      </c>
      <c r="L46" s="512">
        <v>336</v>
      </c>
      <c r="M46" s="508">
        <v>1</v>
      </c>
      <c r="N46" s="508">
        <v>28</v>
      </c>
      <c r="O46" s="512">
        <v>14</v>
      </c>
      <c r="P46" s="512">
        <v>392</v>
      </c>
      <c r="Q46" s="549">
        <v>1.1666666666666667</v>
      </c>
      <c r="R46" s="513">
        <v>28</v>
      </c>
    </row>
    <row r="47" spans="1:18" ht="14.4" customHeight="1" x14ac:dyDescent="0.3">
      <c r="A47" s="507" t="s">
        <v>695</v>
      </c>
      <c r="B47" s="508" t="s">
        <v>696</v>
      </c>
      <c r="C47" s="508" t="s">
        <v>427</v>
      </c>
      <c r="D47" s="508" t="s">
        <v>710</v>
      </c>
      <c r="E47" s="508" t="s">
        <v>760</v>
      </c>
      <c r="F47" s="508" t="s">
        <v>761</v>
      </c>
      <c r="G47" s="512">
        <v>21</v>
      </c>
      <c r="H47" s="512">
        <v>1239</v>
      </c>
      <c r="I47" s="508">
        <v>1.9090909090909092</v>
      </c>
      <c r="J47" s="508">
        <v>59</v>
      </c>
      <c r="K47" s="512">
        <v>11</v>
      </c>
      <c r="L47" s="512">
        <v>649</v>
      </c>
      <c r="M47" s="508">
        <v>1</v>
      </c>
      <c r="N47" s="508">
        <v>59</v>
      </c>
      <c r="O47" s="512">
        <v>25</v>
      </c>
      <c r="P47" s="512">
        <v>1475</v>
      </c>
      <c r="Q47" s="549">
        <v>2.2727272727272729</v>
      </c>
      <c r="R47" s="513">
        <v>59</v>
      </c>
    </row>
    <row r="48" spans="1:18" ht="14.4" customHeight="1" x14ac:dyDescent="0.3">
      <c r="A48" s="507" t="s">
        <v>695</v>
      </c>
      <c r="B48" s="508" t="s">
        <v>696</v>
      </c>
      <c r="C48" s="508" t="s">
        <v>427</v>
      </c>
      <c r="D48" s="508" t="s">
        <v>710</v>
      </c>
      <c r="E48" s="508" t="s">
        <v>760</v>
      </c>
      <c r="F48" s="508" t="s">
        <v>762</v>
      </c>
      <c r="G48" s="512">
        <v>36</v>
      </c>
      <c r="H48" s="512">
        <v>2124</v>
      </c>
      <c r="I48" s="508">
        <v>2.1176470588235294</v>
      </c>
      <c r="J48" s="508">
        <v>59</v>
      </c>
      <c r="K48" s="512">
        <v>17</v>
      </c>
      <c r="L48" s="512">
        <v>1003</v>
      </c>
      <c r="M48" s="508">
        <v>1</v>
      </c>
      <c r="N48" s="508">
        <v>59</v>
      </c>
      <c r="O48" s="512">
        <v>25</v>
      </c>
      <c r="P48" s="512">
        <v>1475</v>
      </c>
      <c r="Q48" s="549">
        <v>1.4705882352941178</v>
      </c>
      <c r="R48" s="513">
        <v>59</v>
      </c>
    </row>
    <row r="49" spans="1:18" ht="14.4" customHeight="1" x14ac:dyDescent="0.3">
      <c r="A49" s="507" t="s">
        <v>695</v>
      </c>
      <c r="B49" s="508" t="s">
        <v>696</v>
      </c>
      <c r="C49" s="508" t="s">
        <v>427</v>
      </c>
      <c r="D49" s="508" t="s">
        <v>710</v>
      </c>
      <c r="E49" s="508" t="s">
        <v>763</v>
      </c>
      <c r="F49" s="508" t="s">
        <v>764</v>
      </c>
      <c r="G49" s="512">
        <v>47</v>
      </c>
      <c r="H49" s="512">
        <v>32947</v>
      </c>
      <c r="I49" s="508">
        <v>1.1190476190476191</v>
      </c>
      <c r="J49" s="508">
        <v>701</v>
      </c>
      <c r="K49" s="512">
        <v>42</v>
      </c>
      <c r="L49" s="512">
        <v>29442</v>
      </c>
      <c r="M49" s="508">
        <v>1</v>
      </c>
      <c r="N49" s="508">
        <v>701</v>
      </c>
      <c r="O49" s="512">
        <v>46</v>
      </c>
      <c r="P49" s="512">
        <v>32292</v>
      </c>
      <c r="Q49" s="549">
        <v>1.0968004890972081</v>
      </c>
      <c r="R49" s="513">
        <v>702</v>
      </c>
    </row>
    <row r="50" spans="1:18" ht="14.4" customHeight="1" x14ac:dyDescent="0.3">
      <c r="A50" s="507" t="s">
        <v>695</v>
      </c>
      <c r="B50" s="508" t="s">
        <v>696</v>
      </c>
      <c r="C50" s="508" t="s">
        <v>427</v>
      </c>
      <c r="D50" s="508" t="s">
        <v>710</v>
      </c>
      <c r="E50" s="508" t="s">
        <v>763</v>
      </c>
      <c r="F50" s="508" t="s">
        <v>765</v>
      </c>
      <c r="G50" s="512">
        <v>49</v>
      </c>
      <c r="H50" s="512">
        <v>34349</v>
      </c>
      <c r="I50" s="508">
        <v>1.8846153846153846</v>
      </c>
      <c r="J50" s="508">
        <v>701</v>
      </c>
      <c r="K50" s="512">
        <v>26</v>
      </c>
      <c r="L50" s="512">
        <v>18226</v>
      </c>
      <c r="M50" s="508">
        <v>1</v>
      </c>
      <c r="N50" s="508">
        <v>701</v>
      </c>
      <c r="O50" s="512">
        <v>34</v>
      </c>
      <c r="P50" s="512">
        <v>23868</v>
      </c>
      <c r="Q50" s="549">
        <v>1.3095577746077032</v>
      </c>
      <c r="R50" s="513">
        <v>702</v>
      </c>
    </row>
    <row r="51" spans="1:18" ht="14.4" customHeight="1" x14ac:dyDescent="0.3">
      <c r="A51" s="507" t="s">
        <v>695</v>
      </c>
      <c r="B51" s="508" t="s">
        <v>696</v>
      </c>
      <c r="C51" s="508" t="s">
        <v>427</v>
      </c>
      <c r="D51" s="508" t="s">
        <v>710</v>
      </c>
      <c r="E51" s="508" t="s">
        <v>766</v>
      </c>
      <c r="F51" s="508" t="s">
        <v>767</v>
      </c>
      <c r="G51" s="512">
        <v>281</v>
      </c>
      <c r="H51" s="512">
        <v>64911</v>
      </c>
      <c r="I51" s="508">
        <v>1.084942084942085</v>
      </c>
      <c r="J51" s="508">
        <v>231</v>
      </c>
      <c r="K51" s="512">
        <v>259</v>
      </c>
      <c r="L51" s="512">
        <v>59829</v>
      </c>
      <c r="M51" s="508">
        <v>1</v>
      </c>
      <c r="N51" s="508">
        <v>231</v>
      </c>
      <c r="O51" s="512">
        <v>297</v>
      </c>
      <c r="P51" s="512">
        <v>68904</v>
      </c>
      <c r="Q51" s="549">
        <v>1.1516822945394374</v>
      </c>
      <c r="R51" s="513">
        <v>232</v>
      </c>
    </row>
    <row r="52" spans="1:18" ht="14.4" customHeight="1" x14ac:dyDescent="0.3">
      <c r="A52" s="507" t="s">
        <v>695</v>
      </c>
      <c r="B52" s="508" t="s">
        <v>696</v>
      </c>
      <c r="C52" s="508" t="s">
        <v>427</v>
      </c>
      <c r="D52" s="508" t="s">
        <v>710</v>
      </c>
      <c r="E52" s="508" t="s">
        <v>768</v>
      </c>
      <c r="F52" s="508" t="s">
        <v>769</v>
      </c>
      <c r="G52" s="512">
        <v>12</v>
      </c>
      <c r="H52" s="512">
        <v>5664</v>
      </c>
      <c r="I52" s="508">
        <v>0.63024368532324471</v>
      </c>
      <c r="J52" s="508">
        <v>472</v>
      </c>
      <c r="K52" s="512">
        <v>19</v>
      </c>
      <c r="L52" s="512">
        <v>8987</v>
      </c>
      <c r="M52" s="508">
        <v>1</v>
      </c>
      <c r="N52" s="508">
        <v>473</v>
      </c>
      <c r="O52" s="512">
        <v>21</v>
      </c>
      <c r="P52" s="512">
        <v>9954</v>
      </c>
      <c r="Q52" s="549">
        <v>1.1075998664737954</v>
      </c>
      <c r="R52" s="513">
        <v>474</v>
      </c>
    </row>
    <row r="53" spans="1:18" ht="14.4" customHeight="1" x14ac:dyDescent="0.3">
      <c r="A53" s="507" t="s">
        <v>695</v>
      </c>
      <c r="B53" s="508" t="s">
        <v>696</v>
      </c>
      <c r="C53" s="508" t="s">
        <v>427</v>
      </c>
      <c r="D53" s="508" t="s">
        <v>710</v>
      </c>
      <c r="E53" s="508" t="s">
        <v>768</v>
      </c>
      <c r="F53" s="508" t="s">
        <v>770</v>
      </c>
      <c r="G53" s="512">
        <v>9</v>
      </c>
      <c r="H53" s="512">
        <v>4248</v>
      </c>
      <c r="I53" s="508">
        <v>0.8980972515856237</v>
      </c>
      <c r="J53" s="508">
        <v>472</v>
      </c>
      <c r="K53" s="512">
        <v>10</v>
      </c>
      <c r="L53" s="512">
        <v>4730</v>
      </c>
      <c r="M53" s="508">
        <v>1</v>
      </c>
      <c r="N53" s="508">
        <v>473</v>
      </c>
      <c r="O53" s="512">
        <v>11</v>
      </c>
      <c r="P53" s="512">
        <v>5214</v>
      </c>
      <c r="Q53" s="549">
        <v>1.1023255813953488</v>
      </c>
      <c r="R53" s="513">
        <v>474</v>
      </c>
    </row>
    <row r="54" spans="1:18" ht="14.4" customHeight="1" x14ac:dyDescent="0.3">
      <c r="A54" s="507" t="s">
        <v>771</v>
      </c>
      <c r="B54" s="508" t="s">
        <v>772</v>
      </c>
      <c r="C54" s="508" t="s">
        <v>427</v>
      </c>
      <c r="D54" s="508" t="s">
        <v>710</v>
      </c>
      <c r="E54" s="508" t="s">
        <v>773</v>
      </c>
      <c r="F54" s="508" t="s">
        <v>774</v>
      </c>
      <c r="G54" s="512">
        <v>64</v>
      </c>
      <c r="H54" s="512">
        <v>7744</v>
      </c>
      <c r="I54" s="508">
        <v>0.95522388059701491</v>
      </c>
      <c r="J54" s="508">
        <v>121</v>
      </c>
      <c r="K54" s="512">
        <v>67</v>
      </c>
      <c r="L54" s="512">
        <v>8107</v>
      </c>
      <c r="M54" s="508">
        <v>1</v>
      </c>
      <c r="N54" s="508">
        <v>121</v>
      </c>
      <c r="O54" s="512">
        <v>245</v>
      </c>
      <c r="P54" s="512">
        <v>29890</v>
      </c>
      <c r="Q54" s="549">
        <v>3.6869372147526827</v>
      </c>
      <c r="R54" s="513">
        <v>122</v>
      </c>
    </row>
    <row r="55" spans="1:18" ht="14.4" customHeight="1" x14ac:dyDescent="0.3">
      <c r="A55" s="507" t="s">
        <v>771</v>
      </c>
      <c r="B55" s="508" t="s">
        <v>772</v>
      </c>
      <c r="C55" s="508" t="s">
        <v>427</v>
      </c>
      <c r="D55" s="508" t="s">
        <v>710</v>
      </c>
      <c r="E55" s="508" t="s">
        <v>773</v>
      </c>
      <c r="F55" s="508" t="s">
        <v>775</v>
      </c>
      <c r="G55" s="512">
        <v>36</v>
      </c>
      <c r="H55" s="512">
        <v>4356</v>
      </c>
      <c r="I55" s="508">
        <v>1.5</v>
      </c>
      <c r="J55" s="508">
        <v>121</v>
      </c>
      <c r="K55" s="512">
        <v>24</v>
      </c>
      <c r="L55" s="512">
        <v>2904</v>
      </c>
      <c r="M55" s="508">
        <v>1</v>
      </c>
      <c r="N55" s="508">
        <v>121</v>
      </c>
      <c r="O55" s="512">
        <v>4</v>
      </c>
      <c r="P55" s="512">
        <v>488</v>
      </c>
      <c r="Q55" s="549">
        <v>0.16804407713498623</v>
      </c>
      <c r="R55" s="513">
        <v>122</v>
      </c>
    </row>
    <row r="56" spans="1:18" ht="14.4" customHeight="1" thickBot="1" x14ac:dyDescent="0.35">
      <c r="A56" s="514" t="s">
        <v>771</v>
      </c>
      <c r="B56" s="515" t="s">
        <v>772</v>
      </c>
      <c r="C56" s="515" t="s">
        <v>427</v>
      </c>
      <c r="D56" s="515" t="s">
        <v>710</v>
      </c>
      <c r="E56" s="515" t="s">
        <v>745</v>
      </c>
      <c r="F56" s="515" t="s">
        <v>747</v>
      </c>
      <c r="G56" s="519"/>
      <c r="H56" s="519"/>
      <c r="I56" s="515"/>
      <c r="J56" s="515"/>
      <c r="K56" s="519">
        <v>1</v>
      </c>
      <c r="L56" s="519">
        <v>74</v>
      </c>
      <c r="M56" s="515">
        <v>1</v>
      </c>
      <c r="N56" s="515">
        <v>74</v>
      </c>
      <c r="O56" s="519"/>
      <c r="P56" s="519"/>
      <c r="Q56" s="527"/>
      <c r="R56" s="520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20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777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4114.1000000000004</v>
      </c>
      <c r="I3" s="103">
        <f t="shared" si="0"/>
        <v>448080.61000000016</v>
      </c>
      <c r="J3" s="74"/>
      <c r="K3" s="74"/>
      <c r="L3" s="103">
        <f t="shared" si="0"/>
        <v>3448.8</v>
      </c>
      <c r="M3" s="103">
        <f t="shared" si="0"/>
        <v>447056.67000000016</v>
      </c>
      <c r="N3" s="74"/>
      <c r="O3" s="74"/>
      <c r="P3" s="103">
        <f t="shared" si="0"/>
        <v>4191.5499999999993</v>
      </c>
      <c r="Q3" s="103">
        <f t="shared" si="0"/>
        <v>541008.4700000002</v>
      </c>
      <c r="R3" s="75">
        <f>IF(M3=0,0,Q3/M3)</f>
        <v>1.2101563544505443</v>
      </c>
      <c r="S3" s="104">
        <f>IF(P3=0,0,Q3/P3)</f>
        <v>129.07121947728174</v>
      </c>
    </row>
    <row r="4" spans="1:19" ht="14.4" customHeight="1" x14ac:dyDescent="0.3">
      <c r="A4" s="446" t="s">
        <v>212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2017</v>
      </c>
      <c r="M4" s="451"/>
      <c r="N4" s="101"/>
      <c r="O4" s="101"/>
      <c r="P4" s="450">
        <v>2018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34"/>
      <c r="B5" s="634"/>
      <c r="C5" s="635"/>
      <c r="D5" s="644"/>
      <c r="E5" s="636"/>
      <c r="F5" s="637"/>
      <c r="G5" s="638"/>
      <c r="H5" s="639" t="s">
        <v>71</v>
      </c>
      <c r="I5" s="640" t="s">
        <v>14</v>
      </c>
      <c r="J5" s="641"/>
      <c r="K5" s="641"/>
      <c r="L5" s="639" t="s">
        <v>71</v>
      </c>
      <c r="M5" s="640" t="s">
        <v>14</v>
      </c>
      <c r="N5" s="641"/>
      <c r="O5" s="641"/>
      <c r="P5" s="639" t="s">
        <v>71</v>
      </c>
      <c r="Q5" s="640" t="s">
        <v>14</v>
      </c>
      <c r="R5" s="642"/>
      <c r="S5" s="643"/>
    </row>
    <row r="6" spans="1:19" ht="14.4" customHeight="1" x14ac:dyDescent="0.3">
      <c r="A6" s="584" t="s">
        <v>695</v>
      </c>
      <c r="B6" s="585" t="s">
        <v>696</v>
      </c>
      <c r="C6" s="585" t="s">
        <v>427</v>
      </c>
      <c r="D6" s="585" t="s">
        <v>689</v>
      </c>
      <c r="E6" s="585" t="s">
        <v>697</v>
      </c>
      <c r="F6" s="585" t="s">
        <v>698</v>
      </c>
      <c r="G6" s="585" t="s">
        <v>699</v>
      </c>
      <c r="H6" s="116"/>
      <c r="I6" s="116"/>
      <c r="J6" s="585"/>
      <c r="K6" s="585"/>
      <c r="L6" s="116">
        <v>8.07</v>
      </c>
      <c r="M6" s="116">
        <v>436.58000000000004</v>
      </c>
      <c r="N6" s="585">
        <v>1</v>
      </c>
      <c r="O6" s="585">
        <v>54.099132589838909</v>
      </c>
      <c r="P6" s="116">
        <v>0.8</v>
      </c>
      <c r="Q6" s="116">
        <v>43.28</v>
      </c>
      <c r="R6" s="590">
        <v>9.9134179302762374E-2</v>
      </c>
      <c r="S6" s="598">
        <v>54.1</v>
      </c>
    </row>
    <row r="7" spans="1:19" ht="14.4" customHeight="1" x14ac:dyDescent="0.3">
      <c r="A7" s="507" t="s">
        <v>695</v>
      </c>
      <c r="B7" s="508" t="s">
        <v>696</v>
      </c>
      <c r="C7" s="508" t="s">
        <v>427</v>
      </c>
      <c r="D7" s="508" t="s">
        <v>689</v>
      </c>
      <c r="E7" s="508" t="s">
        <v>697</v>
      </c>
      <c r="F7" s="508" t="s">
        <v>701</v>
      </c>
      <c r="G7" s="508" t="s">
        <v>479</v>
      </c>
      <c r="H7" s="512"/>
      <c r="I7" s="512"/>
      <c r="J7" s="508"/>
      <c r="K7" s="508"/>
      <c r="L7" s="512">
        <v>0.4</v>
      </c>
      <c r="M7" s="512">
        <v>24.68</v>
      </c>
      <c r="N7" s="508">
        <v>1</v>
      </c>
      <c r="O7" s="508">
        <v>61.699999999999996</v>
      </c>
      <c r="P7" s="512">
        <v>0.30000000000000004</v>
      </c>
      <c r="Q7" s="512">
        <v>18.419999999999998</v>
      </c>
      <c r="R7" s="549">
        <v>0.74635332252836295</v>
      </c>
      <c r="S7" s="513">
        <v>61.399999999999984</v>
      </c>
    </row>
    <row r="8" spans="1:19" ht="14.4" customHeight="1" x14ac:dyDescent="0.3">
      <c r="A8" s="507" t="s">
        <v>695</v>
      </c>
      <c r="B8" s="508" t="s">
        <v>696</v>
      </c>
      <c r="C8" s="508" t="s">
        <v>427</v>
      </c>
      <c r="D8" s="508" t="s">
        <v>689</v>
      </c>
      <c r="E8" s="508" t="s">
        <v>697</v>
      </c>
      <c r="F8" s="508" t="s">
        <v>708</v>
      </c>
      <c r="G8" s="508" t="s">
        <v>438</v>
      </c>
      <c r="H8" s="512"/>
      <c r="I8" s="512"/>
      <c r="J8" s="508"/>
      <c r="K8" s="508"/>
      <c r="L8" s="512">
        <v>1.4000000000000001</v>
      </c>
      <c r="M8" s="512">
        <v>6.79</v>
      </c>
      <c r="N8" s="508">
        <v>1</v>
      </c>
      <c r="O8" s="508">
        <v>4.8499999999999996</v>
      </c>
      <c r="P8" s="512">
        <v>0.15000000000000002</v>
      </c>
      <c r="Q8" s="512">
        <v>0.72</v>
      </c>
      <c r="R8" s="549">
        <v>0.10603829160530191</v>
      </c>
      <c r="S8" s="513">
        <v>4.7999999999999989</v>
      </c>
    </row>
    <row r="9" spans="1:19" ht="14.4" customHeight="1" x14ac:dyDescent="0.3">
      <c r="A9" s="507" t="s">
        <v>695</v>
      </c>
      <c r="B9" s="508" t="s">
        <v>696</v>
      </c>
      <c r="C9" s="508" t="s">
        <v>427</v>
      </c>
      <c r="D9" s="508" t="s">
        <v>689</v>
      </c>
      <c r="E9" s="508" t="s">
        <v>710</v>
      </c>
      <c r="F9" s="508" t="s">
        <v>711</v>
      </c>
      <c r="G9" s="508" t="s">
        <v>712</v>
      </c>
      <c r="H9" s="512">
        <v>13</v>
      </c>
      <c r="I9" s="512">
        <v>2379</v>
      </c>
      <c r="J9" s="508">
        <v>2.1666666666666665</v>
      </c>
      <c r="K9" s="508">
        <v>183</v>
      </c>
      <c r="L9" s="512">
        <v>6</v>
      </c>
      <c r="M9" s="512">
        <v>1098</v>
      </c>
      <c r="N9" s="508">
        <v>1</v>
      </c>
      <c r="O9" s="508">
        <v>183</v>
      </c>
      <c r="P9" s="512">
        <v>10</v>
      </c>
      <c r="Q9" s="512">
        <v>1840</v>
      </c>
      <c r="R9" s="549">
        <v>1.6757741347905282</v>
      </c>
      <c r="S9" s="513">
        <v>184</v>
      </c>
    </row>
    <row r="10" spans="1:19" ht="14.4" customHeight="1" x14ac:dyDescent="0.3">
      <c r="A10" s="507" t="s">
        <v>695</v>
      </c>
      <c r="B10" s="508" t="s">
        <v>696</v>
      </c>
      <c r="C10" s="508" t="s">
        <v>427</v>
      </c>
      <c r="D10" s="508" t="s">
        <v>689</v>
      </c>
      <c r="E10" s="508" t="s">
        <v>710</v>
      </c>
      <c r="F10" s="508" t="s">
        <v>711</v>
      </c>
      <c r="G10" s="508" t="s">
        <v>713</v>
      </c>
      <c r="H10" s="512">
        <v>9</v>
      </c>
      <c r="I10" s="512">
        <v>1647</v>
      </c>
      <c r="J10" s="508">
        <v>0.9</v>
      </c>
      <c r="K10" s="508">
        <v>183</v>
      </c>
      <c r="L10" s="512">
        <v>10</v>
      </c>
      <c r="M10" s="512">
        <v>1830</v>
      </c>
      <c r="N10" s="508">
        <v>1</v>
      </c>
      <c r="O10" s="508">
        <v>183</v>
      </c>
      <c r="P10" s="512">
        <v>6</v>
      </c>
      <c r="Q10" s="512">
        <v>1104</v>
      </c>
      <c r="R10" s="549">
        <v>0.60327868852459021</v>
      </c>
      <c r="S10" s="513">
        <v>184</v>
      </c>
    </row>
    <row r="11" spans="1:19" ht="14.4" customHeight="1" x14ac:dyDescent="0.3">
      <c r="A11" s="507" t="s">
        <v>695</v>
      </c>
      <c r="B11" s="508" t="s">
        <v>696</v>
      </c>
      <c r="C11" s="508" t="s">
        <v>427</v>
      </c>
      <c r="D11" s="508" t="s">
        <v>689</v>
      </c>
      <c r="E11" s="508" t="s">
        <v>710</v>
      </c>
      <c r="F11" s="508" t="s">
        <v>714</v>
      </c>
      <c r="G11" s="508" t="s">
        <v>715</v>
      </c>
      <c r="H11" s="512">
        <v>3</v>
      </c>
      <c r="I11" s="512">
        <v>366</v>
      </c>
      <c r="J11" s="508">
        <v>0.75</v>
      </c>
      <c r="K11" s="508">
        <v>122</v>
      </c>
      <c r="L11" s="512">
        <v>4</v>
      </c>
      <c r="M11" s="512">
        <v>488</v>
      </c>
      <c r="N11" s="508">
        <v>1</v>
      </c>
      <c r="O11" s="508">
        <v>122</v>
      </c>
      <c r="P11" s="512">
        <v>2</v>
      </c>
      <c r="Q11" s="512">
        <v>244</v>
      </c>
      <c r="R11" s="549">
        <v>0.5</v>
      </c>
      <c r="S11" s="513">
        <v>122</v>
      </c>
    </row>
    <row r="12" spans="1:19" ht="14.4" customHeight="1" x14ac:dyDescent="0.3">
      <c r="A12" s="507" t="s">
        <v>695</v>
      </c>
      <c r="B12" s="508" t="s">
        <v>696</v>
      </c>
      <c r="C12" s="508" t="s">
        <v>427</v>
      </c>
      <c r="D12" s="508" t="s">
        <v>689</v>
      </c>
      <c r="E12" s="508" t="s">
        <v>710</v>
      </c>
      <c r="F12" s="508" t="s">
        <v>714</v>
      </c>
      <c r="G12" s="508" t="s">
        <v>716</v>
      </c>
      <c r="H12" s="512">
        <v>1</v>
      </c>
      <c r="I12" s="512">
        <v>122</v>
      </c>
      <c r="J12" s="508">
        <v>1</v>
      </c>
      <c r="K12" s="508">
        <v>122</v>
      </c>
      <c r="L12" s="512">
        <v>1</v>
      </c>
      <c r="M12" s="512">
        <v>122</v>
      </c>
      <c r="N12" s="508">
        <v>1</v>
      </c>
      <c r="O12" s="508">
        <v>122</v>
      </c>
      <c r="P12" s="512">
        <v>2</v>
      </c>
      <c r="Q12" s="512">
        <v>244</v>
      </c>
      <c r="R12" s="549">
        <v>2</v>
      </c>
      <c r="S12" s="513">
        <v>122</v>
      </c>
    </row>
    <row r="13" spans="1:19" ht="14.4" customHeight="1" x14ac:dyDescent="0.3">
      <c r="A13" s="507" t="s">
        <v>695</v>
      </c>
      <c r="B13" s="508" t="s">
        <v>696</v>
      </c>
      <c r="C13" s="508" t="s">
        <v>427</v>
      </c>
      <c r="D13" s="508" t="s">
        <v>689</v>
      </c>
      <c r="E13" s="508" t="s">
        <v>710</v>
      </c>
      <c r="F13" s="508" t="s">
        <v>717</v>
      </c>
      <c r="G13" s="508" t="s">
        <v>718</v>
      </c>
      <c r="H13" s="512">
        <v>51</v>
      </c>
      <c r="I13" s="512">
        <v>1887</v>
      </c>
      <c r="J13" s="508">
        <v>1.2439024390243902</v>
      </c>
      <c r="K13" s="508">
        <v>37</v>
      </c>
      <c r="L13" s="512">
        <v>41</v>
      </c>
      <c r="M13" s="512">
        <v>1517</v>
      </c>
      <c r="N13" s="508">
        <v>1</v>
      </c>
      <c r="O13" s="508">
        <v>37</v>
      </c>
      <c r="P13" s="512">
        <v>70</v>
      </c>
      <c r="Q13" s="512">
        <v>2590</v>
      </c>
      <c r="R13" s="549">
        <v>1.7073170731707317</v>
      </c>
      <c r="S13" s="513">
        <v>37</v>
      </c>
    </row>
    <row r="14" spans="1:19" ht="14.4" customHeight="1" x14ac:dyDescent="0.3">
      <c r="A14" s="507" t="s">
        <v>695</v>
      </c>
      <c r="B14" s="508" t="s">
        <v>696</v>
      </c>
      <c r="C14" s="508" t="s">
        <v>427</v>
      </c>
      <c r="D14" s="508" t="s">
        <v>689</v>
      </c>
      <c r="E14" s="508" t="s">
        <v>710</v>
      </c>
      <c r="F14" s="508" t="s">
        <v>717</v>
      </c>
      <c r="G14" s="508" t="s">
        <v>719</v>
      </c>
      <c r="H14" s="512">
        <v>42</v>
      </c>
      <c r="I14" s="512">
        <v>1554</v>
      </c>
      <c r="J14" s="508">
        <v>0.63636363636363635</v>
      </c>
      <c r="K14" s="508">
        <v>37</v>
      </c>
      <c r="L14" s="512">
        <v>66</v>
      </c>
      <c r="M14" s="512">
        <v>2442</v>
      </c>
      <c r="N14" s="508">
        <v>1</v>
      </c>
      <c r="O14" s="508">
        <v>37</v>
      </c>
      <c r="P14" s="512">
        <v>61</v>
      </c>
      <c r="Q14" s="512">
        <v>2257</v>
      </c>
      <c r="R14" s="549">
        <v>0.9242424242424242</v>
      </c>
      <c r="S14" s="513">
        <v>37</v>
      </c>
    </row>
    <row r="15" spans="1:19" ht="14.4" customHeight="1" x14ac:dyDescent="0.3">
      <c r="A15" s="507" t="s">
        <v>695</v>
      </c>
      <c r="B15" s="508" t="s">
        <v>696</v>
      </c>
      <c r="C15" s="508" t="s">
        <v>427</v>
      </c>
      <c r="D15" s="508" t="s">
        <v>689</v>
      </c>
      <c r="E15" s="508" t="s">
        <v>710</v>
      </c>
      <c r="F15" s="508" t="s">
        <v>723</v>
      </c>
      <c r="G15" s="508" t="s">
        <v>724</v>
      </c>
      <c r="H15" s="512">
        <v>1</v>
      </c>
      <c r="I15" s="512">
        <v>5</v>
      </c>
      <c r="J15" s="508">
        <v>1</v>
      </c>
      <c r="K15" s="508">
        <v>5</v>
      </c>
      <c r="L15" s="512">
        <v>1</v>
      </c>
      <c r="M15" s="512">
        <v>5</v>
      </c>
      <c r="N15" s="508">
        <v>1</v>
      </c>
      <c r="O15" s="508">
        <v>5</v>
      </c>
      <c r="P15" s="512">
        <v>4</v>
      </c>
      <c r="Q15" s="512">
        <v>20</v>
      </c>
      <c r="R15" s="549">
        <v>4</v>
      </c>
      <c r="S15" s="513">
        <v>5</v>
      </c>
    </row>
    <row r="16" spans="1:19" ht="14.4" customHeight="1" x14ac:dyDescent="0.3">
      <c r="A16" s="507" t="s">
        <v>695</v>
      </c>
      <c r="B16" s="508" t="s">
        <v>696</v>
      </c>
      <c r="C16" s="508" t="s">
        <v>427</v>
      </c>
      <c r="D16" s="508" t="s">
        <v>689</v>
      </c>
      <c r="E16" s="508" t="s">
        <v>710</v>
      </c>
      <c r="F16" s="508" t="s">
        <v>725</v>
      </c>
      <c r="G16" s="508" t="s">
        <v>726</v>
      </c>
      <c r="H16" s="512"/>
      <c r="I16" s="512"/>
      <c r="J16" s="508"/>
      <c r="K16" s="508"/>
      <c r="L16" s="512"/>
      <c r="M16" s="512"/>
      <c r="N16" s="508"/>
      <c r="O16" s="508"/>
      <c r="P16" s="512">
        <v>1</v>
      </c>
      <c r="Q16" s="512">
        <v>5</v>
      </c>
      <c r="R16" s="549"/>
      <c r="S16" s="513">
        <v>5</v>
      </c>
    </row>
    <row r="17" spans="1:19" ht="14.4" customHeight="1" x14ac:dyDescent="0.3">
      <c r="A17" s="507" t="s">
        <v>695</v>
      </c>
      <c r="B17" s="508" t="s">
        <v>696</v>
      </c>
      <c r="C17" s="508" t="s">
        <v>427</v>
      </c>
      <c r="D17" s="508" t="s">
        <v>689</v>
      </c>
      <c r="E17" s="508" t="s">
        <v>710</v>
      </c>
      <c r="F17" s="508" t="s">
        <v>727</v>
      </c>
      <c r="G17" s="508" t="s">
        <v>728</v>
      </c>
      <c r="H17" s="512">
        <v>1</v>
      </c>
      <c r="I17" s="512">
        <v>74</v>
      </c>
      <c r="J17" s="508"/>
      <c r="K17" s="508">
        <v>74</v>
      </c>
      <c r="L17" s="512"/>
      <c r="M17" s="512"/>
      <c r="N17" s="508"/>
      <c r="O17" s="508"/>
      <c r="P17" s="512"/>
      <c r="Q17" s="512"/>
      <c r="R17" s="549"/>
      <c r="S17" s="513"/>
    </row>
    <row r="18" spans="1:19" ht="14.4" customHeight="1" x14ac:dyDescent="0.3">
      <c r="A18" s="507" t="s">
        <v>695</v>
      </c>
      <c r="B18" s="508" t="s">
        <v>696</v>
      </c>
      <c r="C18" s="508" t="s">
        <v>427</v>
      </c>
      <c r="D18" s="508" t="s">
        <v>689</v>
      </c>
      <c r="E18" s="508" t="s">
        <v>710</v>
      </c>
      <c r="F18" s="508" t="s">
        <v>733</v>
      </c>
      <c r="G18" s="508" t="s">
        <v>734</v>
      </c>
      <c r="H18" s="512">
        <v>61</v>
      </c>
      <c r="I18" s="512">
        <v>10919</v>
      </c>
      <c r="J18" s="508">
        <v>1.1806877162629759</v>
      </c>
      <c r="K18" s="508">
        <v>179</v>
      </c>
      <c r="L18" s="512">
        <v>34</v>
      </c>
      <c r="M18" s="512">
        <v>9248</v>
      </c>
      <c r="N18" s="508">
        <v>1</v>
      </c>
      <c r="O18" s="508">
        <v>272</v>
      </c>
      <c r="P18" s="512">
        <v>33</v>
      </c>
      <c r="Q18" s="512">
        <v>8976</v>
      </c>
      <c r="R18" s="549">
        <v>0.97058823529411764</v>
      </c>
      <c r="S18" s="513">
        <v>272</v>
      </c>
    </row>
    <row r="19" spans="1:19" ht="14.4" customHeight="1" x14ac:dyDescent="0.3">
      <c r="A19" s="507" t="s">
        <v>695</v>
      </c>
      <c r="B19" s="508" t="s">
        <v>696</v>
      </c>
      <c r="C19" s="508" t="s">
        <v>427</v>
      </c>
      <c r="D19" s="508" t="s">
        <v>689</v>
      </c>
      <c r="E19" s="508" t="s">
        <v>710</v>
      </c>
      <c r="F19" s="508" t="s">
        <v>733</v>
      </c>
      <c r="G19" s="508" t="s">
        <v>735</v>
      </c>
      <c r="H19" s="512">
        <v>32</v>
      </c>
      <c r="I19" s="512">
        <v>5728</v>
      </c>
      <c r="J19" s="508">
        <v>0.70196078431372544</v>
      </c>
      <c r="K19" s="508">
        <v>179</v>
      </c>
      <c r="L19" s="512">
        <v>30</v>
      </c>
      <c r="M19" s="512">
        <v>8160</v>
      </c>
      <c r="N19" s="508">
        <v>1</v>
      </c>
      <c r="O19" s="508">
        <v>272</v>
      </c>
      <c r="P19" s="512">
        <v>46</v>
      </c>
      <c r="Q19" s="512">
        <v>12512</v>
      </c>
      <c r="R19" s="549">
        <v>1.5333333333333334</v>
      </c>
      <c r="S19" s="513">
        <v>272</v>
      </c>
    </row>
    <row r="20" spans="1:19" ht="14.4" customHeight="1" x14ac:dyDescent="0.3">
      <c r="A20" s="507" t="s">
        <v>695</v>
      </c>
      <c r="B20" s="508" t="s">
        <v>696</v>
      </c>
      <c r="C20" s="508" t="s">
        <v>427</v>
      </c>
      <c r="D20" s="508" t="s">
        <v>689</v>
      </c>
      <c r="E20" s="508" t="s">
        <v>710</v>
      </c>
      <c r="F20" s="508" t="s">
        <v>736</v>
      </c>
      <c r="G20" s="508" t="s">
        <v>738</v>
      </c>
      <c r="H20" s="512">
        <v>1</v>
      </c>
      <c r="I20" s="512">
        <v>33.33</v>
      </c>
      <c r="J20" s="508"/>
      <c r="K20" s="508">
        <v>33.33</v>
      </c>
      <c r="L20" s="512"/>
      <c r="M20" s="512"/>
      <c r="N20" s="508"/>
      <c r="O20" s="508"/>
      <c r="P20" s="512"/>
      <c r="Q20" s="512"/>
      <c r="R20" s="549"/>
      <c r="S20" s="513"/>
    </row>
    <row r="21" spans="1:19" ht="14.4" customHeight="1" x14ac:dyDescent="0.3">
      <c r="A21" s="507" t="s">
        <v>695</v>
      </c>
      <c r="B21" s="508" t="s">
        <v>696</v>
      </c>
      <c r="C21" s="508" t="s">
        <v>427</v>
      </c>
      <c r="D21" s="508" t="s">
        <v>689</v>
      </c>
      <c r="E21" s="508" t="s">
        <v>710</v>
      </c>
      <c r="F21" s="508" t="s">
        <v>739</v>
      </c>
      <c r="G21" s="508" t="s">
        <v>740</v>
      </c>
      <c r="H21" s="512">
        <v>53</v>
      </c>
      <c r="I21" s="512">
        <v>1961</v>
      </c>
      <c r="J21" s="508">
        <v>1.06</v>
      </c>
      <c r="K21" s="508">
        <v>37</v>
      </c>
      <c r="L21" s="512">
        <v>50</v>
      </c>
      <c r="M21" s="512">
        <v>1850</v>
      </c>
      <c r="N21" s="508">
        <v>1</v>
      </c>
      <c r="O21" s="508">
        <v>37</v>
      </c>
      <c r="P21" s="512">
        <v>56</v>
      </c>
      <c r="Q21" s="512">
        <v>2072</v>
      </c>
      <c r="R21" s="549">
        <v>1.1200000000000001</v>
      </c>
      <c r="S21" s="513">
        <v>37</v>
      </c>
    </row>
    <row r="22" spans="1:19" ht="14.4" customHeight="1" x14ac:dyDescent="0.3">
      <c r="A22" s="507" t="s">
        <v>695</v>
      </c>
      <c r="B22" s="508" t="s">
        <v>696</v>
      </c>
      <c r="C22" s="508" t="s">
        <v>427</v>
      </c>
      <c r="D22" s="508" t="s">
        <v>689</v>
      </c>
      <c r="E22" s="508" t="s">
        <v>710</v>
      </c>
      <c r="F22" s="508" t="s">
        <v>739</v>
      </c>
      <c r="G22" s="508" t="s">
        <v>741</v>
      </c>
      <c r="H22" s="512">
        <v>52</v>
      </c>
      <c r="I22" s="512">
        <v>1924</v>
      </c>
      <c r="J22" s="508">
        <v>1.1818181818181819</v>
      </c>
      <c r="K22" s="508">
        <v>37</v>
      </c>
      <c r="L22" s="512">
        <v>44</v>
      </c>
      <c r="M22" s="512">
        <v>1628</v>
      </c>
      <c r="N22" s="508">
        <v>1</v>
      </c>
      <c r="O22" s="508">
        <v>37</v>
      </c>
      <c r="P22" s="512">
        <v>64</v>
      </c>
      <c r="Q22" s="512">
        <v>2368</v>
      </c>
      <c r="R22" s="549">
        <v>1.4545454545454546</v>
      </c>
      <c r="S22" s="513">
        <v>37</v>
      </c>
    </row>
    <row r="23" spans="1:19" ht="14.4" customHeight="1" x14ac:dyDescent="0.3">
      <c r="A23" s="507" t="s">
        <v>695</v>
      </c>
      <c r="B23" s="508" t="s">
        <v>696</v>
      </c>
      <c r="C23" s="508" t="s">
        <v>427</v>
      </c>
      <c r="D23" s="508" t="s">
        <v>689</v>
      </c>
      <c r="E23" s="508" t="s">
        <v>710</v>
      </c>
      <c r="F23" s="508" t="s">
        <v>742</v>
      </c>
      <c r="G23" s="508" t="s">
        <v>743</v>
      </c>
      <c r="H23" s="512"/>
      <c r="I23" s="512"/>
      <c r="J23" s="508"/>
      <c r="K23" s="508"/>
      <c r="L23" s="512">
        <v>2</v>
      </c>
      <c r="M23" s="512">
        <v>264</v>
      </c>
      <c r="N23" s="508">
        <v>1</v>
      </c>
      <c r="O23" s="508">
        <v>132</v>
      </c>
      <c r="P23" s="512"/>
      <c r="Q23" s="512"/>
      <c r="R23" s="549"/>
      <c r="S23" s="513"/>
    </row>
    <row r="24" spans="1:19" ht="14.4" customHeight="1" x14ac:dyDescent="0.3">
      <c r="A24" s="507" t="s">
        <v>695</v>
      </c>
      <c r="B24" s="508" t="s">
        <v>696</v>
      </c>
      <c r="C24" s="508" t="s">
        <v>427</v>
      </c>
      <c r="D24" s="508" t="s">
        <v>689</v>
      </c>
      <c r="E24" s="508" t="s">
        <v>710</v>
      </c>
      <c r="F24" s="508" t="s">
        <v>742</v>
      </c>
      <c r="G24" s="508" t="s">
        <v>744</v>
      </c>
      <c r="H24" s="512"/>
      <c r="I24" s="512"/>
      <c r="J24" s="508"/>
      <c r="K24" s="508"/>
      <c r="L24" s="512">
        <v>1</v>
      </c>
      <c r="M24" s="512">
        <v>132</v>
      </c>
      <c r="N24" s="508">
        <v>1</v>
      </c>
      <c r="O24" s="508">
        <v>132</v>
      </c>
      <c r="P24" s="512">
        <v>2</v>
      </c>
      <c r="Q24" s="512">
        <v>264</v>
      </c>
      <c r="R24" s="549">
        <v>2</v>
      </c>
      <c r="S24" s="513">
        <v>132</v>
      </c>
    </row>
    <row r="25" spans="1:19" ht="14.4" customHeight="1" x14ac:dyDescent="0.3">
      <c r="A25" s="507" t="s">
        <v>695</v>
      </c>
      <c r="B25" s="508" t="s">
        <v>696</v>
      </c>
      <c r="C25" s="508" t="s">
        <v>427</v>
      </c>
      <c r="D25" s="508" t="s">
        <v>689</v>
      </c>
      <c r="E25" s="508" t="s">
        <v>710</v>
      </c>
      <c r="F25" s="508" t="s">
        <v>745</v>
      </c>
      <c r="G25" s="508" t="s">
        <v>746</v>
      </c>
      <c r="H25" s="512">
        <v>35</v>
      </c>
      <c r="I25" s="512">
        <v>2590</v>
      </c>
      <c r="J25" s="508">
        <v>0.38043478260869568</v>
      </c>
      <c r="K25" s="508">
        <v>74</v>
      </c>
      <c r="L25" s="512">
        <v>92</v>
      </c>
      <c r="M25" s="512">
        <v>6808</v>
      </c>
      <c r="N25" s="508">
        <v>1</v>
      </c>
      <c r="O25" s="508">
        <v>74</v>
      </c>
      <c r="P25" s="512">
        <v>114</v>
      </c>
      <c r="Q25" s="512">
        <v>8436</v>
      </c>
      <c r="R25" s="549">
        <v>1.2391304347826086</v>
      </c>
      <c r="S25" s="513">
        <v>74</v>
      </c>
    </row>
    <row r="26" spans="1:19" ht="14.4" customHeight="1" x14ac:dyDescent="0.3">
      <c r="A26" s="507" t="s">
        <v>695</v>
      </c>
      <c r="B26" s="508" t="s">
        <v>696</v>
      </c>
      <c r="C26" s="508" t="s">
        <v>427</v>
      </c>
      <c r="D26" s="508" t="s">
        <v>689</v>
      </c>
      <c r="E26" s="508" t="s">
        <v>710</v>
      </c>
      <c r="F26" s="508" t="s">
        <v>745</v>
      </c>
      <c r="G26" s="508" t="s">
        <v>747</v>
      </c>
      <c r="H26" s="512">
        <v>24</v>
      </c>
      <c r="I26" s="512">
        <v>1776</v>
      </c>
      <c r="J26" s="508">
        <v>0.27272727272727271</v>
      </c>
      <c r="K26" s="508">
        <v>74</v>
      </c>
      <c r="L26" s="512">
        <v>88</v>
      </c>
      <c r="M26" s="512">
        <v>6512</v>
      </c>
      <c r="N26" s="508">
        <v>1</v>
      </c>
      <c r="O26" s="508">
        <v>74</v>
      </c>
      <c r="P26" s="512">
        <v>106</v>
      </c>
      <c r="Q26" s="512">
        <v>7844</v>
      </c>
      <c r="R26" s="549">
        <v>1.2045454545454546</v>
      </c>
      <c r="S26" s="513">
        <v>74</v>
      </c>
    </row>
    <row r="27" spans="1:19" ht="14.4" customHeight="1" x14ac:dyDescent="0.3">
      <c r="A27" s="507" t="s">
        <v>695</v>
      </c>
      <c r="B27" s="508" t="s">
        <v>696</v>
      </c>
      <c r="C27" s="508" t="s">
        <v>427</v>
      </c>
      <c r="D27" s="508" t="s">
        <v>689</v>
      </c>
      <c r="E27" s="508" t="s">
        <v>710</v>
      </c>
      <c r="F27" s="508" t="s">
        <v>748</v>
      </c>
      <c r="G27" s="508" t="s">
        <v>750</v>
      </c>
      <c r="H27" s="512">
        <v>1</v>
      </c>
      <c r="I27" s="512">
        <v>354</v>
      </c>
      <c r="J27" s="508"/>
      <c r="K27" s="508">
        <v>354</v>
      </c>
      <c r="L27" s="512"/>
      <c r="M27" s="512"/>
      <c r="N27" s="508"/>
      <c r="O27" s="508"/>
      <c r="P27" s="512"/>
      <c r="Q27" s="512"/>
      <c r="R27" s="549"/>
      <c r="S27" s="513"/>
    </row>
    <row r="28" spans="1:19" ht="14.4" customHeight="1" x14ac:dyDescent="0.3">
      <c r="A28" s="507" t="s">
        <v>695</v>
      </c>
      <c r="B28" s="508" t="s">
        <v>696</v>
      </c>
      <c r="C28" s="508" t="s">
        <v>427</v>
      </c>
      <c r="D28" s="508" t="s">
        <v>689</v>
      </c>
      <c r="E28" s="508" t="s">
        <v>710</v>
      </c>
      <c r="F28" s="508" t="s">
        <v>751</v>
      </c>
      <c r="G28" s="508" t="s">
        <v>752</v>
      </c>
      <c r="H28" s="512">
        <v>1</v>
      </c>
      <c r="I28" s="512">
        <v>222</v>
      </c>
      <c r="J28" s="508"/>
      <c r="K28" s="508">
        <v>222</v>
      </c>
      <c r="L28" s="512"/>
      <c r="M28" s="512"/>
      <c r="N28" s="508"/>
      <c r="O28" s="508"/>
      <c r="P28" s="512"/>
      <c r="Q28" s="512"/>
      <c r="R28" s="549"/>
      <c r="S28" s="513"/>
    </row>
    <row r="29" spans="1:19" ht="14.4" customHeight="1" x14ac:dyDescent="0.3">
      <c r="A29" s="507" t="s">
        <v>695</v>
      </c>
      <c r="B29" s="508" t="s">
        <v>696</v>
      </c>
      <c r="C29" s="508" t="s">
        <v>427</v>
      </c>
      <c r="D29" s="508" t="s">
        <v>689</v>
      </c>
      <c r="E29" s="508" t="s">
        <v>710</v>
      </c>
      <c r="F29" s="508" t="s">
        <v>754</v>
      </c>
      <c r="G29" s="508" t="s">
        <v>755</v>
      </c>
      <c r="H29" s="512">
        <v>115</v>
      </c>
      <c r="I29" s="512">
        <v>8855</v>
      </c>
      <c r="J29" s="508">
        <v>1.1855670103092784</v>
      </c>
      <c r="K29" s="508">
        <v>77</v>
      </c>
      <c r="L29" s="512">
        <v>97</v>
      </c>
      <c r="M29" s="512">
        <v>7469</v>
      </c>
      <c r="N29" s="508">
        <v>1</v>
      </c>
      <c r="O29" s="508">
        <v>77</v>
      </c>
      <c r="P29" s="512">
        <v>115</v>
      </c>
      <c r="Q29" s="512">
        <v>8855</v>
      </c>
      <c r="R29" s="549">
        <v>1.1855670103092784</v>
      </c>
      <c r="S29" s="513">
        <v>77</v>
      </c>
    </row>
    <row r="30" spans="1:19" ht="14.4" customHeight="1" x14ac:dyDescent="0.3">
      <c r="A30" s="507" t="s">
        <v>695</v>
      </c>
      <c r="B30" s="508" t="s">
        <v>696</v>
      </c>
      <c r="C30" s="508" t="s">
        <v>427</v>
      </c>
      <c r="D30" s="508" t="s">
        <v>689</v>
      </c>
      <c r="E30" s="508" t="s">
        <v>710</v>
      </c>
      <c r="F30" s="508" t="s">
        <v>757</v>
      </c>
      <c r="G30" s="508" t="s">
        <v>758</v>
      </c>
      <c r="H30" s="512">
        <v>10</v>
      </c>
      <c r="I30" s="512">
        <v>280</v>
      </c>
      <c r="J30" s="508">
        <v>0.66666666666666663</v>
      </c>
      <c r="K30" s="508">
        <v>28</v>
      </c>
      <c r="L30" s="512">
        <v>15</v>
      </c>
      <c r="M30" s="512">
        <v>420</v>
      </c>
      <c r="N30" s="508">
        <v>1</v>
      </c>
      <c r="O30" s="508">
        <v>28</v>
      </c>
      <c r="P30" s="512">
        <v>14</v>
      </c>
      <c r="Q30" s="512">
        <v>392</v>
      </c>
      <c r="R30" s="549">
        <v>0.93333333333333335</v>
      </c>
      <c r="S30" s="513">
        <v>28</v>
      </c>
    </row>
    <row r="31" spans="1:19" ht="14.4" customHeight="1" x14ac:dyDescent="0.3">
      <c r="A31" s="507" t="s">
        <v>695</v>
      </c>
      <c r="B31" s="508" t="s">
        <v>696</v>
      </c>
      <c r="C31" s="508" t="s">
        <v>427</v>
      </c>
      <c r="D31" s="508" t="s">
        <v>689</v>
      </c>
      <c r="E31" s="508" t="s">
        <v>710</v>
      </c>
      <c r="F31" s="508" t="s">
        <v>757</v>
      </c>
      <c r="G31" s="508" t="s">
        <v>759</v>
      </c>
      <c r="H31" s="512">
        <v>14</v>
      </c>
      <c r="I31" s="512">
        <v>392</v>
      </c>
      <c r="J31" s="508">
        <v>1.1666666666666667</v>
      </c>
      <c r="K31" s="508">
        <v>28</v>
      </c>
      <c r="L31" s="512">
        <v>12</v>
      </c>
      <c r="M31" s="512">
        <v>336</v>
      </c>
      <c r="N31" s="508">
        <v>1</v>
      </c>
      <c r="O31" s="508">
        <v>28</v>
      </c>
      <c r="P31" s="512">
        <v>14</v>
      </c>
      <c r="Q31" s="512">
        <v>392</v>
      </c>
      <c r="R31" s="549">
        <v>1.1666666666666667</v>
      </c>
      <c r="S31" s="513">
        <v>28</v>
      </c>
    </row>
    <row r="32" spans="1:19" ht="14.4" customHeight="1" x14ac:dyDescent="0.3">
      <c r="A32" s="507" t="s">
        <v>695</v>
      </c>
      <c r="B32" s="508" t="s">
        <v>696</v>
      </c>
      <c r="C32" s="508" t="s">
        <v>427</v>
      </c>
      <c r="D32" s="508" t="s">
        <v>689</v>
      </c>
      <c r="E32" s="508" t="s">
        <v>710</v>
      </c>
      <c r="F32" s="508" t="s">
        <v>760</v>
      </c>
      <c r="G32" s="508" t="s">
        <v>761</v>
      </c>
      <c r="H32" s="512">
        <v>21</v>
      </c>
      <c r="I32" s="512">
        <v>1239</v>
      </c>
      <c r="J32" s="508">
        <v>1.9090909090909092</v>
      </c>
      <c r="K32" s="508">
        <v>59</v>
      </c>
      <c r="L32" s="512">
        <v>11</v>
      </c>
      <c r="M32" s="512">
        <v>649</v>
      </c>
      <c r="N32" s="508">
        <v>1</v>
      </c>
      <c r="O32" s="508">
        <v>59</v>
      </c>
      <c r="P32" s="512">
        <v>25</v>
      </c>
      <c r="Q32" s="512">
        <v>1475</v>
      </c>
      <c r="R32" s="549">
        <v>2.2727272727272729</v>
      </c>
      <c r="S32" s="513">
        <v>59</v>
      </c>
    </row>
    <row r="33" spans="1:19" ht="14.4" customHeight="1" x14ac:dyDescent="0.3">
      <c r="A33" s="507" t="s">
        <v>695</v>
      </c>
      <c r="B33" s="508" t="s">
        <v>696</v>
      </c>
      <c r="C33" s="508" t="s">
        <v>427</v>
      </c>
      <c r="D33" s="508" t="s">
        <v>689</v>
      </c>
      <c r="E33" s="508" t="s">
        <v>710</v>
      </c>
      <c r="F33" s="508" t="s">
        <v>760</v>
      </c>
      <c r="G33" s="508" t="s">
        <v>762</v>
      </c>
      <c r="H33" s="512">
        <v>34</v>
      </c>
      <c r="I33" s="512">
        <v>2006</v>
      </c>
      <c r="J33" s="508">
        <v>2</v>
      </c>
      <c r="K33" s="508">
        <v>59</v>
      </c>
      <c r="L33" s="512">
        <v>17</v>
      </c>
      <c r="M33" s="512">
        <v>1003</v>
      </c>
      <c r="N33" s="508">
        <v>1</v>
      </c>
      <c r="O33" s="508">
        <v>59</v>
      </c>
      <c r="P33" s="512">
        <v>25</v>
      </c>
      <c r="Q33" s="512">
        <v>1475</v>
      </c>
      <c r="R33" s="549">
        <v>1.4705882352941178</v>
      </c>
      <c r="S33" s="513">
        <v>59</v>
      </c>
    </row>
    <row r="34" spans="1:19" ht="14.4" customHeight="1" x14ac:dyDescent="0.3">
      <c r="A34" s="507" t="s">
        <v>695</v>
      </c>
      <c r="B34" s="508" t="s">
        <v>696</v>
      </c>
      <c r="C34" s="508" t="s">
        <v>427</v>
      </c>
      <c r="D34" s="508" t="s">
        <v>689</v>
      </c>
      <c r="E34" s="508" t="s">
        <v>710</v>
      </c>
      <c r="F34" s="508" t="s">
        <v>766</v>
      </c>
      <c r="G34" s="508" t="s">
        <v>767</v>
      </c>
      <c r="H34" s="512"/>
      <c r="I34" s="512"/>
      <c r="J34" s="508"/>
      <c r="K34" s="508"/>
      <c r="L34" s="512">
        <v>5</v>
      </c>
      <c r="M34" s="512">
        <v>1155</v>
      </c>
      <c r="N34" s="508">
        <v>1</v>
      </c>
      <c r="O34" s="508">
        <v>231</v>
      </c>
      <c r="P34" s="512">
        <v>2</v>
      </c>
      <c r="Q34" s="512">
        <v>464</v>
      </c>
      <c r="R34" s="549">
        <v>0.40173160173160172</v>
      </c>
      <c r="S34" s="513">
        <v>232</v>
      </c>
    </row>
    <row r="35" spans="1:19" ht="14.4" customHeight="1" x14ac:dyDescent="0.3">
      <c r="A35" s="507" t="s">
        <v>695</v>
      </c>
      <c r="B35" s="508" t="s">
        <v>696</v>
      </c>
      <c r="C35" s="508" t="s">
        <v>427</v>
      </c>
      <c r="D35" s="508" t="s">
        <v>689</v>
      </c>
      <c r="E35" s="508" t="s">
        <v>710</v>
      </c>
      <c r="F35" s="508" t="s">
        <v>768</v>
      </c>
      <c r="G35" s="508" t="s">
        <v>769</v>
      </c>
      <c r="H35" s="512">
        <v>12</v>
      </c>
      <c r="I35" s="512">
        <v>5664</v>
      </c>
      <c r="J35" s="508">
        <v>0.6652572233967583</v>
      </c>
      <c r="K35" s="508">
        <v>472</v>
      </c>
      <c r="L35" s="512">
        <v>18</v>
      </c>
      <c r="M35" s="512">
        <v>8514</v>
      </c>
      <c r="N35" s="508">
        <v>1</v>
      </c>
      <c r="O35" s="508">
        <v>473</v>
      </c>
      <c r="P35" s="512">
        <v>21</v>
      </c>
      <c r="Q35" s="512">
        <v>9954</v>
      </c>
      <c r="R35" s="549">
        <v>1.1691331923890063</v>
      </c>
      <c r="S35" s="513">
        <v>474</v>
      </c>
    </row>
    <row r="36" spans="1:19" ht="14.4" customHeight="1" x14ac:dyDescent="0.3">
      <c r="A36" s="507" t="s">
        <v>695</v>
      </c>
      <c r="B36" s="508" t="s">
        <v>696</v>
      </c>
      <c r="C36" s="508" t="s">
        <v>427</v>
      </c>
      <c r="D36" s="508" t="s">
        <v>689</v>
      </c>
      <c r="E36" s="508" t="s">
        <v>710</v>
      </c>
      <c r="F36" s="508" t="s">
        <v>768</v>
      </c>
      <c r="G36" s="508" t="s">
        <v>770</v>
      </c>
      <c r="H36" s="512">
        <v>7</v>
      </c>
      <c r="I36" s="512">
        <v>3304</v>
      </c>
      <c r="J36" s="508">
        <v>0.6985200845665962</v>
      </c>
      <c r="K36" s="508">
        <v>472</v>
      </c>
      <c r="L36" s="512">
        <v>10</v>
      </c>
      <c r="M36" s="512">
        <v>4730</v>
      </c>
      <c r="N36" s="508">
        <v>1</v>
      </c>
      <c r="O36" s="508">
        <v>473</v>
      </c>
      <c r="P36" s="512">
        <v>11</v>
      </c>
      <c r="Q36" s="512">
        <v>5214</v>
      </c>
      <c r="R36" s="549">
        <v>1.1023255813953488</v>
      </c>
      <c r="S36" s="513">
        <v>474</v>
      </c>
    </row>
    <row r="37" spans="1:19" ht="14.4" customHeight="1" x14ac:dyDescent="0.3">
      <c r="A37" s="507" t="s">
        <v>695</v>
      </c>
      <c r="B37" s="508" t="s">
        <v>696</v>
      </c>
      <c r="C37" s="508" t="s">
        <v>427</v>
      </c>
      <c r="D37" s="508" t="s">
        <v>492</v>
      </c>
      <c r="E37" s="508" t="s">
        <v>697</v>
      </c>
      <c r="F37" s="508" t="s">
        <v>698</v>
      </c>
      <c r="G37" s="508" t="s">
        <v>699</v>
      </c>
      <c r="H37" s="512">
        <v>62.199999999999996</v>
      </c>
      <c r="I37" s="512">
        <v>3365.02</v>
      </c>
      <c r="J37" s="508">
        <v>1.1683204755192311</v>
      </c>
      <c r="K37" s="508">
        <v>54.1</v>
      </c>
      <c r="L37" s="512">
        <v>53.24</v>
      </c>
      <c r="M37" s="512">
        <v>2880.2200000000003</v>
      </c>
      <c r="N37" s="508">
        <v>1</v>
      </c>
      <c r="O37" s="508">
        <v>54.098797896318558</v>
      </c>
      <c r="P37" s="512">
        <v>84.4</v>
      </c>
      <c r="Q37" s="512">
        <v>4566.04</v>
      </c>
      <c r="R37" s="549">
        <v>1.5853094555277025</v>
      </c>
      <c r="S37" s="513">
        <v>54.099999999999994</v>
      </c>
    </row>
    <row r="38" spans="1:19" ht="14.4" customHeight="1" x14ac:dyDescent="0.3">
      <c r="A38" s="507" t="s">
        <v>695</v>
      </c>
      <c r="B38" s="508" t="s">
        <v>696</v>
      </c>
      <c r="C38" s="508" t="s">
        <v>427</v>
      </c>
      <c r="D38" s="508" t="s">
        <v>492</v>
      </c>
      <c r="E38" s="508" t="s">
        <v>697</v>
      </c>
      <c r="F38" s="508" t="s">
        <v>700</v>
      </c>
      <c r="G38" s="508" t="s">
        <v>450</v>
      </c>
      <c r="H38" s="512"/>
      <c r="I38" s="512"/>
      <c r="J38" s="508"/>
      <c r="K38" s="508"/>
      <c r="L38" s="512"/>
      <c r="M38" s="512"/>
      <c r="N38" s="508"/>
      <c r="O38" s="508"/>
      <c r="P38" s="512">
        <v>1.3</v>
      </c>
      <c r="Q38" s="512">
        <v>179.66</v>
      </c>
      <c r="R38" s="549"/>
      <c r="S38" s="513">
        <v>138.19999999999999</v>
      </c>
    </row>
    <row r="39" spans="1:19" ht="14.4" customHeight="1" x14ac:dyDescent="0.3">
      <c r="A39" s="507" t="s">
        <v>695</v>
      </c>
      <c r="B39" s="508" t="s">
        <v>696</v>
      </c>
      <c r="C39" s="508" t="s">
        <v>427</v>
      </c>
      <c r="D39" s="508" t="s">
        <v>492</v>
      </c>
      <c r="E39" s="508" t="s">
        <v>697</v>
      </c>
      <c r="F39" s="508" t="s">
        <v>701</v>
      </c>
      <c r="G39" s="508" t="s">
        <v>479</v>
      </c>
      <c r="H39" s="512">
        <v>3.6</v>
      </c>
      <c r="I39" s="512">
        <v>221.04</v>
      </c>
      <c r="J39" s="508">
        <v>1.0257076566125289</v>
      </c>
      <c r="K39" s="508">
        <v>61.4</v>
      </c>
      <c r="L39" s="512">
        <v>3.5</v>
      </c>
      <c r="M39" s="512">
        <v>215.5</v>
      </c>
      <c r="N39" s="508">
        <v>1</v>
      </c>
      <c r="O39" s="508">
        <v>61.571428571428569</v>
      </c>
      <c r="P39" s="512">
        <v>8.4</v>
      </c>
      <c r="Q39" s="512">
        <v>515.76</v>
      </c>
      <c r="R39" s="549">
        <v>2.3933178654292342</v>
      </c>
      <c r="S39" s="513">
        <v>61.4</v>
      </c>
    </row>
    <row r="40" spans="1:19" ht="14.4" customHeight="1" x14ac:dyDescent="0.3">
      <c r="A40" s="507" t="s">
        <v>695</v>
      </c>
      <c r="B40" s="508" t="s">
        <v>696</v>
      </c>
      <c r="C40" s="508" t="s">
        <v>427</v>
      </c>
      <c r="D40" s="508" t="s">
        <v>492</v>
      </c>
      <c r="E40" s="508" t="s">
        <v>697</v>
      </c>
      <c r="F40" s="508" t="s">
        <v>702</v>
      </c>
      <c r="G40" s="508" t="s">
        <v>703</v>
      </c>
      <c r="H40" s="512">
        <v>2.7</v>
      </c>
      <c r="I40" s="512">
        <v>477.9</v>
      </c>
      <c r="J40" s="508">
        <v>0.7297297297297296</v>
      </c>
      <c r="K40" s="508">
        <v>176.99999999999997</v>
      </c>
      <c r="L40" s="512">
        <v>3.6999999999999997</v>
      </c>
      <c r="M40" s="512">
        <v>654.90000000000009</v>
      </c>
      <c r="N40" s="508">
        <v>1</v>
      </c>
      <c r="O40" s="508">
        <v>177.00000000000003</v>
      </c>
      <c r="P40" s="512">
        <v>4</v>
      </c>
      <c r="Q40" s="512">
        <v>708</v>
      </c>
      <c r="R40" s="549">
        <v>1.0810810810810809</v>
      </c>
      <c r="S40" s="513">
        <v>177</v>
      </c>
    </row>
    <row r="41" spans="1:19" ht="14.4" customHeight="1" x14ac:dyDescent="0.3">
      <c r="A41" s="507" t="s">
        <v>695</v>
      </c>
      <c r="B41" s="508" t="s">
        <v>696</v>
      </c>
      <c r="C41" s="508" t="s">
        <v>427</v>
      </c>
      <c r="D41" s="508" t="s">
        <v>492</v>
      </c>
      <c r="E41" s="508" t="s">
        <v>697</v>
      </c>
      <c r="F41" s="508" t="s">
        <v>704</v>
      </c>
      <c r="G41" s="508" t="s">
        <v>705</v>
      </c>
      <c r="H41" s="512">
        <v>17</v>
      </c>
      <c r="I41" s="512">
        <v>966.28</v>
      </c>
      <c r="J41" s="508"/>
      <c r="K41" s="508">
        <v>56.839999999999996</v>
      </c>
      <c r="L41" s="512"/>
      <c r="M41" s="512"/>
      <c r="N41" s="508"/>
      <c r="O41" s="508"/>
      <c r="P41" s="512"/>
      <c r="Q41" s="512"/>
      <c r="R41" s="549"/>
      <c r="S41" s="513"/>
    </row>
    <row r="42" spans="1:19" ht="14.4" customHeight="1" x14ac:dyDescent="0.3">
      <c r="A42" s="507" t="s">
        <v>695</v>
      </c>
      <c r="B42" s="508" t="s">
        <v>696</v>
      </c>
      <c r="C42" s="508" t="s">
        <v>427</v>
      </c>
      <c r="D42" s="508" t="s">
        <v>492</v>
      </c>
      <c r="E42" s="508" t="s">
        <v>697</v>
      </c>
      <c r="F42" s="508" t="s">
        <v>704</v>
      </c>
      <c r="G42" s="508"/>
      <c r="H42" s="512">
        <v>21</v>
      </c>
      <c r="I42" s="512">
        <v>1193.6400000000001</v>
      </c>
      <c r="J42" s="508"/>
      <c r="K42" s="508">
        <v>56.84</v>
      </c>
      <c r="L42" s="512"/>
      <c r="M42" s="512"/>
      <c r="N42" s="508"/>
      <c r="O42" s="508"/>
      <c r="P42" s="512"/>
      <c r="Q42" s="512"/>
      <c r="R42" s="549"/>
      <c r="S42" s="513"/>
    </row>
    <row r="43" spans="1:19" ht="14.4" customHeight="1" x14ac:dyDescent="0.3">
      <c r="A43" s="507" t="s">
        <v>695</v>
      </c>
      <c r="B43" s="508" t="s">
        <v>696</v>
      </c>
      <c r="C43" s="508" t="s">
        <v>427</v>
      </c>
      <c r="D43" s="508" t="s">
        <v>492</v>
      </c>
      <c r="E43" s="508" t="s">
        <v>697</v>
      </c>
      <c r="F43" s="508" t="s">
        <v>706</v>
      </c>
      <c r="G43" s="508" t="s">
        <v>707</v>
      </c>
      <c r="H43" s="512">
        <v>311</v>
      </c>
      <c r="I43" s="512">
        <v>758.84</v>
      </c>
      <c r="J43" s="508"/>
      <c r="K43" s="508">
        <v>2.44</v>
      </c>
      <c r="L43" s="512"/>
      <c r="M43" s="512"/>
      <c r="N43" s="508"/>
      <c r="O43" s="508"/>
      <c r="P43" s="512"/>
      <c r="Q43" s="512"/>
      <c r="R43" s="549"/>
      <c r="S43" s="513"/>
    </row>
    <row r="44" spans="1:19" ht="14.4" customHeight="1" x14ac:dyDescent="0.3">
      <c r="A44" s="507" t="s">
        <v>695</v>
      </c>
      <c r="B44" s="508" t="s">
        <v>696</v>
      </c>
      <c r="C44" s="508" t="s">
        <v>427</v>
      </c>
      <c r="D44" s="508" t="s">
        <v>492</v>
      </c>
      <c r="E44" s="508" t="s">
        <v>697</v>
      </c>
      <c r="F44" s="508" t="s">
        <v>708</v>
      </c>
      <c r="G44" s="508" t="s">
        <v>438</v>
      </c>
      <c r="H44" s="512"/>
      <c r="I44" s="512"/>
      <c r="J44" s="508"/>
      <c r="K44" s="508"/>
      <c r="L44" s="512">
        <v>17.7</v>
      </c>
      <c r="M44" s="512">
        <v>84.96</v>
      </c>
      <c r="N44" s="508">
        <v>1</v>
      </c>
      <c r="O44" s="508">
        <v>4.8</v>
      </c>
      <c r="P44" s="512">
        <v>20.9</v>
      </c>
      <c r="Q44" s="512">
        <v>100.32</v>
      </c>
      <c r="R44" s="549">
        <v>1.1807909604519775</v>
      </c>
      <c r="S44" s="513">
        <v>4.8</v>
      </c>
    </row>
    <row r="45" spans="1:19" ht="14.4" customHeight="1" x14ac:dyDescent="0.3">
      <c r="A45" s="507" t="s">
        <v>695</v>
      </c>
      <c r="B45" s="508" t="s">
        <v>696</v>
      </c>
      <c r="C45" s="508" t="s">
        <v>427</v>
      </c>
      <c r="D45" s="508" t="s">
        <v>492</v>
      </c>
      <c r="E45" s="508" t="s">
        <v>697</v>
      </c>
      <c r="F45" s="508" t="s">
        <v>709</v>
      </c>
      <c r="G45" s="508" t="s">
        <v>705</v>
      </c>
      <c r="H45" s="512"/>
      <c r="I45" s="512"/>
      <c r="J45" s="508"/>
      <c r="K45" s="508"/>
      <c r="L45" s="512">
        <v>15</v>
      </c>
      <c r="M45" s="512">
        <v>1566.6</v>
      </c>
      <c r="N45" s="508">
        <v>1</v>
      </c>
      <c r="O45" s="508">
        <v>104.44</v>
      </c>
      <c r="P45" s="512">
        <v>32</v>
      </c>
      <c r="Q45" s="512">
        <v>3342.08</v>
      </c>
      <c r="R45" s="549">
        <v>2.1333333333333333</v>
      </c>
      <c r="S45" s="513">
        <v>104.44</v>
      </c>
    </row>
    <row r="46" spans="1:19" ht="14.4" customHeight="1" x14ac:dyDescent="0.3">
      <c r="A46" s="507" t="s">
        <v>695</v>
      </c>
      <c r="B46" s="508" t="s">
        <v>696</v>
      </c>
      <c r="C46" s="508" t="s">
        <v>427</v>
      </c>
      <c r="D46" s="508" t="s">
        <v>492</v>
      </c>
      <c r="E46" s="508" t="s">
        <v>710</v>
      </c>
      <c r="F46" s="508" t="s">
        <v>714</v>
      </c>
      <c r="G46" s="508" t="s">
        <v>715</v>
      </c>
      <c r="H46" s="512"/>
      <c r="I46" s="512"/>
      <c r="J46" s="508"/>
      <c r="K46" s="508"/>
      <c r="L46" s="512">
        <v>2</v>
      </c>
      <c r="M46" s="512">
        <v>244</v>
      </c>
      <c r="N46" s="508">
        <v>1</v>
      </c>
      <c r="O46" s="508">
        <v>122</v>
      </c>
      <c r="P46" s="512">
        <v>2</v>
      </c>
      <c r="Q46" s="512">
        <v>244</v>
      </c>
      <c r="R46" s="549">
        <v>1</v>
      </c>
      <c r="S46" s="513">
        <v>122</v>
      </c>
    </row>
    <row r="47" spans="1:19" ht="14.4" customHeight="1" x14ac:dyDescent="0.3">
      <c r="A47" s="507" t="s">
        <v>695</v>
      </c>
      <c r="B47" s="508" t="s">
        <v>696</v>
      </c>
      <c r="C47" s="508" t="s">
        <v>427</v>
      </c>
      <c r="D47" s="508" t="s">
        <v>492</v>
      </c>
      <c r="E47" s="508" t="s">
        <v>710</v>
      </c>
      <c r="F47" s="508" t="s">
        <v>717</v>
      </c>
      <c r="G47" s="508" t="s">
        <v>718</v>
      </c>
      <c r="H47" s="512">
        <v>130</v>
      </c>
      <c r="I47" s="512">
        <v>4810</v>
      </c>
      <c r="J47" s="508">
        <v>0.7831325301204819</v>
      </c>
      <c r="K47" s="508">
        <v>37</v>
      </c>
      <c r="L47" s="512">
        <v>166</v>
      </c>
      <c r="M47" s="512">
        <v>6142</v>
      </c>
      <c r="N47" s="508">
        <v>1</v>
      </c>
      <c r="O47" s="508">
        <v>37</v>
      </c>
      <c r="P47" s="512">
        <v>216</v>
      </c>
      <c r="Q47" s="512">
        <v>7992</v>
      </c>
      <c r="R47" s="549">
        <v>1.3012048192771084</v>
      </c>
      <c r="S47" s="513">
        <v>37</v>
      </c>
    </row>
    <row r="48" spans="1:19" ht="14.4" customHeight="1" x14ac:dyDescent="0.3">
      <c r="A48" s="507" t="s">
        <v>695</v>
      </c>
      <c r="B48" s="508" t="s">
        <v>696</v>
      </c>
      <c r="C48" s="508" t="s">
        <v>427</v>
      </c>
      <c r="D48" s="508" t="s">
        <v>492</v>
      </c>
      <c r="E48" s="508" t="s">
        <v>710</v>
      </c>
      <c r="F48" s="508" t="s">
        <v>717</v>
      </c>
      <c r="G48" s="508" t="s">
        <v>719</v>
      </c>
      <c r="H48" s="512">
        <v>198</v>
      </c>
      <c r="I48" s="512">
        <v>7326</v>
      </c>
      <c r="J48" s="508">
        <v>1.1379310344827587</v>
      </c>
      <c r="K48" s="508">
        <v>37</v>
      </c>
      <c r="L48" s="512">
        <v>174</v>
      </c>
      <c r="M48" s="512">
        <v>6438</v>
      </c>
      <c r="N48" s="508">
        <v>1</v>
      </c>
      <c r="O48" s="508">
        <v>37</v>
      </c>
      <c r="P48" s="512">
        <v>208</v>
      </c>
      <c r="Q48" s="512">
        <v>7696</v>
      </c>
      <c r="R48" s="549">
        <v>1.1954022988505748</v>
      </c>
      <c r="S48" s="513">
        <v>37</v>
      </c>
    </row>
    <row r="49" spans="1:19" ht="14.4" customHeight="1" x14ac:dyDescent="0.3">
      <c r="A49" s="507" t="s">
        <v>695</v>
      </c>
      <c r="B49" s="508" t="s">
        <v>696</v>
      </c>
      <c r="C49" s="508" t="s">
        <v>427</v>
      </c>
      <c r="D49" s="508" t="s">
        <v>492</v>
      </c>
      <c r="E49" s="508" t="s">
        <v>710</v>
      </c>
      <c r="F49" s="508" t="s">
        <v>720</v>
      </c>
      <c r="G49" s="508" t="s">
        <v>721</v>
      </c>
      <c r="H49" s="512">
        <v>13</v>
      </c>
      <c r="I49" s="512">
        <v>130</v>
      </c>
      <c r="J49" s="508">
        <v>0.8666666666666667</v>
      </c>
      <c r="K49" s="508">
        <v>10</v>
      </c>
      <c r="L49" s="512">
        <v>15</v>
      </c>
      <c r="M49" s="512">
        <v>150</v>
      </c>
      <c r="N49" s="508">
        <v>1</v>
      </c>
      <c r="O49" s="508">
        <v>10</v>
      </c>
      <c r="P49" s="512">
        <v>36</v>
      </c>
      <c r="Q49" s="512">
        <v>360</v>
      </c>
      <c r="R49" s="549">
        <v>2.4</v>
      </c>
      <c r="S49" s="513">
        <v>10</v>
      </c>
    </row>
    <row r="50" spans="1:19" ht="14.4" customHeight="1" x14ac:dyDescent="0.3">
      <c r="A50" s="507" t="s">
        <v>695</v>
      </c>
      <c r="B50" s="508" t="s">
        <v>696</v>
      </c>
      <c r="C50" s="508" t="s">
        <v>427</v>
      </c>
      <c r="D50" s="508" t="s">
        <v>492</v>
      </c>
      <c r="E50" s="508" t="s">
        <v>710</v>
      </c>
      <c r="F50" s="508" t="s">
        <v>720</v>
      </c>
      <c r="G50" s="508" t="s">
        <v>722</v>
      </c>
      <c r="H50" s="512">
        <v>4</v>
      </c>
      <c r="I50" s="512">
        <v>40</v>
      </c>
      <c r="J50" s="508">
        <v>2</v>
      </c>
      <c r="K50" s="508">
        <v>10</v>
      </c>
      <c r="L50" s="512">
        <v>2</v>
      </c>
      <c r="M50" s="512">
        <v>20</v>
      </c>
      <c r="N50" s="508">
        <v>1</v>
      </c>
      <c r="O50" s="508">
        <v>10</v>
      </c>
      <c r="P50" s="512">
        <v>3</v>
      </c>
      <c r="Q50" s="512">
        <v>30</v>
      </c>
      <c r="R50" s="549">
        <v>1.5</v>
      </c>
      <c r="S50" s="513">
        <v>10</v>
      </c>
    </row>
    <row r="51" spans="1:19" ht="14.4" customHeight="1" x14ac:dyDescent="0.3">
      <c r="A51" s="507" t="s">
        <v>695</v>
      </c>
      <c r="B51" s="508" t="s">
        <v>696</v>
      </c>
      <c r="C51" s="508" t="s">
        <v>427</v>
      </c>
      <c r="D51" s="508" t="s">
        <v>492</v>
      </c>
      <c r="E51" s="508" t="s">
        <v>710</v>
      </c>
      <c r="F51" s="508" t="s">
        <v>723</v>
      </c>
      <c r="G51" s="508" t="s">
        <v>724</v>
      </c>
      <c r="H51" s="512">
        <v>1</v>
      </c>
      <c r="I51" s="512">
        <v>5</v>
      </c>
      <c r="J51" s="508">
        <v>0.16666666666666666</v>
      </c>
      <c r="K51" s="508">
        <v>5</v>
      </c>
      <c r="L51" s="512">
        <v>6</v>
      </c>
      <c r="M51" s="512">
        <v>30</v>
      </c>
      <c r="N51" s="508">
        <v>1</v>
      </c>
      <c r="O51" s="508">
        <v>5</v>
      </c>
      <c r="P51" s="512">
        <v>2</v>
      </c>
      <c r="Q51" s="512">
        <v>10</v>
      </c>
      <c r="R51" s="549">
        <v>0.33333333333333331</v>
      </c>
      <c r="S51" s="513">
        <v>5</v>
      </c>
    </row>
    <row r="52" spans="1:19" ht="14.4" customHeight="1" x14ac:dyDescent="0.3">
      <c r="A52" s="507" t="s">
        <v>695</v>
      </c>
      <c r="B52" s="508" t="s">
        <v>696</v>
      </c>
      <c r="C52" s="508" t="s">
        <v>427</v>
      </c>
      <c r="D52" s="508" t="s">
        <v>492</v>
      </c>
      <c r="E52" s="508" t="s">
        <v>710</v>
      </c>
      <c r="F52" s="508" t="s">
        <v>725</v>
      </c>
      <c r="G52" s="508" t="s">
        <v>726</v>
      </c>
      <c r="H52" s="512">
        <v>1</v>
      </c>
      <c r="I52" s="512">
        <v>5</v>
      </c>
      <c r="J52" s="508">
        <v>0.16666666666666666</v>
      </c>
      <c r="K52" s="508">
        <v>5</v>
      </c>
      <c r="L52" s="512">
        <v>6</v>
      </c>
      <c r="M52" s="512">
        <v>30</v>
      </c>
      <c r="N52" s="508">
        <v>1</v>
      </c>
      <c r="O52" s="508">
        <v>5</v>
      </c>
      <c r="P52" s="512">
        <v>6</v>
      </c>
      <c r="Q52" s="512">
        <v>30</v>
      </c>
      <c r="R52" s="549">
        <v>1</v>
      </c>
      <c r="S52" s="513">
        <v>5</v>
      </c>
    </row>
    <row r="53" spans="1:19" ht="14.4" customHeight="1" x14ac:dyDescent="0.3">
      <c r="A53" s="507" t="s">
        <v>695</v>
      </c>
      <c r="B53" s="508" t="s">
        <v>696</v>
      </c>
      <c r="C53" s="508" t="s">
        <v>427</v>
      </c>
      <c r="D53" s="508" t="s">
        <v>492</v>
      </c>
      <c r="E53" s="508" t="s">
        <v>710</v>
      </c>
      <c r="F53" s="508" t="s">
        <v>727</v>
      </c>
      <c r="G53" s="508" t="s">
        <v>728</v>
      </c>
      <c r="H53" s="512"/>
      <c r="I53" s="512"/>
      <c r="J53" s="508"/>
      <c r="K53" s="508"/>
      <c r="L53" s="512">
        <v>16</v>
      </c>
      <c r="M53" s="512">
        <v>1184</v>
      </c>
      <c r="N53" s="508">
        <v>1</v>
      </c>
      <c r="O53" s="508">
        <v>74</v>
      </c>
      <c r="P53" s="512">
        <v>31</v>
      </c>
      <c r="Q53" s="512">
        <v>2294</v>
      </c>
      <c r="R53" s="549">
        <v>1.9375</v>
      </c>
      <c r="S53" s="513">
        <v>74</v>
      </c>
    </row>
    <row r="54" spans="1:19" ht="14.4" customHeight="1" x14ac:dyDescent="0.3">
      <c r="A54" s="507" t="s">
        <v>695</v>
      </c>
      <c r="B54" s="508" t="s">
        <v>696</v>
      </c>
      <c r="C54" s="508" t="s">
        <v>427</v>
      </c>
      <c r="D54" s="508" t="s">
        <v>492</v>
      </c>
      <c r="E54" s="508" t="s">
        <v>710</v>
      </c>
      <c r="F54" s="508" t="s">
        <v>727</v>
      </c>
      <c r="G54" s="508" t="s">
        <v>729</v>
      </c>
      <c r="H54" s="512"/>
      <c r="I54" s="512"/>
      <c r="J54" s="508"/>
      <c r="K54" s="508"/>
      <c r="L54" s="512">
        <v>12</v>
      </c>
      <c r="M54" s="512">
        <v>888</v>
      </c>
      <c r="N54" s="508">
        <v>1</v>
      </c>
      <c r="O54" s="508">
        <v>74</v>
      </c>
      <c r="P54" s="512">
        <v>37</v>
      </c>
      <c r="Q54" s="512">
        <v>2738</v>
      </c>
      <c r="R54" s="549">
        <v>3.0833333333333335</v>
      </c>
      <c r="S54" s="513">
        <v>74</v>
      </c>
    </row>
    <row r="55" spans="1:19" ht="14.4" customHeight="1" x14ac:dyDescent="0.3">
      <c r="A55" s="507" t="s">
        <v>695</v>
      </c>
      <c r="B55" s="508" t="s">
        <v>696</v>
      </c>
      <c r="C55" s="508" t="s">
        <v>427</v>
      </c>
      <c r="D55" s="508" t="s">
        <v>492</v>
      </c>
      <c r="E55" s="508" t="s">
        <v>710</v>
      </c>
      <c r="F55" s="508" t="s">
        <v>730</v>
      </c>
      <c r="G55" s="508" t="s">
        <v>731</v>
      </c>
      <c r="H55" s="512">
        <v>7</v>
      </c>
      <c r="I55" s="512">
        <v>1239</v>
      </c>
      <c r="J55" s="508">
        <v>0.4375</v>
      </c>
      <c r="K55" s="508">
        <v>177</v>
      </c>
      <c r="L55" s="512">
        <v>16</v>
      </c>
      <c r="M55" s="512">
        <v>2832</v>
      </c>
      <c r="N55" s="508">
        <v>1</v>
      </c>
      <c r="O55" s="508">
        <v>177</v>
      </c>
      <c r="P55" s="512">
        <v>27</v>
      </c>
      <c r="Q55" s="512">
        <v>4806</v>
      </c>
      <c r="R55" s="549">
        <v>1.6970338983050848</v>
      </c>
      <c r="S55" s="513">
        <v>178</v>
      </c>
    </row>
    <row r="56" spans="1:19" ht="14.4" customHeight="1" x14ac:dyDescent="0.3">
      <c r="A56" s="507" t="s">
        <v>695</v>
      </c>
      <c r="B56" s="508" t="s">
        <v>696</v>
      </c>
      <c r="C56" s="508" t="s">
        <v>427</v>
      </c>
      <c r="D56" s="508" t="s">
        <v>492</v>
      </c>
      <c r="E56" s="508" t="s">
        <v>710</v>
      </c>
      <c r="F56" s="508" t="s">
        <v>730</v>
      </c>
      <c r="G56" s="508" t="s">
        <v>732</v>
      </c>
      <c r="H56" s="512">
        <v>21</v>
      </c>
      <c r="I56" s="512">
        <v>3717</v>
      </c>
      <c r="J56" s="508">
        <v>1.1052631578947369</v>
      </c>
      <c r="K56" s="508">
        <v>177</v>
      </c>
      <c r="L56" s="512">
        <v>19</v>
      </c>
      <c r="M56" s="512">
        <v>3363</v>
      </c>
      <c r="N56" s="508">
        <v>1</v>
      </c>
      <c r="O56" s="508">
        <v>177</v>
      </c>
      <c r="P56" s="512">
        <v>29</v>
      </c>
      <c r="Q56" s="512">
        <v>5162</v>
      </c>
      <c r="R56" s="549">
        <v>1.5349390425215581</v>
      </c>
      <c r="S56" s="513">
        <v>178</v>
      </c>
    </row>
    <row r="57" spans="1:19" ht="14.4" customHeight="1" x14ac:dyDescent="0.3">
      <c r="A57" s="507" t="s">
        <v>695</v>
      </c>
      <c r="B57" s="508" t="s">
        <v>696</v>
      </c>
      <c r="C57" s="508" t="s">
        <v>427</v>
      </c>
      <c r="D57" s="508" t="s">
        <v>492</v>
      </c>
      <c r="E57" s="508" t="s">
        <v>710</v>
      </c>
      <c r="F57" s="508" t="s">
        <v>736</v>
      </c>
      <c r="G57" s="508" t="s">
        <v>737</v>
      </c>
      <c r="H57" s="512">
        <v>48</v>
      </c>
      <c r="I57" s="512">
        <v>1600</v>
      </c>
      <c r="J57" s="508">
        <v>0.77419229968983916</v>
      </c>
      <c r="K57" s="508">
        <v>33.333333333333336</v>
      </c>
      <c r="L57" s="512">
        <v>62</v>
      </c>
      <c r="M57" s="512">
        <v>2066.67</v>
      </c>
      <c r="N57" s="508">
        <v>1</v>
      </c>
      <c r="O57" s="508">
        <v>33.333387096774196</v>
      </c>
      <c r="P57" s="512">
        <v>110</v>
      </c>
      <c r="Q57" s="512">
        <v>3666.67</v>
      </c>
      <c r="R57" s="549">
        <v>1.7741922996898392</v>
      </c>
      <c r="S57" s="513">
        <v>33.333363636363636</v>
      </c>
    </row>
    <row r="58" spans="1:19" ht="14.4" customHeight="1" x14ac:dyDescent="0.3">
      <c r="A58" s="507" t="s">
        <v>695</v>
      </c>
      <c r="B58" s="508" t="s">
        <v>696</v>
      </c>
      <c r="C58" s="508" t="s">
        <v>427</v>
      </c>
      <c r="D58" s="508" t="s">
        <v>492</v>
      </c>
      <c r="E58" s="508" t="s">
        <v>710</v>
      </c>
      <c r="F58" s="508" t="s">
        <v>736</v>
      </c>
      <c r="G58" s="508" t="s">
        <v>738</v>
      </c>
      <c r="H58" s="512">
        <v>1</v>
      </c>
      <c r="I58" s="512">
        <v>33.33</v>
      </c>
      <c r="J58" s="508"/>
      <c r="K58" s="508">
        <v>33.33</v>
      </c>
      <c r="L58" s="512"/>
      <c r="M58" s="512"/>
      <c r="N58" s="508"/>
      <c r="O58" s="508"/>
      <c r="P58" s="512"/>
      <c r="Q58" s="512"/>
      <c r="R58" s="549"/>
      <c r="S58" s="513"/>
    </row>
    <row r="59" spans="1:19" ht="14.4" customHeight="1" x14ac:dyDescent="0.3">
      <c r="A59" s="507" t="s">
        <v>695</v>
      </c>
      <c r="B59" s="508" t="s">
        <v>696</v>
      </c>
      <c r="C59" s="508" t="s">
        <v>427</v>
      </c>
      <c r="D59" s="508" t="s">
        <v>492</v>
      </c>
      <c r="E59" s="508" t="s">
        <v>710</v>
      </c>
      <c r="F59" s="508" t="s">
        <v>739</v>
      </c>
      <c r="G59" s="508" t="s">
        <v>740</v>
      </c>
      <c r="H59" s="512">
        <v>2</v>
      </c>
      <c r="I59" s="512">
        <v>74</v>
      </c>
      <c r="J59" s="508"/>
      <c r="K59" s="508">
        <v>37</v>
      </c>
      <c r="L59" s="512"/>
      <c r="M59" s="512"/>
      <c r="N59" s="508"/>
      <c r="O59" s="508"/>
      <c r="P59" s="512"/>
      <c r="Q59" s="512"/>
      <c r="R59" s="549"/>
      <c r="S59" s="513"/>
    </row>
    <row r="60" spans="1:19" ht="14.4" customHeight="1" x14ac:dyDescent="0.3">
      <c r="A60" s="507" t="s">
        <v>695</v>
      </c>
      <c r="B60" s="508" t="s">
        <v>696</v>
      </c>
      <c r="C60" s="508" t="s">
        <v>427</v>
      </c>
      <c r="D60" s="508" t="s">
        <v>492</v>
      </c>
      <c r="E60" s="508" t="s">
        <v>710</v>
      </c>
      <c r="F60" s="508" t="s">
        <v>739</v>
      </c>
      <c r="G60" s="508" t="s">
        <v>741</v>
      </c>
      <c r="H60" s="512">
        <v>2</v>
      </c>
      <c r="I60" s="512">
        <v>74</v>
      </c>
      <c r="J60" s="508"/>
      <c r="K60" s="508">
        <v>37</v>
      </c>
      <c r="L60" s="512"/>
      <c r="M60" s="512"/>
      <c r="N60" s="508"/>
      <c r="O60" s="508"/>
      <c r="P60" s="512"/>
      <c r="Q60" s="512"/>
      <c r="R60" s="549"/>
      <c r="S60" s="513"/>
    </row>
    <row r="61" spans="1:19" ht="14.4" customHeight="1" x14ac:dyDescent="0.3">
      <c r="A61" s="507" t="s">
        <v>695</v>
      </c>
      <c r="B61" s="508" t="s">
        <v>696</v>
      </c>
      <c r="C61" s="508" t="s">
        <v>427</v>
      </c>
      <c r="D61" s="508" t="s">
        <v>492</v>
      </c>
      <c r="E61" s="508" t="s">
        <v>710</v>
      </c>
      <c r="F61" s="508" t="s">
        <v>742</v>
      </c>
      <c r="G61" s="508" t="s">
        <v>743</v>
      </c>
      <c r="H61" s="512">
        <v>134</v>
      </c>
      <c r="I61" s="512">
        <v>17554</v>
      </c>
      <c r="J61" s="508">
        <v>0.73068598068598067</v>
      </c>
      <c r="K61" s="508">
        <v>131</v>
      </c>
      <c r="L61" s="512">
        <v>182</v>
      </c>
      <c r="M61" s="512">
        <v>24024</v>
      </c>
      <c r="N61" s="508">
        <v>1</v>
      </c>
      <c r="O61" s="508">
        <v>132</v>
      </c>
      <c r="P61" s="512">
        <v>226</v>
      </c>
      <c r="Q61" s="512">
        <v>29832</v>
      </c>
      <c r="R61" s="549">
        <v>1.2417582417582418</v>
      </c>
      <c r="S61" s="513">
        <v>132</v>
      </c>
    </row>
    <row r="62" spans="1:19" ht="14.4" customHeight="1" x14ac:dyDescent="0.3">
      <c r="A62" s="507" t="s">
        <v>695</v>
      </c>
      <c r="B62" s="508" t="s">
        <v>696</v>
      </c>
      <c r="C62" s="508" t="s">
        <v>427</v>
      </c>
      <c r="D62" s="508" t="s">
        <v>492</v>
      </c>
      <c r="E62" s="508" t="s">
        <v>710</v>
      </c>
      <c r="F62" s="508" t="s">
        <v>742</v>
      </c>
      <c r="G62" s="508" t="s">
        <v>744</v>
      </c>
      <c r="H62" s="512">
        <v>218</v>
      </c>
      <c r="I62" s="512">
        <v>28558</v>
      </c>
      <c r="J62" s="508">
        <v>1.1268150252525253</v>
      </c>
      <c r="K62" s="508">
        <v>131</v>
      </c>
      <c r="L62" s="512">
        <v>192</v>
      </c>
      <c r="M62" s="512">
        <v>25344</v>
      </c>
      <c r="N62" s="508">
        <v>1</v>
      </c>
      <c r="O62" s="508">
        <v>132</v>
      </c>
      <c r="P62" s="512">
        <v>231</v>
      </c>
      <c r="Q62" s="512">
        <v>30492</v>
      </c>
      <c r="R62" s="549">
        <v>1.203125</v>
      </c>
      <c r="S62" s="513">
        <v>132</v>
      </c>
    </row>
    <row r="63" spans="1:19" ht="14.4" customHeight="1" x14ac:dyDescent="0.3">
      <c r="A63" s="507" t="s">
        <v>695</v>
      </c>
      <c r="B63" s="508" t="s">
        <v>696</v>
      </c>
      <c r="C63" s="508" t="s">
        <v>427</v>
      </c>
      <c r="D63" s="508" t="s">
        <v>492</v>
      </c>
      <c r="E63" s="508" t="s">
        <v>710</v>
      </c>
      <c r="F63" s="508" t="s">
        <v>745</v>
      </c>
      <c r="G63" s="508" t="s">
        <v>746</v>
      </c>
      <c r="H63" s="512">
        <v>1</v>
      </c>
      <c r="I63" s="512">
        <v>74</v>
      </c>
      <c r="J63" s="508">
        <v>0.5</v>
      </c>
      <c r="K63" s="508">
        <v>74</v>
      </c>
      <c r="L63" s="512">
        <v>2</v>
      </c>
      <c r="M63" s="512">
        <v>148</v>
      </c>
      <c r="N63" s="508">
        <v>1</v>
      </c>
      <c r="O63" s="508">
        <v>74</v>
      </c>
      <c r="P63" s="512">
        <v>7</v>
      </c>
      <c r="Q63" s="512">
        <v>518</v>
      </c>
      <c r="R63" s="549">
        <v>3.5</v>
      </c>
      <c r="S63" s="513">
        <v>74</v>
      </c>
    </row>
    <row r="64" spans="1:19" ht="14.4" customHeight="1" x14ac:dyDescent="0.3">
      <c r="A64" s="507" t="s">
        <v>695</v>
      </c>
      <c r="B64" s="508" t="s">
        <v>696</v>
      </c>
      <c r="C64" s="508" t="s">
        <v>427</v>
      </c>
      <c r="D64" s="508" t="s">
        <v>492</v>
      </c>
      <c r="E64" s="508" t="s">
        <v>710</v>
      </c>
      <c r="F64" s="508" t="s">
        <v>745</v>
      </c>
      <c r="G64" s="508" t="s">
        <v>747</v>
      </c>
      <c r="H64" s="512">
        <v>9</v>
      </c>
      <c r="I64" s="512">
        <v>666</v>
      </c>
      <c r="J64" s="508">
        <v>9</v>
      </c>
      <c r="K64" s="508">
        <v>74</v>
      </c>
      <c r="L64" s="512">
        <v>1</v>
      </c>
      <c r="M64" s="512">
        <v>74</v>
      </c>
      <c r="N64" s="508">
        <v>1</v>
      </c>
      <c r="O64" s="508">
        <v>74</v>
      </c>
      <c r="P64" s="512">
        <v>7</v>
      </c>
      <c r="Q64" s="512">
        <v>518</v>
      </c>
      <c r="R64" s="549">
        <v>7</v>
      </c>
      <c r="S64" s="513">
        <v>74</v>
      </c>
    </row>
    <row r="65" spans="1:19" ht="14.4" customHeight="1" x14ac:dyDescent="0.3">
      <c r="A65" s="507" t="s">
        <v>695</v>
      </c>
      <c r="B65" s="508" t="s">
        <v>696</v>
      </c>
      <c r="C65" s="508" t="s">
        <v>427</v>
      </c>
      <c r="D65" s="508" t="s">
        <v>492</v>
      </c>
      <c r="E65" s="508" t="s">
        <v>710</v>
      </c>
      <c r="F65" s="508" t="s">
        <v>748</v>
      </c>
      <c r="G65" s="508" t="s">
        <v>749</v>
      </c>
      <c r="H65" s="512">
        <v>4</v>
      </c>
      <c r="I65" s="512">
        <v>1416</v>
      </c>
      <c r="J65" s="508">
        <v>0.36261203585147245</v>
      </c>
      <c r="K65" s="508">
        <v>354</v>
      </c>
      <c r="L65" s="512">
        <v>11</v>
      </c>
      <c r="M65" s="512">
        <v>3905</v>
      </c>
      <c r="N65" s="508">
        <v>1</v>
      </c>
      <c r="O65" s="508">
        <v>355</v>
      </c>
      <c r="P65" s="512">
        <v>12</v>
      </c>
      <c r="Q65" s="512">
        <v>4260</v>
      </c>
      <c r="R65" s="549">
        <v>1.0909090909090908</v>
      </c>
      <c r="S65" s="513">
        <v>355</v>
      </c>
    </row>
    <row r="66" spans="1:19" ht="14.4" customHeight="1" x14ac:dyDescent="0.3">
      <c r="A66" s="507" t="s">
        <v>695</v>
      </c>
      <c r="B66" s="508" t="s">
        <v>696</v>
      </c>
      <c r="C66" s="508" t="s">
        <v>427</v>
      </c>
      <c r="D66" s="508" t="s">
        <v>492</v>
      </c>
      <c r="E66" s="508" t="s">
        <v>710</v>
      </c>
      <c r="F66" s="508" t="s">
        <v>748</v>
      </c>
      <c r="G66" s="508" t="s">
        <v>750</v>
      </c>
      <c r="H66" s="512">
        <v>9</v>
      </c>
      <c r="I66" s="512">
        <v>3186</v>
      </c>
      <c r="J66" s="508">
        <v>1.282092555331992</v>
      </c>
      <c r="K66" s="508">
        <v>354</v>
      </c>
      <c r="L66" s="512">
        <v>7</v>
      </c>
      <c r="M66" s="512">
        <v>2485</v>
      </c>
      <c r="N66" s="508">
        <v>1</v>
      </c>
      <c r="O66" s="508">
        <v>355</v>
      </c>
      <c r="P66" s="512">
        <v>31</v>
      </c>
      <c r="Q66" s="512">
        <v>11005</v>
      </c>
      <c r="R66" s="549">
        <v>4.4285714285714288</v>
      </c>
      <c r="S66" s="513">
        <v>355</v>
      </c>
    </row>
    <row r="67" spans="1:19" ht="14.4" customHeight="1" x14ac:dyDescent="0.3">
      <c r="A67" s="507" t="s">
        <v>695</v>
      </c>
      <c r="B67" s="508" t="s">
        <v>696</v>
      </c>
      <c r="C67" s="508" t="s">
        <v>427</v>
      </c>
      <c r="D67" s="508" t="s">
        <v>492</v>
      </c>
      <c r="E67" s="508" t="s">
        <v>710</v>
      </c>
      <c r="F67" s="508" t="s">
        <v>751</v>
      </c>
      <c r="G67" s="508" t="s">
        <v>752</v>
      </c>
      <c r="H67" s="512">
        <v>7</v>
      </c>
      <c r="I67" s="512">
        <v>1554</v>
      </c>
      <c r="J67" s="508">
        <v>0.18834080717488788</v>
      </c>
      <c r="K67" s="508">
        <v>222</v>
      </c>
      <c r="L67" s="512">
        <v>37</v>
      </c>
      <c r="M67" s="512">
        <v>8251</v>
      </c>
      <c r="N67" s="508">
        <v>1</v>
      </c>
      <c r="O67" s="508">
        <v>223</v>
      </c>
      <c r="P67" s="512">
        <v>48</v>
      </c>
      <c r="Q67" s="512">
        <v>10704</v>
      </c>
      <c r="R67" s="549">
        <v>1.2972972972972974</v>
      </c>
      <c r="S67" s="513">
        <v>223</v>
      </c>
    </row>
    <row r="68" spans="1:19" ht="14.4" customHeight="1" x14ac:dyDescent="0.3">
      <c r="A68" s="507" t="s">
        <v>695</v>
      </c>
      <c r="B68" s="508" t="s">
        <v>696</v>
      </c>
      <c r="C68" s="508" t="s">
        <v>427</v>
      </c>
      <c r="D68" s="508" t="s">
        <v>492</v>
      </c>
      <c r="E68" s="508" t="s">
        <v>710</v>
      </c>
      <c r="F68" s="508" t="s">
        <v>751</v>
      </c>
      <c r="G68" s="508" t="s">
        <v>753</v>
      </c>
      <c r="H68" s="512">
        <v>15</v>
      </c>
      <c r="I68" s="512">
        <v>3330</v>
      </c>
      <c r="J68" s="508">
        <v>0.49775784753363228</v>
      </c>
      <c r="K68" s="508">
        <v>222</v>
      </c>
      <c r="L68" s="512">
        <v>30</v>
      </c>
      <c r="M68" s="512">
        <v>6690</v>
      </c>
      <c r="N68" s="508">
        <v>1</v>
      </c>
      <c r="O68" s="508">
        <v>223</v>
      </c>
      <c r="P68" s="512">
        <v>64</v>
      </c>
      <c r="Q68" s="512">
        <v>14272</v>
      </c>
      <c r="R68" s="549">
        <v>2.1333333333333333</v>
      </c>
      <c r="S68" s="513">
        <v>223</v>
      </c>
    </row>
    <row r="69" spans="1:19" ht="14.4" customHeight="1" x14ac:dyDescent="0.3">
      <c r="A69" s="507" t="s">
        <v>695</v>
      </c>
      <c r="B69" s="508" t="s">
        <v>696</v>
      </c>
      <c r="C69" s="508" t="s">
        <v>427</v>
      </c>
      <c r="D69" s="508" t="s">
        <v>492</v>
      </c>
      <c r="E69" s="508" t="s">
        <v>710</v>
      </c>
      <c r="F69" s="508" t="s">
        <v>754</v>
      </c>
      <c r="G69" s="508" t="s">
        <v>755</v>
      </c>
      <c r="H69" s="512"/>
      <c r="I69" s="512"/>
      <c r="J69" s="508"/>
      <c r="K69" s="508"/>
      <c r="L69" s="512">
        <v>2</v>
      </c>
      <c r="M69" s="512">
        <v>154</v>
      </c>
      <c r="N69" s="508">
        <v>1</v>
      </c>
      <c r="O69" s="508">
        <v>77</v>
      </c>
      <c r="P69" s="512">
        <v>2</v>
      </c>
      <c r="Q69" s="512">
        <v>154</v>
      </c>
      <c r="R69" s="549">
        <v>1</v>
      </c>
      <c r="S69" s="513">
        <v>77</v>
      </c>
    </row>
    <row r="70" spans="1:19" ht="14.4" customHeight="1" x14ac:dyDescent="0.3">
      <c r="A70" s="507" t="s">
        <v>695</v>
      </c>
      <c r="B70" s="508" t="s">
        <v>696</v>
      </c>
      <c r="C70" s="508" t="s">
        <v>427</v>
      </c>
      <c r="D70" s="508" t="s">
        <v>492</v>
      </c>
      <c r="E70" s="508" t="s">
        <v>710</v>
      </c>
      <c r="F70" s="508" t="s">
        <v>763</v>
      </c>
      <c r="G70" s="508" t="s">
        <v>764</v>
      </c>
      <c r="H70" s="512">
        <v>2</v>
      </c>
      <c r="I70" s="512">
        <v>1402</v>
      </c>
      <c r="J70" s="508">
        <v>0.2857142857142857</v>
      </c>
      <c r="K70" s="508">
        <v>701</v>
      </c>
      <c r="L70" s="512">
        <v>7</v>
      </c>
      <c r="M70" s="512">
        <v>4907</v>
      </c>
      <c r="N70" s="508">
        <v>1</v>
      </c>
      <c r="O70" s="508">
        <v>701</v>
      </c>
      <c r="P70" s="512">
        <v>7</v>
      </c>
      <c r="Q70" s="512">
        <v>4914</v>
      </c>
      <c r="R70" s="549">
        <v>1.0014265335235377</v>
      </c>
      <c r="S70" s="513">
        <v>702</v>
      </c>
    </row>
    <row r="71" spans="1:19" ht="14.4" customHeight="1" x14ac:dyDescent="0.3">
      <c r="A71" s="507" t="s">
        <v>695</v>
      </c>
      <c r="B71" s="508" t="s">
        <v>696</v>
      </c>
      <c r="C71" s="508" t="s">
        <v>427</v>
      </c>
      <c r="D71" s="508" t="s">
        <v>492</v>
      </c>
      <c r="E71" s="508" t="s">
        <v>710</v>
      </c>
      <c r="F71" s="508" t="s">
        <v>763</v>
      </c>
      <c r="G71" s="508" t="s">
        <v>765</v>
      </c>
      <c r="H71" s="512">
        <v>6</v>
      </c>
      <c r="I71" s="512">
        <v>4206</v>
      </c>
      <c r="J71" s="508">
        <v>3</v>
      </c>
      <c r="K71" s="508">
        <v>701</v>
      </c>
      <c r="L71" s="512">
        <v>2</v>
      </c>
      <c r="M71" s="512">
        <v>1402</v>
      </c>
      <c r="N71" s="508">
        <v>1</v>
      </c>
      <c r="O71" s="508">
        <v>701</v>
      </c>
      <c r="P71" s="512">
        <v>4</v>
      </c>
      <c r="Q71" s="512">
        <v>2808</v>
      </c>
      <c r="R71" s="549">
        <v>2.0028530670470754</v>
      </c>
      <c r="S71" s="513">
        <v>702</v>
      </c>
    </row>
    <row r="72" spans="1:19" ht="14.4" customHeight="1" x14ac:dyDescent="0.3">
      <c r="A72" s="507" t="s">
        <v>695</v>
      </c>
      <c r="B72" s="508" t="s">
        <v>696</v>
      </c>
      <c r="C72" s="508" t="s">
        <v>427</v>
      </c>
      <c r="D72" s="508" t="s">
        <v>492</v>
      </c>
      <c r="E72" s="508" t="s">
        <v>710</v>
      </c>
      <c r="F72" s="508" t="s">
        <v>766</v>
      </c>
      <c r="G72" s="508" t="s">
        <v>767</v>
      </c>
      <c r="H72" s="512">
        <v>23</v>
      </c>
      <c r="I72" s="512">
        <v>5313</v>
      </c>
      <c r="J72" s="508">
        <v>1</v>
      </c>
      <c r="K72" s="508">
        <v>231</v>
      </c>
      <c r="L72" s="512">
        <v>23</v>
      </c>
      <c r="M72" s="512">
        <v>5313</v>
      </c>
      <c r="N72" s="508">
        <v>1</v>
      </c>
      <c r="O72" s="508">
        <v>231</v>
      </c>
      <c r="P72" s="512">
        <v>47</v>
      </c>
      <c r="Q72" s="512">
        <v>10904</v>
      </c>
      <c r="R72" s="549">
        <v>2.0523244871070956</v>
      </c>
      <c r="S72" s="513">
        <v>232</v>
      </c>
    </row>
    <row r="73" spans="1:19" ht="14.4" customHeight="1" x14ac:dyDescent="0.3">
      <c r="A73" s="507" t="s">
        <v>695</v>
      </c>
      <c r="B73" s="508" t="s">
        <v>696</v>
      </c>
      <c r="C73" s="508" t="s">
        <v>427</v>
      </c>
      <c r="D73" s="508" t="s">
        <v>493</v>
      </c>
      <c r="E73" s="508" t="s">
        <v>697</v>
      </c>
      <c r="F73" s="508" t="s">
        <v>698</v>
      </c>
      <c r="G73" s="508" t="s">
        <v>699</v>
      </c>
      <c r="H73" s="512">
        <v>12</v>
      </c>
      <c r="I73" s="512">
        <v>649.20000000000005</v>
      </c>
      <c r="J73" s="508">
        <v>3.2967702620353441</v>
      </c>
      <c r="K73" s="508">
        <v>54.1</v>
      </c>
      <c r="L73" s="512">
        <v>3.64</v>
      </c>
      <c r="M73" s="512">
        <v>196.92000000000002</v>
      </c>
      <c r="N73" s="508">
        <v>1</v>
      </c>
      <c r="O73" s="508">
        <v>54.098901098901102</v>
      </c>
      <c r="P73" s="512">
        <v>4</v>
      </c>
      <c r="Q73" s="512">
        <v>216.39999999999998</v>
      </c>
      <c r="R73" s="549">
        <v>1.0989234206784479</v>
      </c>
      <c r="S73" s="513">
        <v>54.099999999999994</v>
      </c>
    </row>
    <row r="74" spans="1:19" ht="14.4" customHeight="1" x14ac:dyDescent="0.3">
      <c r="A74" s="507" t="s">
        <v>695</v>
      </c>
      <c r="B74" s="508" t="s">
        <v>696</v>
      </c>
      <c r="C74" s="508" t="s">
        <v>427</v>
      </c>
      <c r="D74" s="508" t="s">
        <v>493</v>
      </c>
      <c r="E74" s="508" t="s">
        <v>697</v>
      </c>
      <c r="F74" s="508" t="s">
        <v>700</v>
      </c>
      <c r="G74" s="508" t="s">
        <v>450</v>
      </c>
      <c r="H74" s="512"/>
      <c r="I74" s="512"/>
      <c r="J74" s="508"/>
      <c r="K74" s="508"/>
      <c r="L74" s="512"/>
      <c r="M74" s="512"/>
      <c r="N74" s="508"/>
      <c r="O74" s="508"/>
      <c r="P74" s="512">
        <v>0.2</v>
      </c>
      <c r="Q74" s="512">
        <v>27.64</v>
      </c>
      <c r="R74" s="549"/>
      <c r="S74" s="513">
        <v>138.19999999999999</v>
      </c>
    </row>
    <row r="75" spans="1:19" ht="14.4" customHeight="1" x14ac:dyDescent="0.3">
      <c r="A75" s="507" t="s">
        <v>695</v>
      </c>
      <c r="B75" s="508" t="s">
        <v>696</v>
      </c>
      <c r="C75" s="508" t="s">
        <v>427</v>
      </c>
      <c r="D75" s="508" t="s">
        <v>493</v>
      </c>
      <c r="E75" s="508" t="s">
        <v>697</v>
      </c>
      <c r="F75" s="508" t="s">
        <v>701</v>
      </c>
      <c r="G75" s="508" t="s">
        <v>479</v>
      </c>
      <c r="H75" s="512">
        <v>0.4</v>
      </c>
      <c r="I75" s="512">
        <v>24.56</v>
      </c>
      <c r="J75" s="508">
        <v>3.9233226837060702</v>
      </c>
      <c r="K75" s="508">
        <v>61.399999999999991</v>
      </c>
      <c r="L75" s="512">
        <v>0.1</v>
      </c>
      <c r="M75" s="512">
        <v>6.26</v>
      </c>
      <c r="N75" s="508">
        <v>1</v>
      </c>
      <c r="O75" s="508">
        <v>62.599999999999994</v>
      </c>
      <c r="P75" s="512">
        <v>0.6</v>
      </c>
      <c r="Q75" s="512">
        <v>36.839999999999996</v>
      </c>
      <c r="R75" s="549">
        <v>5.8849840255591053</v>
      </c>
      <c r="S75" s="513">
        <v>61.4</v>
      </c>
    </row>
    <row r="76" spans="1:19" ht="14.4" customHeight="1" x14ac:dyDescent="0.3">
      <c r="A76" s="507" t="s">
        <v>695</v>
      </c>
      <c r="B76" s="508" t="s">
        <v>696</v>
      </c>
      <c r="C76" s="508" t="s">
        <v>427</v>
      </c>
      <c r="D76" s="508" t="s">
        <v>493</v>
      </c>
      <c r="E76" s="508" t="s">
        <v>697</v>
      </c>
      <c r="F76" s="508" t="s">
        <v>702</v>
      </c>
      <c r="G76" s="508" t="s">
        <v>703</v>
      </c>
      <c r="H76" s="512">
        <v>0.2</v>
      </c>
      <c r="I76" s="512">
        <v>35.4</v>
      </c>
      <c r="J76" s="508"/>
      <c r="K76" s="508">
        <v>176.99999999999997</v>
      </c>
      <c r="L76" s="512"/>
      <c r="M76" s="512"/>
      <c r="N76" s="508"/>
      <c r="O76" s="508"/>
      <c r="P76" s="512">
        <v>0.30000000000000004</v>
      </c>
      <c r="Q76" s="512">
        <v>53.099999999999994</v>
      </c>
      <c r="R76" s="549"/>
      <c r="S76" s="513">
        <v>176.99999999999994</v>
      </c>
    </row>
    <row r="77" spans="1:19" ht="14.4" customHeight="1" x14ac:dyDescent="0.3">
      <c r="A77" s="507" t="s">
        <v>695</v>
      </c>
      <c r="B77" s="508" t="s">
        <v>696</v>
      </c>
      <c r="C77" s="508" t="s">
        <v>427</v>
      </c>
      <c r="D77" s="508" t="s">
        <v>493</v>
      </c>
      <c r="E77" s="508" t="s">
        <v>697</v>
      </c>
      <c r="F77" s="508" t="s">
        <v>704</v>
      </c>
      <c r="G77" s="508" t="s">
        <v>705</v>
      </c>
      <c r="H77" s="512">
        <v>1</v>
      </c>
      <c r="I77" s="512">
        <v>56.84</v>
      </c>
      <c r="J77" s="508"/>
      <c r="K77" s="508">
        <v>56.84</v>
      </c>
      <c r="L77" s="512"/>
      <c r="M77" s="512"/>
      <c r="N77" s="508"/>
      <c r="O77" s="508"/>
      <c r="P77" s="512"/>
      <c r="Q77" s="512"/>
      <c r="R77" s="549"/>
      <c r="S77" s="513"/>
    </row>
    <row r="78" spans="1:19" ht="14.4" customHeight="1" x14ac:dyDescent="0.3">
      <c r="A78" s="507" t="s">
        <v>695</v>
      </c>
      <c r="B78" s="508" t="s">
        <v>696</v>
      </c>
      <c r="C78" s="508" t="s">
        <v>427</v>
      </c>
      <c r="D78" s="508" t="s">
        <v>493</v>
      </c>
      <c r="E78" s="508" t="s">
        <v>697</v>
      </c>
      <c r="F78" s="508" t="s">
        <v>704</v>
      </c>
      <c r="G78" s="508"/>
      <c r="H78" s="512">
        <v>2</v>
      </c>
      <c r="I78" s="512">
        <v>113.68</v>
      </c>
      <c r="J78" s="508"/>
      <c r="K78" s="508">
        <v>56.84</v>
      </c>
      <c r="L78" s="512"/>
      <c r="M78" s="512"/>
      <c r="N78" s="508"/>
      <c r="O78" s="508"/>
      <c r="P78" s="512"/>
      <c r="Q78" s="512"/>
      <c r="R78" s="549"/>
      <c r="S78" s="513"/>
    </row>
    <row r="79" spans="1:19" ht="14.4" customHeight="1" x14ac:dyDescent="0.3">
      <c r="A79" s="507" t="s">
        <v>695</v>
      </c>
      <c r="B79" s="508" t="s">
        <v>696</v>
      </c>
      <c r="C79" s="508" t="s">
        <v>427</v>
      </c>
      <c r="D79" s="508" t="s">
        <v>493</v>
      </c>
      <c r="E79" s="508" t="s">
        <v>697</v>
      </c>
      <c r="F79" s="508" t="s">
        <v>706</v>
      </c>
      <c r="G79" s="508" t="s">
        <v>707</v>
      </c>
      <c r="H79" s="512">
        <v>60</v>
      </c>
      <c r="I79" s="512">
        <v>146.4</v>
      </c>
      <c r="J79" s="508"/>
      <c r="K79" s="508">
        <v>2.44</v>
      </c>
      <c r="L79" s="512"/>
      <c r="M79" s="512"/>
      <c r="N79" s="508"/>
      <c r="O79" s="508"/>
      <c r="P79" s="512"/>
      <c r="Q79" s="512"/>
      <c r="R79" s="549"/>
      <c r="S79" s="513"/>
    </row>
    <row r="80" spans="1:19" ht="14.4" customHeight="1" x14ac:dyDescent="0.3">
      <c r="A80" s="507" t="s">
        <v>695</v>
      </c>
      <c r="B80" s="508" t="s">
        <v>696</v>
      </c>
      <c r="C80" s="508" t="s">
        <v>427</v>
      </c>
      <c r="D80" s="508" t="s">
        <v>493</v>
      </c>
      <c r="E80" s="508" t="s">
        <v>697</v>
      </c>
      <c r="F80" s="508" t="s">
        <v>708</v>
      </c>
      <c r="G80" s="508" t="s">
        <v>438</v>
      </c>
      <c r="H80" s="512"/>
      <c r="I80" s="512"/>
      <c r="J80" s="508"/>
      <c r="K80" s="508"/>
      <c r="L80" s="512">
        <v>1.35</v>
      </c>
      <c r="M80" s="512">
        <v>6.4799999999999995</v>
      </c>
      <c r="N80" s="508">
        <v>1</v>
      </c>
      <c r="O80" s="508">
        <v>4.7999999999999989</v>
      </c>
      <c r="P80" s="512">
        <v>1.05</v>
      </c>
      <c r="Q80" s="512">
        <v>5.0400000000000009</v>
      </c>
      <c r="R80" s="549">
        <v>0.77777777777777801</v>
      </c>
      <c r="S80" s="513">
        <v>4.8000000000000007</v>
      </c>
    </row>
    <row r="81" spans="1:19" ht="14.4" customHeight="1" x14ac:dyDescent="0.3">
      <c r="A81" s="507" t="s">
        <v>695</v>
      </c>
      <c r="B81" s="508" t="s">
        <v>696</v>
      </c>
      <c r="C81" s="508" t="s">
        <v>427</v>
      </c>
      <c r="D81" s="508" t="s">
        <v>493</v>
      </c>
      <c r="E81" s="508" t="s">
        <v>697</v>
      </c>
      <c r="F81" s="508" t="s">
        <v>709</v>
      </c>
      <c r="G81" s="508" t="s">
        <v>705</v>
      </c>
      <c r="H81" s="512"/>
      <c r="I81" s="512"/>
      <c r="J81" s="508"/>
      <c r="K81" s="508"/>
      <c r="L81" s="512">
        <v>1</v>
      </c>
      <c r="M81" s="512">
        <v>104.44</v>
      </c>
      <c r="N81" s="508">
        <v>1</v>
      </c>
      <c r="O81" s="508">
        <v>104.44</v>
      </c>
      <c r="P81" s="512">
        <v>2</v>
      </c>
      <c r="Q81" s="512">
        <v>208.88</v>
      </c>
      <c r="R81" s="549">
        <v>2</v>
      </c>
      <c r="S81" s="513">
        <v>104.44</v>
      </c>
    </row>
    <row r="82" spans="1:19" ht="14.4" customHeight="1" x14ac:dyDescent="0.3">
      <c r="A82" s="507" t="s">
        <v>695</v>
      </c>
      <c r="B82" s="508" t="s">
        <v>696</v>
      </c>
      <c r="C82" s="508" t="s">
        <v>427</v>
      </c>
      <c r="D82" s="508" t="s">
        <v>493</v>
      </c>
      <c r="E82" s="508" t="s">
        <v>710</v>
      </c>
      <c r="F82" s="508" t="s">
        <v>711</v>
      </c>
      <c r="G82" s="508" t="s">
        <v>713</v>
      </c>
      <c r="H82" s="512">
        <v>1</v>
      </c>
      <c r="I82" s="512">
        <v>183</v>
      </c>
      <c r="J82" s="508"/>
      <c r="K82" s="508">
        <v>183</v>
      </c>
      <c r="L82" s="512"/>
      <c r="M82" s="512"/>
      <c r="N82" s="508"/>
      <c r="O82" s="508"/>
      <c r="P82" s="512"/>
      <c r="Q82" s="512"/>
      <c r="R82" s="549"/>
      <c r="S82" s="513"/>
    </row>
    <row r="83" spans="1:19" ht="14.4" customHeight="1" x14ac:dyDescent="0.3">
      <c r="A83" s="507" t="s">
        <v>695</v>
      </c>
      <c r="B83" s="508" t="s">
        <v>696</v>
      </c>
      <c r="C83" s="508" t="s">
        <v>427</v>
      </c>
      <c r="D83" s="508" t="s">
        <v>493</v>
      </c>
      <c r="E83" s="508" t="s">
        <v>710</v>
      </c>
      <c r="F83" s="508" t="s">
        <v>714</v>
      </c>
      <c r="G83" s="508" t="s">
        <v>715</v>
      </c>
      <c r="H83" s="512">
        <v>1</v>
      </c>
      <c r="I83" s="512">
        <v>122</v>
      </c>
      <c r="J83" s="508"/>
      <c r="K83" s="508">
        <v>122</v>
      </c>
      <c r="L83" s="512"/>
      <c r="M83" s="512"/>
      <c r="N83" s="508"/>
      <c r="O83" s="508"/>
      <c r="P83" s="512"/>
      <c r="Q83" s="512"/>
      <c r="R83" s="549"/>
      <c r="S83" s="513"/>
    </row>
    <row r="84" spans="1:19" ht="14.4" customHeight="1" x14ac:dyDescent="0.3">
      <c r="A84" s="507" t="s">
        <v>695</v>
      </c>
      <c r="B84" s="508" t="s">
        <v>696</v>
      </c>
      <c r="C84" s="508" t="s">
        <v>427</v>
      </c>
      <c r="D84" s="508" t="s">
        <v>493</v>
      </c>
      <c r="E84" s="508" t="s">
        <v>710</v>
      </c>
      <c r="F84" s="508" t="s">
        <v>717</v>
      </c>
      <c r="G84" s="508" t="s">
        <v>718</v>
      </c>
      <c r="H84" s="512">
        <v>60</v>
      </c>
      <c r="I84" s="512">
        <v>2220</v>
      </c>
      <c r="J84" s="508">
        <v>2.3076923076923075</v>
      </c>
      <c r="K84" s="508">
        <v>37</v>
      </c>
      <c r="L84" s="512">
        <v>26</v>
      </c>
      <c r="M84" s="512">
        <v>962</v>
      </c>
      <c r="N84" s="508">
        <v>1</v>
      </c>
      <c r="O84" s="508">
        <v>37</v>
      </c>
      <c r="P84" s="512">
        <v>36</v>
      </c>
      <c r="Q84" s="512">
        <v>1332</v>
      </c>
      <c r="R84" s="549">
        <v>1.3846153846153846</v>
      </c>
      <c r="S84" s="513">
        <v>37</v>
      </c>
    </row>
    <row r="85" spans="1:19" ht="14.4" customHeight="1" x14ac:dyDescent="0.3">
      <c r="A85" s="507" t="s">
        <v>695</v>
      </c>
      <c r="B85" s="508" t="s">
        <v>696</v>
      </c>
      <c r="C85" s="508" t="s">
        <v>427</v>
      </c>
      <c r="D85" s="508" t="s">
        <v>493</v>
      </c>
      <c r="E85" s="508" t="s">
        <v>710</v>
      </c>
      <c r="F85" s="508" t="s">
        <v>717</v>
      </c>
      <c r="G85" s="508" t="s">
        <v>719</v>
      </c>
      <c r="H85" s="512">
        <v>38</v>
      </c>
      <c r="I85" s="512">
        <v>1406</v>
      </c>
      <c r="J85" s="508">
        <v>1.2258064516129032</v>
      </c>
      <c r="K85" s="508">
        <v>37</v>
      </c>
      <c r="L85" s="512">
        <v>31</v>
      </c>
      <c r="M85" s="512">
        <v>1147</v>
      </c>
      <c r="N85" s="508">
        <v>1</v>
      </c>
      <c r="O85" s="508">
        <v>37</v>
      </c>
      <c r="P85" s="512">
        <v>23</v>
      </c>
      <c r="Q85" s="512">
        <v>851</v>
      </c>
      <c r="R85" s="549">
        <v>0.74193548387096775</v>
      </c>
      <c r="S85" s="513">
        <v>37</v>
      </c>
    </row>
    <row r="86" spans="1:19" ht="14.4" customHeight="1" x14ac:dyDescent="0.3">
      <c r="A86" s="507" t="s">
        <v>695</v>
      </c>
      <c r="B86" s="508" t="s">
        <v>696</v>
      </c>
      <c r="C86" s="508" t="s">
        <v>427</v>
      </c>
      <c r="D86" s="508" t="s">
        <v>493</v>
      </c>
      <c r="E86" s="508" t="s">
        <v>710</v>
      </c>
      <c r="F86" s="508" t="s">
        <v>720</v>
      </c>
      <c r="G86" s="508" t="s">
        <v>721</v>
      </c>
      <c r="H86" s="512">
        <v>74</v>
      </c>
      <c r="I86" s="512">
        <v>740</v>
      </c>
      <c r="J86" s="508">
        <v>1.2333333333333334</v>
      </c>
      <c r="K86" s="508">
        <v>10</v>
      </c>
      <c r="L86" s="512">
        <v>60</v>
      </c>
      <c r="M86" s="512">
        <v>600</v>
      </c>
      <c r="N86" s="508">
        <v>1</v>
      </c>
      <c r="O86" s="508">
        <v>10</v>
      </c>
      <c r="P86" s="512">
        <v>86</v>
      </c>
      <c r="Q86" s="512">
        <v>860</v>
      </c>
      <c r="R86" s="549">
        <v>1.4333333333333333</v>
      </c>
      <c r="S86" s="513">
        <v>10</v>
      </c>
    </row>
    <row r="87" spans="1:19" ht="14.4" customHeight="1" x14ac:dyDescent="0.3">
      <c r="A87" s="507" t="s">
        <v>695</v>
      </c>
      <c r="B87" s="508" t="s">
        <v>696</v>
      </c>
      <c r="C87" s="508" t="s">
        <v>427</v>
      </c>
      <c r="D87" s="508" t="s">
        <v>493</v>
      </c>
      <c r="E87" s="508" t="s">
        <v>710</v>
      </c>
      <c r="F87" s="508" t="s">
        <v>720</v>
      </c>
      <c r="G87" s="508" t="s">
        <v>722</v>
      </c>
      <c r="H87" s="512">
        <v>2</v>
      </c>
      <c r="I87" s="512">
        <v>20</v>
      </c>
      <c r="J87" s="508"/>
      <c r="K87" s="508">
        <v>10</v>
      </c>
      <c r="L87" s="512"/>
      <c r="M87" s="512"/>
      <c r="N87" s="508"/>
      <c r="O87" s="508"/>
      <c r="P87" s="512"/>
      <c r="Q87" s="512"/>
      <c r="R87" s="549"/>
      <c r="S87" s="513"/>
    </row>
    <row r="88" spans="1:19" ht="14.4" customHeight="1" x14ac:dyDescent="0.3">
      <c r="A88" s="507" t="s">
        <v>695</v>
      </c>
      <c r="B88" s="508" t="s">
        <v>696</v>
      </c>
      <c r="C88" s="508" t="s">
        <v>427</v>
      </c>
      <c r="D88" s="508" t="s">
        <v>493</v>
      </c>
      <c r="E88" s="508" t="s">
        <v>710</v>
      </c>
      <c r="F88" s="508" t="s">
        <v>723</v>
      </c>
      <c r="G88" s="508" t="s">
        <v>724</v>
      </c>
      <c r="H88" s="512">
        <v>18</v>
      </c>
      <c r="I88" s="512">
        <v>90</v>
      </c>
      <c r="J88" s="508">
        <v>1.5</v>
      </c>
      <c r="K88" s="508">
        <v>5</v>
      </c>
      <c r="L88" s="512">
        <v>12</v>
      </c>
      <c r="M88" s="512">
        <v>60</v>
      </c>
      <c r="N88" s="508">
        <v>1</v>
      </c>
      <c r="O88" s="508">
        <v>5</v>
      </c>
      <c r="P88" s="512">
        <v>4</v>
      </c>
      <c r="Q88" s="512">
        <v>20</v>
      </c>
      <c r="R88" s="549">
        <v>0.33333333333333331</v>
      </c>
      <c r="S88" s="513">
        <v>5</v>
      </c>
    </row>
    <row r="89" spans="1:19" ht="14.4" customHeight="1" x14ac:dyDescent="0.3">
      <c r="A89" s="507" t="s">
        <v>695</v>
      </c>
      <c r="B89" s="508" t="s">
        <v>696</v>
      </c>
      <c r="C89" s="508" t="s">
        <v>427</v>
      </c>
      <c r="D89" s="508" t="s">
        <v>493</v>
      </c>
      <c r="E89" s="508" t="s">
        <v>710</v>
      </c>
      <c r="F89" s="508" t="s">
        <v>725</v>
      </c>
      <c r="G89" s="508" t="s">
        <v>726</v>
      </c>
      <c r="H89" s="512"/>
      <c r="I89" s="512"/>
      <c r="J89" s="508"/>
      <c r="K89" s="508"/>
      <c r="L89" s="512"/>
      <c r="M89" s="512"/>
      <c r="N89" s="508"/>
      <c r="O89" s="508"/>
      <c r="P89" s="512">
        <v>1</v>
      </c>
      <c r="Q89" s="512">
        <v>5</v>
      </c>
      <c r="R89" s="549"/>
      <c r="S89" s="513">
        <v>5</v>
      </c>
    </row>
    <row r="90" spans="1:19" ht="14.4" customHeight="1" x14ac:dyDescent="0.3">
      <c r="A90" s="507" t="s">
        <v>695</v>
      </c>
      <c r="B90" s="508" t="s">
        <v>696</v>
      </c>
      <c r="C90" s="508" t="s">
        <v>427</v>
      </c>
      <c r="D90" s="508" t="s">
        <v>493</v>
      </c>
      <c r="E90" s="508" t="s">
        <v>710</v>
      </c>
      <c r="F90" s="508" t="s">
        <v>727</v>
      </c>
      <c r="G90" s="508" t="s">
        <v>728</v>
      </c>
      <c r="H90" s="512">
        <v>1</v>
      </c>
      <c r="I90" s="512">
        <v>74</v>
      </c>
      <c r="J90" s="508">
        <v>0.5</v>
      </c>
      <c r="K90" s="508">
        <v>74</v>
      </c>
      <c r="L90" s="512">
        <v>2</v>
      </c>
      <c r="M90" s="512">
        <v>148</v>
      </c>
      <c r="N90" s="508">
        <v>1</v>
      </c>
      <c r="O90" s="508">
        <v>74</v>
      </c>
      <c r="P90" s="512">
        <v>1</v>
      </c>
      <c r="Q90" s="512">
        <v>74</v>
      </c>
      <c r="R90" s="549">
        <v>0.5</v>
      </c>
      <c r="S90" s="513">
        <v>74</v>
      </c>
    </row>
    <row r="91" spans="1:19" ht="14.4" customHeight="1" x14ac:dyDescent="0.3">
      <c r="A91" s="507" t="s">
        <v>695</v>
      </c>
      <c r="B91" s="508" t="s">
        <v>696</v>
      </c>
      <c r="C91" s="508" t="s">
        <v>427</v>
      </c>
      <c r="D91" s="508" t="s">
        <v>493</v>
      </c>
      <c r="E91" s="508" t="s">
        <v>710</v>
      </c>
      <c r="F91" s="508" t="s">
        <v>727</v>
      </c>
      <c r="G91" s="508" t="s">
        <v>729</v>
      </c>
      <c r="H91" s="512"/>
      <c r="I91" s="512"/>
      <c r="J91" s="508"/>
      <c r="K91" s="508"/>
      <c r="L91" s="512"/>
      <c r="M91" s="512"/>
      <c r="N91" s="508"/>
      <c r="O91" s="508"/>
      <c r="P91" s="512">
        <v>1</v>
      </c>
      <c r="Q91" s="512">
        <v>74</v>
      </c>
      <c r="R91" s="549"/>
      <c r="S91" s="513">
        <v>74</v>
      </c>
    </row>
    <row r="92" spans="1:19" ht="14.4" customHeight="1" x14ac:dyDescent="0.3">
      <c r="A92" s="507" t="s">
        <v>695</v>
      </c>
      <c r="B92" s="508" t="s">
        <v>696</v>
      </c>
      <c r="C92" s="508" t="s">
        <v>427</v>
      </c>
      <c r="D92" s="508" t="s">
        <v>493</v>
      </c>
      <c r="E92" s="508" t="s">
        <v>710</v>
      </c>
      <c r="F92" s="508" t="s">
        <v>730</v>
      </c>
      <c r="G92" s="508" t="s">
        <v>731</v>
      </c>
      <c r="H92" s="512">
        <v>16</v>
      </c>
      <c r="I92" s="512">
        <v>2832</v>
      </c>
      <c r="J92" s="508">
        <v>3.2</v>
      </c>
      <c r="K92" s="508">
        <v>177</v>
      </c>
      <c r="L92" s="512">
        <v>5</v>
      </c>
      <c r="M92" s="512">
        <v>885</v>
      </c>
      <c r="N92" s="508">
        <v>1</v>
      </c>
      <c r="O92" s="508">
        <v>177</v>
      </c>
      <c r="P92" s="512">
        <v>12</v>
      </c>
      <c r="Q92" s="512">
        <v>2136</v>
      </c>
      <c r="R92" s="549">
        <v>2.4135593220338984</v>
      </c>
      <c r="S92" s="513">
        <v>178</v>
      </c>
    </row>
    <row r="93" spans="1:19" ht="14.4" customHeight="1" x14ac:dyDescent="0.3">
      <c r="A93" s="507" t="s">
        <v>695</v>
      </c>
      <c r="B93" s="508" t="s">
        <v>696</v>
      </c>
      <c r="C93" s="508" t="s">
        <v>427</v>
      </c>
      <c r="D93" s="508" t="s">
        <v>493</v>
      </c>
      <c r="E93" s="508" t="s">
        <v>710</v>
      </c>
      <c r="F93" s="508" t="s">
        <v>730</v>
      </c>
      <c r="G93" s="508" t="s">
        <v>732</v>
      </c>
      <c r="H93" s="512">
        <v>12</v>
      </c>
      <c r="I93" s="512">
        <v>2124</v>
      </c>
      <c r="J93" s="508">
        <v>1.2</v>
      </c>
      <c r="K93" s="508">
        <v>177</v>
      </c>
      <c r="L93" s="512">
        <v>10</v>
      </c>
      <c r="M93" s="512">
        <v>1770</v>
      </c>
      <c r="N93" s="508">
        <v>1</v>
      </c>
      <c r="O93" s="508">
        <v>177</v>
      </c>
      <c r="P93" s="512">
        <v>6</v>
      </c>
      <c r="Q93" s="512">
        <v>1068</v>
      </c>
      <c r="R93" s="549">
        <v>0.60338983050847461</v>
      </c>
      <c r="S93" s="513">
        <v>178</v>
      </c>
    </row>
    <row r="94" spans="1:19" ht="14.4" customHeight="1" x14ac:dyDescent="0.3">
      <c r="A94" s="507" t="s">
        <v>695</v>
      </c>
      <c r="B94" s="508" t="s">
        <v>696</v>
      </c>
      <c r="C94" s="508" t="s">
        <v>427</v>
      </c>
      <c r="D94" s="508" t="s">
        <v>493</v>
      </c>
      <c r="E94" s="508" t="s">
        <v>710</v>
      </c>
      <c r="F94" s="508" t="s">
        <v>736</v>
      </c>
      <c r="G94" s="508" t="s">
        <v>737</v>
      </c>
      <c r="H94" s="512">
        <v>146</v>
      </c>
      <c r="I94" s="512">
        <v>4866.67</v>
      </c>
      <c r="J94" s="508">
        <v>1.3035699936250114</v>
      </c>
      <c r="K94" s="508">
        <v>33.333356164383559</v>
      </c>
      <c r="L94" s="512">
        <v>112</v>
      </c>
      <c r="M94" s="512">
        <v>3733.34</v>
      </c>
      <c r="N94" s="508">
        <v>1</v>
      </c>
      <c r="O94" s="508">
        <v>33.333392857142861</v>
      </c>
      <c r="P94" s="512">
        <v>136</v>
      </c>
      <c r="Q94" s="512">
        <v>4533.34</v>
      </c>
      <c r="R94" s="549">
        <v>1.2142853316333364</v>
      </c>
      <c r="S94" s="513">
        <v>33.333382352941179</v>
      </c>
    </row>
    <row r="95" spans="1:19" ht="14.4" customHeight="1" x14ac:dyDescent="0.3">
      <c r="A95" s="507" t="s">
        <v>695</v>
      </c>
      <c r="B95" s="508" t="s">
        <v>696</v>
      </c>
      <c r="C95" s="508" t="s">
        <v>427</v>
      </c>
      <c r="D95" s="508" t="s">
        <v>493</v>
      </c>
      <c r="E95" s="508" t="s">
        <v>710</v>
      </c>
      <c r="F95" s="508" t="s">
        <v>739</v>
      </c>
      <c r="G95" s="508" t="s">
        <v>740</v>
      </c>
      <c r="H95" s="512">
        <v>2</v>
      </c>
      <c r="I95" s="512">
        <v>74</v>
      </c>
      <c r="J95" s="508"/>
      <c r="K95" s="508">
        <v>37</v>
      </c>
      <c r="L95" s="512"/>
      <c r="M95" s="512"/>
      <c r="N95" s="508"/>
      <c r="O95" s="508"/>
      <c r="P95" s="512"/>
      <c r="Q95" s="512"/>
      <c r="R95" s="549"/>
      <c r="S95" s="513"/>
    </row>
    <row r="96" spans="1:19" ht="14.4" customHeight="1" x14ac:dyDescent="0.3">
      <c r="A96" s="507" t="s">
        <v>695</v>
      </c>
      <c r="B96" s="508" t="s">
        <v>696</v>
      </c>
      <c r="C96" s="508" t="s">
        <v>427</v>
      </c>
      <c r="D96" s="508" t="s">
        <v>493</v>
      </c>
      <c r="E96" s="508" t="s">
        <v>710</v>
      </c>
      <c r="F96" s="508" t="s">
        <v>739</v>
      </c>
      <c r="G96" s="508" t="s">
        <v>741</v>
      </c>
      <c r="H96" s="512"/>
      <c r="I96" s="512"/>
      <c r="J96" s="508"/>
      <c r="K96" s="508"/>
      <c r="L96" s="512">
        <v>1</v>
      </c>
      <c r="M96" s="512">
        <v>37</v>
      </c>
      <c r="N96" s="508">
        <v>1</v>
      </c>
      <c r="O96" s="508">
        <v>37</v>
      </c>
      <c r="P96" s="512"/>
      <c r="Q96" s="512"/>
      <c r="R96" s="549"/>
      <c r="S96" s="513"/>
    </row>
    <row r="97" spans="1:19" ht="14.4" customHeight="1" x14ac:dyDescent="0.3">
      <c r="A97" s="507" t="s">
        <v>695</v>
      </c>
      <c r="B97" s="508" t="s">
        <v>696</v>
      </c>
      <c r="C97" s="508" t="s">
        <v>427</v>
      </c>
      <c r="D97" s="508" t="s">
        <v>493</v>
      </c>
      <c r="E97" s="508" t="s">
        <v>710</v>
      </c>
      <c r="F97" s="508" t="s">
        <v>742</v>
      </c>
      <c r="G97" s="508" t="s">
        <v>743</v>
      </c>
      <c r="H97" s="512">
        <v>46</v>
      </c>
      <c r="I97" s="512">
        <v>6026</v>
      </c>
      <c r="J97" s="508">
        <v>2.8532196969696968</v>
      </c>
      <c r="K97" s="508">
        <v>131</v>
      </c>
      <c r="L97" s="512">
        <v>16</v>
      </c>
      <c r="M97" s="512">
        <v>2112</v>
      </c>
      <c r="N97" s="508">
        <v>1</v>
      </c>
      <c r="O97" s="508">
        <v>132</v>
      </c>
      <c r="P97" s="512">
        <v>17</v>
      </c>
      <c r="Q97" s="512">
        <v>2244</v>
      </c>
      <c r="R97" s="549">
        <v>1.0625</v>
      </c>
      <c r="S97" s="513">
        <v>132</v>
      </c>
    </row>
    <row r="98" spans="1:19" ht="14.4" customHeight="1" x14ac:dyDescent="0.3">
      <c r="A98" s="507" t="s">
        <v>695</v>
      </c>
      <c r="B98" s="508" t="s">
        <v>696</v>
      </c>
      <c r="C98" s="508" t="s">
        <v>427</v>
      </c>
      <c r="D98" s="508" t="s">
        <v>493</v>
      </c>
      <c r="E98" s="508" t="s">
        <v>710</v>
      </c>
      <c r="F98" s="508" t="s">
        <v>742</v>
      </c>
      <c r="G98" s="508" t="s">
        <v>744</v>
      </c>
      <c r="H98" s="512">
        <v>17</v>
      </c>
      <c r="I98" s="512">
        <v>2227</v>
      </c>
      <c r="J98" s="508">
        <v>1.20508658008658</v>
      </c>
      <c r="K98" s="508">
        <v>131</v>
      </c>
      <c r="L98" s="512">
        <v>14</v>
      </c>
      <c r="M98" s="512">
        <v>1848</v>
      </c>
      <c r="N98" s="508">
        <v>1</v>
      </c>
      <c r="O98" s="508">
        <v>132</v>
      </c>
      <c r="P98" s="512">
        <v>5</v>
      </c>
      <c r="Q98" s="512">
        <v>660</v>
      </c>
      <c r="R98" s="549">
        <v>0.35714285714285715</v>
      </c>
      <c r="S98" s="513">
        <v>132</v>
      </c>
    </row>
    <row r="99" spans="1:19" ht="14.4" customHeight="1" x14ac:dyDescent="0.3">
      <c r="A99" s="507" t="s">
        <v>695</v>
      </c>
      <c r="B99" s="508" t="s">
        <v>696</v>
      </c>
      <c r="C99" s="508" t="s">
        <v>427</v>
      </c>
      <c r="D99" s="508" t="s">
        <v>493</v>
      </c>
      <c r="E99" s="508" t="s">
        <v>710</v>
      </c>
      <c r="F99" s="508" t="s">
        <v>745</v>
      </c>
      <c r="G99" s="508" t="s">
        <v>746</v>
      </c>
      <c r="H99" s="512">
        <v>44</v>
      </c>
      <c r="I99" s="512">
        <v>3256</v>
      </c>
      <c r="J99" s="508">
        <v>2.2000000000000002</v>
      </c>
      <c r="K99" s="508">
        <v>74</v>
      </c>
      <c r="L99" s="512">
        <v>20</v>
      </c>
      <c r="M99" s="512">
        <v>1480</v>
      </c>
      <c r="N99" s="508">
        <v>1</v>
      </c>
      <c r="O99" s="508">
        <v>74</v>
      </c>
      <c r="P99" s="512">
        <v>5</v>
      </c>
      <c r="Q99" s="512">
        <v>370</v>
      </c>
      <c r="R99" s="549">
        <v>0.25</v>
      </c>
      <c r="S99" s="513">
        <v>74</v>
      </c>
    </row>
    <row r="100" spans="1:19" ht="14.4" customHeight="1" x14ac:dyDescent="0.3">
      <c r="A100" s="507" t="s">
        <v>695</v>
      </c>
      <c r="B100" s="508" t="s">
        <v>696</v>
      </c>
      <c r="C100" s="508" t="s">
        <v>427</v>
      </c>
      <c r="D100" s="508" t="s">
        <v>493</v>
      </c>
      <c r="E100" s="508" t="s">
        <v>710</v>
      </c>
      <c r="F100" s="508" t="s">
        <v>745</v>
      </c>
      <c r="G100" s="508" t="s">
        <v>747</v>
      </c>
      <c r="H100" s="512">
        <v>48</v>
      </c>
      <c r="I100" s="512">
        <v>3552</v>
      </c>
      <c r="J100" s="508">
        <v>2.8235294117647061</v>
      </c>
      <c r="K100" s="508">
        <v>74</v>
      </c>
      <c r="L100" s="512">
        <v>17</v>
      </c>
      <c r="M100" s="512">
        <v>1258</v>
      </c>
      <c r="N100" s="508">
        <v>1</v>
      </c>
      <c r="O100" s="508">
        <v>74</v>
      </c>
      <c r="P100" s="512">
        <v>1</v>
      </c>
      <c r="Q100" s="512">
        <v>74</v>
      </c>
      <c r="R100" s="549">
        <v>5.8823529411764705E-2</v>
      </c>
      <c r="S100" s="513">
        <v>74</v>
      </c>
    </row>
    <row r="101" spans="1:19" ht="14.4" customHeight="1" x14ac:dyDescent="0.3">
      <c r="A101" s="507" t="s">
        <v>695</v>
      </c>
      <c r="B101" s="508" t="s">
        <v>696</v>
      </c>
      <c r="C101" s="508" t="s">
        <v>427</v>
      </c>
      <c r="D101" s="508" t="s">
        <v>493</v>
      </c>
      <c r="E101" s="508" t="s">
        <v>710</v>
      </c>
      <c r="F101" s="508" t="s">
        <v>748</v>
      </c>
      <c r="G101" s="508" t="s">
        <v>749</v>
      </c>
      <c r="H101" s="512">
        <v>58</v>
      </c>
      <c r="I101" s="512">
        <v>20532</v>
      </c>
      <c r="J101" s="508">
        <v>1.3770623742454728</v>
      </c>
      <c r="K101" s="508">
        <v>354</v>
      </c>
      <c r="L101" s="512">
        <v>42</v>
      </c>
      <c r="M101" s="512">
        <v>14910</v>
      </c>
      <c r="N101" s="508">
        <v>1</v>
      </c>
      <c r="O101" s="508">
        <v>355</v>
      </c>
      <c r="P101" s="512">
        <v>45</v>
      </c>
      <c r="Q101" s="512">
        <v>15975</v>
      </c>
      <c r="R101" s="549">
        <v>1.0714285714285714</v>
      </c>
      <c r="S101" s="513">
        <v>355</v>
      </c>
    </row>
    <row r="102" spans="1:19" ht="14.4" customHeight="1" x14ac:dyDescent="0.3">
      <c r="A102" s="507" t="s">
        <v>695</v>
      </c>
      <c r="B102" s="508" t="s">
        <v>696</v>
      </c>
      <c r="C102" s="508" t="s">
        <v>427</v>
      </c>
      <c r="D102" s="508" t="s">
        <v>493</v>
      </c>
      <c r="E102" s="508" t="s">
        <v>710</v>
      </c>
      <c r="F102" s="508" t="s">
        <v>748</v>
      </c>
      <c r="G102" s="508" t="s">
        <v>750</v>
      </c>
      <c r="H102" s="512">
        <v>31</v>
      </c>
      <c r="I102" s="512">
        <v>10974</v>
      </c>
      <c r="J102" s="508">
        <v>0.79263271939328273</v>
      </c>
      <c r="K102" s="508">
        <v>354</v>
      </c>
      <c r="L102" s="512">
        <v>39</v>
      </c>
      <c r="M102" s="512">
        <v>13845</v>
      </c>
      <c r="N102" s="508">
        <v>1</v>
      </c>
      <c r="O102" s="508">
        <v>355</v>
      </c>
      <c r="P102" s="512">
        <v>44</v>
      </c>
      <c r="Q102" s="512">
        <v>15620</v>
      </c>
      <c r="R102" s="549">
        <v>1.1282051282051282</v>
      </c>
      <c r="S102" s="513">
        <v>355</v>
      </c>
    </row>
    <row r="103" spans="1:19" ht="14.4" customHeight="1" x14ac:dyDescent="0.3">
      <c r="A103" s="507" t="s">
        <v>695</v>
      </c>
      <c r="B103" s="508" t="s">
        <v>696</v>
      </c>
      <c r="C103" s="508" t="s">
        <v>427</v>
      </c>
      <c r="D103" s="508" t="s">
        <v>493</v>
      </c>
      <c r="E103" s="508" t="s">
        <v>710</v>
      </c>
      <c r="F103" s="508" t="s">
        <v>751</v>
      </c>
      <c r="G103" s="508" t="s">
        <v>752</v>
      </c>
      <c r="H103" s="512">
        <v>4</v>
      </c>
      <c r="I103" s="512">
        <v>888</v>
      </c>
      <c r="J103" s="508">
        <v>0.15315626077957917</v>
      </c>
      <c r="K103" s="508">
        <v>222</v>
      </c>
      <c r="L103" s="512">
        <v>26</v>
      </c>
      <c r="M103" s="512">
        <v>5798</v>
      </c>
      <c r="N103" s="508">
        <v>1</v>
      </c>
      <c r="O103" s="508">
        <v>223</v>
      </c>
      <c r="P103" s="512">
        <v>17</v>
      </c>
      <c r="Q103" s="512">
        <v>3791</v>
      </c>
      <c r="R103" s="549">
        <v>0.65384615384615385</v>
      </c>
      <c r="S103" s="513">
        <v>223</v>
      </c>
    </row>
    <row r="104" spans="1:19" ht="14.4" customHeight="1" x14ac:dyDescent="0.3">
      <c r="A104" s="507" t="s">
        <v>695</v>
      </c>
      <c r="B104" s="508" t="s">
        <v>696</v>
      </c>
      <c r="C104" s="508" t="s">
        <v>427</v>
      </c>
      <c r="D104" s="508" t="s">
        <v>493</v>
      </c>
      <c r="E104" s="508" t="s">
        <v>710</v>
      </c>
      <c r="F104" s="508" t="s">
        <v>751</v>
      </c>
      <c r="G104" s="508" t="s">
        <v>753</v>
      </c>
      <c r="H104" s="512">
        <v>1</v>
      </c>
      <c r="I104" s="512">
        <v>222</v>
      </c>
      <c r="J104" s="508">
        <v>0.11061285500747384</v>
      </c>
      <c r="K104" s="508">
        <v>222</v>
      </c>
      <c r="L104" s="512">
        <v>9</v>
      </c>
      <c r="M104" s="512">
        <v>2007</v>
      </c>
      <c r="N104" s="508">
        <v>1</v>
      </c>
      <c r="O104" s="508">
        <v>223</v>
      </c>
      <c r="P104" s="512">
        <v>7</v>
      </c>
      <c r="Q104" s="512">
        <v>1561</v>
      </c>
      <c r="R104" s="549">
        <v>0.77777777777777779</v>
      </c>
      <c r="S104" s="513">
        <v>223</v>
      </c>
    </row>
    <row r="105" spans="1:19" ht="14.4" customHeight="1" x14ac:dyDescent="0.3">
      <c r="A105" s="507" t="s">
        <v>695</v>
      </c>
      <c r="B105" s="508" t="s">
        <v>696</v>
      </c>
      <c r="C105" s="508" t="s">
        <v>427</v>
      </c>
      <c r="D105" s="508" t="s">
        <v>493</v>
      </c>
      <c r="E105" s="508" t="s">
        <v>710</v>
      </c>
      <c r="F105" s="508" t="s">
        <v>754</v>
      </c>
      <c r="G105" s="508" t="s">
        <v>755</v>
      </c>
      <c r="H105" s="512"/>
      <c r="I105" s="512"/>
      <c r="J105" s="508"/>
      <c r="K105" s="508"/>
      <c r="L105" s="512">
        <v>1</v>
      </c>
      <c r="M105" s="512">
        <v>77</v>
      </c>
      <c r="N105" s="508">
        <v>1</v>
      </c>
      <c r="O105" s="508">
        <v>77</v>
      </c>
      <c r="P105" s="512"/>
      <c r="Q105" s="512"/>
      <c r="R105" s="549"/>
      <c r="S105" s="513"/>
    </row>
    <row r="106" spans="1:19" ht="14.4" customHeight="1" x14ac:dyDescent="0.3">
      <c r="A106" s="507" t="s">
        <v>695</v>
      </c>
      <c r="B106" s="508" t="s">
        <v>696</v>
      </c>
      <c r="C106" s="508" t="s">
        <v>427</v>
      </c>
      <c r="D106" s="508" t="s">
        <v>493</v>
      </c>
      <c r="E106" s="508" t="s">
        <v>710</v>
      </c>
      <c r="F106" s="508" t="s">
        <v>763</v>
      </c>
      <c r="G106" s="508" t="s">
        <v>764</v>
      </c>
      <c r="H106" s="512">
        <v>21</v>
      </c>
      <c r="I106" s="512">
        <v>14721</v>
      </c>
      <c r="J106" s="508">
        <v>2.625</v>
      </c>
      <c r="K106" s="508">
        <v>701</v>
      </c>
      <c r="L106" s="512">
        <v>8</v>
      </c>
      <c r="M106" s="512">
        <v>5608</v>
      </c>
      <c r="N106" s="508">
        <v>1</v>
      </c>
      <c r="O106" s="508">
        <v>701</v>
      </c>
      <c r="P106" s="512">
        <v>16</v>
      </c>
      <c r="Q106" s="512">
        <v>11232</v>
      </c>
      <c r="R106" s="549">
        <v>2.0028530670470754</v>
      </c>
      <c r="S106" s="513">
        <v>702</v>
      </c>
    </row>
    <row r="107" spans="1:19" ht="14.4" customHeight="1" x14ac:dyDescent="0.3">
      <c r="A107" s="507" t="s">
        <v>695</v>
      </c>
      <c r="B107" s="508" t="s">
        <v>696</v>
      </c>
      <c r="C107" s="508" t="s">
        <v>427</v>
      </c>
      <c r="D107" s="508" t="s">
        <v>493</v>
      </c>
      <c r="E107" s="508" t="s">
        <v>710</v>
      </c>
      <c r="F107" s="508" t="s">
        <v>763</v>
      </c>
      <c r="G107" s="508" t="s">
        <v>765</v>
      </c>
      <c r="H107" s="512">
        <v>8</v>
      </c>
      <c r="I107" s="512">
        <v>5608</v>
      </c>
      <c r="J107" s="508">
        <v>1</v>
      </c>
      <c r="K107" s="508">
        <v>701</v>
      </c>
      <c r="L107" s="512">
        <v>8</v>
      </c>
      <c r="M107" s="512">
        <v>5608</v>
      </c>
      <c r="N107" s="508">
        <v>1</v>
      </c>
      <c r="O107" s="508">
        <v>701</v>
      </c>
      <c r="P107" s="512">
        <v>13</v>
      </c>
      <c r="Q107" s="512">
        <v>9126</v>
      </c>
      <c r="R107" s="549">
        <v>1.6273181169757489</v>
      </c>
      <c r="S107" s="513">
        <v>702</v>
      </c>
    </row>
    <row r="108" spans="1:19" ht="14.4" customHeight="1" x14ac:dyDescent="0.3">
      <c r="A108" s="507" t="s">
        <v>695</v>
      </c>
      <c r="B108" s="508" t="s">
        <v>696</v>
      </c>
      <c r="C108" s="508" t="s">
        <v>427</v>
      </c>
      <c r="D108" s="508" t="s">
        <v>493</v>
      </c>
      <c r="E108" s="508" t="s">
        <v>710</v>
      </c>
      <c r="F108" s="508" t="s">
        <v>766</v>
      </c>
      <c r="G108" s="508" t="s">
        <v>767</v>
      </c>
      <c r="H108" s="512">
        <v>115</v>
      </c>
      <c r="I108" s="512">
        <v>26565</v>
      </c>
      <c r="J108" s="508">
        <v>1.3529411764705883</v>
      </c>
      <c r="K108" s="508">
        <v>231</v>
      </c>
      <c r="L108" s="512">
        <v>85</v>
      </c>
      <c r="M108" s="512">
        <v>19635</v>
      </c>
      <c r="N108" s="508">
        <v>1</v>
      </c>
      <c r="O108" s="508">
        <v>231</v>
      </c>
      <c r="P108" s="512">
        <v>93</v>
      </c>
      <c r="Q108" s="512">
        <v>21576</v>
      </c>
      <c r="R108" s="549">
        <v>1.0988540870893813</v>
      </c>
      <c r="S108" s="513">
        <v>232</v>
      </c>
    </row>
    <row r="109" spans="1:19" ht="14.4" customHeight="1" x14ac:dyDescent="0.3">
      <c r="A109" s="507" t="s">
        <v>695</v>
      </c>
      <c r="B109" s="508" t="s">
        <v>696</v>
      </c>
      <c r="C109" s="508" t="s">
        <v>427</v>
      </c>
      <c r="D109" s="508" t="s">
        <v>493</v>
      </c>
      <c r="E109" s="508" t="s">
        <v>710</v>
      </c>
      <c r="F109" s="508" t="s">
        <v>768</v>
      </c>
      <c r="G109" s="508" t="s">
        <v>769</v>
      </c>
      <c r="H109" s="512"/>
      <c r="I109" s="512"/>
      <c r="J109" s="508"/>
      <c r="K109" s="508"/>
      <c r="L109" s="512">
        <v>1</v>
      </c>
      <c r="M109" s="512">
        <v>473</v>
      </c>
      <c r="N109" s="508">
        <v>1</v>
      </c>
      <c r="O109" s="508">
        <v>473</v>
      </c>
      <c r="P109" s="512"/>
      <c r="Q109" s="512"/>
      <c r="R109" s="549"/>
      <c r="S109" s="513"/>
    </row>
    <row r="110" spans="1:19" ht="14.4" customHeight="1" x14ac:dyDescent="0.3">
      <c r="A110" s="507" t="s">
        <v>695</v>
      </c>
      <c r="B110" s="508" t="s">
        <v>696</v>
      </c>
      <c r="C110" s="508" t="s">
        <v>427</v>
      </c>
      <c r="D110" s="508" t="s">
        <v>693</v>
      </c>
      <c r="E110" s="508" t="s">
        <v>710</v>
      </c>
      <c r="F110" s="508" t="s">
        <v>717</v>
      </c>
      <c r="G110" s="508" t="s">
        <v>718</v>
      </c>
      <c r="H110" s="512">
        <v>1</v>
      </c>
      <c r="I110" s="512">
        <v>37</v>
      </c>
      <c r="J110" s="508"/>
      <c r="K110" s="508">
        <v>37</v>
      </c>
      <c r="L110" s="512"/>
      <c r="M110" s="512"/>
      <c r="N110" s="508"/>
      <c r="O110" s="508"/>
      <c r="P110" s="512"/>
      <c r="Q110" s="512"/>
      <c r="R110" s="549"/>
      <c r="S110" s="513"/>
    </row>
    <row r="111" spans="1:19" ht="14.4" customHeight="1" x14ac:dyDescent="0.3">
      <c r="A111" s="507" t="s">
        <v>695</v>
      </c>
      <c r="B111" s="508" t="s">
        <v>696</v>
      </c>
      <c r="C111" s="508" t="s">
        <v>427</v>
      </c>
      <c r="D111" s="508" t="s">
        <v>693</v>
      </c>
      <c r="E111" s="508" t="s">
        <v>710</v>
      </c>
      <c r="F111" s="508" t="s">
        <v>717</v>
      </c>
      <c r="G111" s="508" t="s">
        <v>719</v>
      </c>
      <c r="H111" s="512">
        <v>1</v>
      </c>
      <c r="I111" s="512">
        <v>37</v>
      </c>
      <c r="J111" s="508"/>
      <c r="K111" s="508">
        <v>37</v>
      </c>
      <c r="L111" s="512"/>
      <c r="M111" s="512"/>
      <c r="N111" s="508"/>
      <c r="O111" s="508"/>
      <c r="P111" s="512"/>
      <c r="Q111" s="512"/>
      <c r="R111" s="549"/>
      <c r="S111" s="513"/>
    </row>
    <row r="112" spans="1:19" ht="14.4" customHeight="1" x14ac:dyDescent="0.3">
      <c r="A112" s="507" t="s">
        <v>695</v>
      </c>
      <c r="B112" s="508" t="s">
        <v>696</v>
      </c>
      <c r="C112" s="508" t="s">
        <v>427</v>
      </c>
      <c r="D112" s="508" t="s">
        <v>693</v>
      </c>
      <c r="E112" s="508" t="s">
        <v>710</v>
      </c>
      <c r="F112" s="508" t="s">
        <v>736</v>
      </c>
      <c r="G112" s="508" t="s">
        <v>737</v>
      </c>
      <c r="H112" s="512"/>
      <c r="I112" s="512"/>
      <c r="J112" s="508"/>
      <c r="K112" s="508"/>
      <c r="L112" s="512">
        <v>1</v>
      </c>
      <c r="M112" s="512">
        <v>33.33</v>
      </c>
      <c r="N112" s="508">
        <v>1</v>
      </c>
      <c r="O112" s="508">
        <v>33.33</v>
      </c>
      <c r="P112" s="512"/>
      <c r="Q112" s="512"/>
      <c r="R112" s="549"/>
      <c r="S112" s="513"/>
    </row>
    <row r="113" spans="1:19" ht="14.4" customHeight="1" x14ac:dyDescent="0.3">
      <c r="A113" s="507" t="s">
        <v>695</v>
      </c>
      <c r="B113" s="508" t="s">
        <v>696</v>
      </c>
      <c r="C113" s="508" t="s">
        <v>427</v>
      </c>
      <c r="D113" s="508" t="s">
        <v>693</v>
      </c>
      <c r="E113" s="508" t="s">
        <v>710</v>
      </c>
      <c r="F113" s="508" t="s">
        <v>745</v>
      </c>
      <c r="G113" s="508" t="s">
        <v>747</v>
      </c>
      <c r="H113" s="512"/>
      <c r="I113" s="512"/>
      <c r="J113" s="508"/>
      <c r="K113" s="508"/>
      <c r="L113" s="512">
        <v>3</v>
      </c>
      <c r="M113" s="512">
        <v>222</v>
      </c>
      <c r="N113" s="508">
        <v>1</v>
      </c>
      <c r="O113" s="508">
        <v>74</v>
      </c>
      <c r="P113" s="512"/>
      <c r="Q113" s="512"/>
      <c r="R113" s="549"/>
      <c r="S113" s="513"/>
    </row>
    <row r="114" spans="1:19" ht="14.4" customHeight="1" x14ac:dyDescent="0.3">
      <c r="A114" s="507" t="s">
        <v>695</v>
      </c>
      <c r="B114" s="508" t="s">
        <v>696</v>
      </c>
      <c r="C114" s="508" t="s">
        <v>427</v>
      </c>
      <c r="D114" s="508" t="s">
        <v>693</v>
      </c>
      <c r="E114" s="508" t="s">
        <v>710</v>
      </c>
      <c r="F114" s="508" t="s">
        <v>748</v>
      </c>
      <c r="G114" s="508" t="s">
        <v>749</v>
      </c>
      <c r="H114" s="512"/>
      <c r="I114" s="512"/>
      <c r="J114" s="508"/>
      <c r="K114" s="508"/>
      <c r="L114" s="512">
        <v>1</v>
      </c>
      <c r="M114" s="512">
        <v>355</v>
      </c>
      <c r="N114" s="508">
        <v>1</v>
      </c>
      <c r="O114" s="508">
        <v>355</v>
      </c>
      <c r="P114" s="512"/>
      <c r="Q114" s="512"/>
      <c r="R114" s="549"/>
      <c r="S114" s="513"/>
    </row>
    <row r="115" spans="1:19" ht="14.4" customHeight="1" x14ac:dyDescent="0.3">
      <c r="A115" s="507" t="s">
        <v>695</v>
      </c>
      <c r="B115" s="508" t="s">
        <v>696</v>
      </c>
      <c r="C115" s="508" t="s">
        <v>427</v>
      </c>
      <c r="D115" s="508" t="s">
        <v>693</v>
      </c>
      <c r="E115" s="508" t="s">
        <v>710</v>
      </c>
      <c r="F115" s="508" t="s">
        <v>751</v>
      </c>
      <c r="G115" s="508" t="s">
        <v>752</v>
      </c>
      <c r="H115" s="512">
        <v>1</v>
      </c>
      <c r="I115" s="512">
        <v>222</v>
      </c>
      <c r="J115" s="508"/>
      <c r="K115" s="508">
        <v>222</v>
      </c>
      <c r="L115" s="512"/>
      <c r="M115" s="512"/>
      <c r="N115" s="508"/>
      <c r="O115" s="508"/>
      <c r="P115" s="512"/>
      <c r="Q115" s="512"/>
      <c r="R115" s="549"/>
      <c r="S115" s="513"/>
    </row>
    <row r="116" spans="1:19" ht="14.4" customHeight="1" x14ac:dyDescent="0.3">
      <c r="A116" s="507" t="s">
        <v>695</v>
      </c>
      <c r="B116" s="508" t="s">
        <v>696</v>
      </c>
      <c r="C116" s="508" t="s">
        <v>427</v>
      </c>
      <c r="D116" s="508" t="s">
        <v>494</v>
      </c>
      <c r="E116" s="508" t="s">
        <v>697</v>
      </c>
      <c r="F116" s="508" t="s">
        <v>704</v>
      </c>
      <c r="G116" s="508" t="s">
        <v>705</v>
      </c>
      <c r="H116" s="512">
        <v>1</v>
      </c>
      <c r="I116" s="512">
        <v>56.84</v>
      </c>
      <c r="J116" s="508"/>
      <c r="K116" s="508">
        <v>56.84</v>
      </c>
      <c r="L116" s="512"/>
      <c r="M116" s="512"/>
      <c r="N116" s="508"/>
      <c r="O116" s="508"/>
      <c r="P116" s="512"/>
      <c r="Q116" s="512"/>
      <c r="R116" s="549"/>
      <c r="S116" s="513"/>
    </row>
    <row r="117" spans="1:19" ht="14.4" customHeight="1" x14ac:dyDescent="0.3">
      <c r="A117" s="507" t="s">
        <v>695</v>
      </c>
      <c r="B117" s="508" t="s">
        <v>696</v>
      </c>
      <c r="C117" s="508" t="s">
        <v>427</v>
      </c>
      <c r="D117" s="508" t="s">
        <v>494</v>
      </c>
      <c r="E117" s="508" t="s">
        <v>710</v>
      </c>
      <c r="F117" s="508" t="s">
        <v>717</v>
      </c>
      <c r="G117" s="508" t="s">
        <v>718</v>
      </c>
      <c r="H117" s="512">
        <v>4</v>
      </c>
      <c r="I117" s="512">
        <v>148</v>
      </c>
      <c r="J117" s="508">
        <v>1.3333333333333333</v>
      </c>
      <c r="K117" s="508">
        <v>37</v>
      </c>
      <c r="L117" s="512">
        <v>3</v>
      </c>
      <c r="M117" s="512">
        <v>111</v>
      </c>
      <c r="N117" s="508">
        <v>1</v>
      </c>
      <c r="O117" s="508">
        <v>37</v>
      </c>
      <c r="P117" s="512">
        <v>3</v>
      </c>
      <c r="Q117" s="512">
        <v>111</v>
      </c>
      <c r="R117" s="549">
        <v>1</v>
      </c>
      <c r="S117" s="513">
        <v>37</v>
      </c>
    </row>
    <row r="118" spans="1:19" ht="14.4" customHeight="1" x14ac:dyDescent="0.3">
      <c r="A118" s="507" t="s">
        <v>695</v>
      </c>
      <c r="B118" s="508" t="s">
        <v>696</v>
      </c>
      <c r="C118" s="508" t="s">
        <v>427</v>
      </c>
      <c r="D118" s="508" t="s">
        <v>494</v>
      </c>
      <c r="E118" s="508" t="s">
        <v>710</v>
      </c>
      <c r="F118" s="508" t="s">
        <v>717</v>
      </c>
      <c r="G118" s="508" t="s">
        <v>719</v>
      </c>
      <c r="H118" s="512">
        <v>1</v>
      </c>
      <c r="I118" s="512">
        <v>37</v>
      </c>
      <c r="J118" s="508"/>
      <c r="K118" s="508">
        <v>37</v>
      </c>
      <c r="L118" s="512"/>
      <c r="M118" s="512"/>
      <c r="N118" s="508"/>
      <c r="O118" s="508"/>
      <c r="P118" s="512">
        <v>3</v>
      </c>
      <c r="Q118" s="512">
        <v>111</v>
      </c>
      <c r="R118" s="549"/>
      <c r="S118" s="513">
        <v>37</v>
      </c>
    </row>
    <row r="119" spans="1:19" ht="14.4" customHeight="1" x14ac:dyDescent="0.3">
      <c r="A119" s="507" t="s">
        <v>695</v>
      </c>
      <c r="B119" s="508" t="s">
        <v>696</v>
      </c>
      <c r="C119" s="508" t="s">
        <v>427</v>
      </c>
      <c r="D119" s="508" t="s">
        <v>494</v>
      </c>
      <c r="E119" s="508" t="s">
        <v>710</v>
      </c>
      <c r="F119" s="508" t="s">
        <v>720</v>
      </c>
      <c r="G119" s="508" t="s">
        <v>721</v>
      </c>
      <c r="H119" s="512"/>
      <c r="I119" s="512"/>
      <c r="J119" s="508"/>
      <c r="K119" s="508"/>
      <c r="L119" s="512"/>
      <c r="M119" s="512"/>
      <c r="N119" s="508"/>
      <c r="O119" s="508"/>
      <c r="P119" s="512">
        <v>2</v>
      </c>
      <c r="Q119" s="512">
        <v>20</v>
      </c>
      <c r="R119" s="549"/>
      <c r="S119" s="513">
        <v>10</v>
      </c>
    </row>
    <row r="120" spans="1:19" ht="14.4" customHeight="1" x14ac:dyDescent="0.3">
      <c r="A120" s="507" t="s">
        <v>695</v>
      </c>
      <c r="B120" s="508" t="s">
        <v>696</v>
      </c>
      <c r="C120" s="508" t="s">
        <v>427</v>
      </c>
      <c r="D120" s="508" t="s">
        <v>494</v>
      </c>
      <c r="E120" s="508" t="s">
        <v>710</v>
      </c>
      <c r="F120" s="508" t="s">
        <v>720</v>
      </c>
      <c r="G120" s="508" t="s">
        <v>722</v>
      </c>
      <c r="H120" s="512"/>
      <c r="I120" s="512"/>
      <c r="J120" s="508"/>
      <c r="K120" s="508"/>
      <c r="L120" s="512">
        <v>1</v>
      </c>
      <c r="M120" s="512">
        <v>10</v>
      </c>
      <c r="N120" s="508">
        <v>1</v>
      </c>
      <c r="O120" s="508">
        <v>10</v>
      </c>
      <c r="P120" s="512">
        <v>1</v>
      </c>
      <c r="Q120" s="512">
        <v>10</v>
      </c>
      <c r="R120" s="549">
        <v>1</v>
      </c>
      <c r="S120" s="513">
        <v>10</v>
      </c>
    </row>
    <row r="121" spans="1:19" ht="14.4" customHeight="1" x14ac:dyDescent="0.3">
      <c r="A121" s="507" t="s">
        <v>695</v>
      </c>
      <c r="B121" s="508" t="s">
        <v>696</v>
      </c>
      <c r="C121" s="508" t="s">
        <v>427</v>
      </c>
      <c r="D121" s="508" t="s">
        <v>494</v>
      </c>
      <c r="E121" s="508" t="s">
        <v>710</v>
      </c>
      <c r="F121" s="508" t="s">
        <v>727</v>
      </c>
      <c r="G121" s="508" t="s">
        <v>728</v>
      </c>
      <c r="H121" s="512">
        <v>1</v>
      </c>
      <c r="I121" s="512">
        <v>74</v>
      </c>
      <c r="J121" s="508"/>
      <c r="K121" s="508">
        <v>74</v>
      </c>
      <c r="L121" s="512"/>
      <c r="M121" s="512"/>
      <c r="N121" s="508"/>
      <c r="O121" s="508"/>
      <c r="P121" s="512">
        <v>3</v>
      </c>
      <c r="Q121" s="512">
        <v>222</v>
      </c>
      <c r="R121" s="549"/>
      <c r="S121" s="513">
        <v>74</v>
      </c>
    </row>
    <row r="122" spans="1:19" ht="14.4" customHeight="1" x14ac:dyDescent="0.3">
      <c r="A122" s="507" t="s">
        <v>695</v>
      </c>
      <c r="B122" s="508" t="s">
        <v>696</v>
      </c>
      <c r="C122" s="508" t="s">
        <v>427</v>
      </c>
      <c r="D122" s="508" t="s">
        <v>494</v>
      </c>
      <c r="E122" s="508" t="s">
        <v>710</v>
      </c>
      <c r="F122" s="508" t="s">
        <v>727</v>
      </c>
      <c r="G122" s="508" t="s">
        <v>729</v>
      </c>
      <c r="H122" s="512"/>
      <c r="I122" s="512"/>
      <c r="J122" s="508"/>
      <c r="K122" s="508"/>
      <c r="L122" s="512">
        <v>1</v>
      </c>
      <c r="M122" s="512">
        <v>74</v>
      </c>
      <c r="N122" s="508">
        <v>1</v>
      </c>
      <c r="O122" s="508">
        <v>74</v>
      </c>
      <c r="P122" s="512">
        <v>3</v>
      </c>
      <c r="Q122" s="512">
        <v>222</v>
      </c>
      <c r="R122" s="549">
        <v>3</v>
      </c>
      <c r="S122" s="513">
        <v>74</v>
      </c>
    </row>
    <row r="123" spans="1:19" ht="14.4" customHeight="1" x14ac:dyDescent="0.3">
      <c r="A123" s="507" t="s">
        <v>695</v>
      </c>
      <c r="B123" s="508" t="s">
        <v>696</v>
      </c>
      <c r="C123" s="508" t="s">
        <v>427</v>
      </c>
      <c r="D123" s="508" t="s">
        <v>494</v>
      </c>
      <c r="E123" s="508" t="s">
        <v>710</v>
      </c>
      <c r="F123" s="508" t="s">
        <v>730</v>
      </c>
      <c r="G123" s="508" t="s">
        <v>731</v>
      </c>
      <c r="H123" s="512">
        <v>1</v>
      </c>
      <c r="I123" s="512">
        <v>177</v>
      </c>
      <c r="J123" s="508"/>
      <c r="K123" s="508">
        <v>177</v>
      </c>
      <c r="L123" s="512"/>
      <c r="M123" s="512"/>
      <c r="N123" s="508"/>
      <c r="O123" s="508"/>
      <c r="P123" s="512"/>
      <c r="Q123" s="512"/>
      <c r="R123" s="549"/>
      <c r="S123" s="513"/>
    </row>
    <row r="124" spans="1:19" ht="14.4" customHeight="1" x14ac:dyDescent="0.3">
      <c r="A124" s="507" t="s">
        <v>695</v>
      </c>
      <c r="B124" s="508" t="s">
        <v>696</v>
      </c>
      <c r="C124" s="508" t="s">
        <v>427</v>
      </c>
      <c r="D124" s="508" t="s">
        <v>494</v>
      </c>
      <c r="E124" s="508" t="s">
        <v>710</v>
      </c>
      <c r="F124" s="508" t="s">
        <v>736</v>
      </c>
      <c r="G124" s="508" t="s">
        <v>737</v>
      </c>
      <c r="H124" s="512">
        <v>2</v>
      </c>
      <c r="I124" s="512">
        <v>66.67</v>
      </c>
      <c r="J124" s="508"/>
      <c r="K124" s="508">
        <v>33.335000000000001</v>
      </c>
      <c r="L124" s="512"/>
      <c r="M124" s="512"/>
      <c r="N124" s="508"/>
      <c r="O124" s="508"/>
      <c r="P124" s="512">
        <v>4</v>
      </c>
      <c r="Q124" s="512">
        <v>133.34</v>
      </c>
      <c r="R124" s="549"/>
      <c r="S124" s="513">
        <v>33.335000000000001</v>
      </c>
    </row>
    <row r="125" spans="1:19" ht="14.4" customHeight="1" x14ac:dyDescent="0.3">
      <c r="A125" s="507" t="s">
        <v>695</v>
      </c>
      <c r="B125" s="508" t="s">
        <v>696</v>
      </c>
      <c r="C125" s="508" t="s">
        <v>427</v>
      </c>
      <c r="D125" s="508" t="s">
        <v>494</v>
      </c>
      <c r="E125" s="508" t="s">
        <v>710</v>
      </c>
      <c r="F125" s="508" t="s">
        <v>736</v>
      </c>
      <c r="G125" s="508" t="s">
        <v>738</v>
      </c>
      <c r="H125" s="512"/>
      <c r="I125" s="512"/>
      <c r="J125" s="508"/>
      <c r="K125" s="508"/>
      <c r="L125" s="512">
        <v>1</v>
      </c>
      <c r="M125" s="512">
        <v>33.33</v>
      </c>
      <c r="N125" s="508">
        <v>1</v>
      </c>
      <c r="O125" s="508">
        <v>33.33</v>
      </c>
      <c r="P125" s="512">
        <v>1</v>
      </c>
      <c r="Q125" s="512">
        <v>33.33</v>
      </c>
      <c r="R125" s="549">
        <v>1</v>
      </c>
      <c r="S125" s="513">
        <v>33.33</v>
      </c>
    </row>
    <row r="126" spans="1:19" ht="14.4" customHeight="1" x14ac:dyDescent="0.3">
      <c r="A126" s="507" t="s">
        <v>695</v>
      </c>
      <c r="B126" s="508" t="s">
        <v>696</v>
      </c>
      <c r="C126" s="508" t="s">
        <v>427</v>
      </c>
      <c r="D126" s="508" t="s">
        <v>494</v>
      </c>
      <c r="E126" s="508" t="s">
        <v>710</v>
      </c>
      <c r="F126" s="508" t="s">
        <v>745</v>
      </c>
      <c r="G126" s="508" t="s">
        <v>746</v>
      </c>
      <c r="H126" s="512"/>
      <c r="I126" s="512"/>
      <c r="J126" s="508"/>
      <c r="K126" s="508"/>
      <c r="L126" s="512">
        <v>6</v>
      </c>
      <c r="M126" s="512">
        <v>444</v>
      </c>
      <c r="N126" s="508">
        <v>1</v>
      </c>
      <c r="O126" s="508">
        <v>74</v>
      </c>
      <c r="P126" s="512">
        <v>6</v>
      </c>
      <c r="Q126" s="512">
        <v>444</v>
      </c>
      <c r="R126" s="549">
        <v>1</v>
      </c>
      <c r="S126" s="513">
        <v>74</v>
      </c>
    </row>
    <row r="127" spans="1:19" ht="14.4" customHeight="1" x14ac:dyDescent="0.3">
      <c r="A127" s="507" t="s">
        <v>695</v>
      </c>
      <c r="B127" s="508" t="s">
        <v>696</v>
      </c>
      <c r="C127" s="508" t="s">
        <v>427</v>
      </c>
      <c r="D127" s="508" t="s">
        <v>494</v>
      </c>
      <c r="E127" s="508" t="s">
        <v>710</v>
      </c>
      <c r="F127" s="508" t="s">
        <v>745</v>
      </c>
      <c r="G127" s="508" t="s">
        <v>747</v>
      </c>
      <c r="H127" s="512">
        <v>2</v>
      </c>
      <c r="I127" s="512">
        <v>148</v>
      </c>
      <c r="J127" s="508">
        <v>0.5</v>
      </c>
      <c r="K127" s="508">
        <v>74</v>
      </c>
      <c r="L127" s="512">
        <v>4</v>
      </c>
      <c r="M127" s="512">
        <v>296</v>
      </c>
      <c r="N127" s="508">
        <v>1</v>
      </c>
      <c r="O127" s="508">
        <v>74</v>
      </c>
      <c r="P127" s="512">
        <v>1</v>
      </c>
      <c r="Q127" s="512">
        <v>74</v>
      </c>
      <c r="R127" s="549">
        <v>0.25</v>
      </c>
      <c r="S127" s="513">
        <v>74</v>
      </c>
    </row>
    <row r="128" spans="1:19" ht="14.4" customHeight="1" x14ac:dyDescent="0.3">
      <c r="A128" s="507" t="s">
        <v>695</v>
      </c>
      <c r="B128" s="508" t="s">
        <v>696</v>
      </c>
      <c r="C128" s="508" t="s">
        <v>427</v>
      </c>
      <c r="D128" s="508" t="s">
        <v>494</v>
      </c>
      <c r="E128" s="508" t="s">
        <v>710</v>
      </c>
      <c r="F128" s="508" t="s">
        <v>748</v>
      </c>
      <c r="G128" s="508" t="s">
        <v>749</v>
      </c>
      <c r="H128" s="512"/>
      <c r="I128" s="512"/>
      <c r="J128" s="508"/>
      <c r="K128" s="508"/>
      <c r="L128" s="512"/>
      <c r="M128" s="512"/>
      <c r="N128" s="508"/>
      <c r="O128" s="508"/>
      <c r="P128" s="512">
        <v>1</v>
      </c>
      <c r="Q128" s="512">
        <v>355</v>
      </c>
      <c r="R128" s="549"/>
      <c r="S128" s="513">
        <v>355</v>
      </c>
    </row>
    <row r="129" spans="1:19" ht="14.4" customHeight="1" x14ac:dyDescent="0.3">
      <c r="A129" s="507" t="s">
        <v>695</v>
      </c>
      <c r="B129" s="508" t="s">
        <v>696</v>
      </c>
      <c r="C129" s="508" t="s">
        <v>427</v>
      </c>
      <c r="D129" s="508" t="s">
        <v>494</v>
      </c>
      <c r="E129" s="508" t="s">
        <v>710</v>
      </c>
      <c r="F129" s="508" t="s">
        <v>748</v>
      </c>
      <c r="G129" s="508" t="s">
        <v>750</v>
      </c>
      <c r="H129" s="512"/>
      <c r="I129" s="512"/>
      <c r="J129" s="508"/>
      <c r="K129" s="508"/>
      <c r="L129" s="512">
        <v>1</v>
      </c>
      <c r="M129" s="512">
        <v>355</v>
      </c>
      <c r="N129" s="508">
        <v>1</v>
      </c>
      <c r="O129" s="508">
        <v>355</v>
      </c>
      <c r="P129" s="512">
        <v>3</v>
      </c>
      <c r="Q129" s="512">
        <v>1065</v>
      </c>
      <c r="R129" s="549">
        <v>3</v>
      </c>
      <c r="S129" s="513">
        <v>355</v>
      </c>
    </row>
    <row r="130" spans="1:19" ht="14.4" customHeight="1" x14ac:dyDescent="0.3">
      <c r="A130" s="507" t="s">
        <v>695</v>
      </c>
      <c r="B130" s="508" t="s">
        <v>696</v>
      </c>
      <c r="C130" s="508" t="s">
        <v>427</v>
      </c>
      <c r="D130" s="508" t="s">
        <v>494</v>
      </c>
      <c r="E130" s="508" t="s">
        <v>710</v>
      </c>
      <c r="F130" s="508" t="s">
        <v>751</v>
      </c>
      <c r="G130" s="508" t="s">
        <v>752</v>
      </c>
      <c r="H130" s="512"/>
      <c r="I130" s="512"/>
      <c r="J130" s="508"/>
      <c r="K130" s="508"/>
      <c r="L130" s="512"/>
      <c r="M130" s="512"/>
      <c r="N130" s="508"/>
      <c r="O130" s="508"/>
      <c r="P130" s="512">
        <v>2</v>
      </c>
      <c r="Q130" s="512">
        <v>446</v>
      </c>
      <c r="R130" s="549"/>
      <c r="S130" s="513">
        <v>223</v>
      </c>
    </row>
    <row r="131" spans="1:19" ht="14.4" customHeight="1" x14ac:dyDescent="0.3">
      <c r="A131" s="507" t="s">
        <v>695</v>
      </c>
      <c r="B131" s="508" t="s">
        <v>696</v>
      </c>
      <c r="C131" s="508" t="s">
        <v>427</v>
      </c>
      <c r="D131" s="508" t="s">
        <v>494</v>
      </c>
      <c r="E131" s="508" t="s">
        <v>710</v>
      </c>
      <c r="F131" s="508" t="s">
        <v>751</v>
      </c>
      <c r="G131" s="508" t="s">
        <v>753</v>
      </c>
      <c r="H131" s="512"/>
      <c r="I131" s="512"/>
      <c r="J131" s="508"/>
      <c r="K131" s="508"/>
      <c r="L131" s="512">
        <v>1</v>
      </c>
      <c r="M131" s="512">
        <v>223</v>
      </c>
      <c r="N131" s="508">
        <v>1</v>
      </c>
      <c r="O131" s="508">
        <v>223</v>
      </c>
      <c r="P131" s="512">
        <v>4</v>
      </c>
      <c r="Q131" s="512">
        <v>892</v>
      </c>
      <c r="R131" s="549">
        <v>4</v>
      </c>
      <c r="S131" s="513">
        <v>223</v>
      </c>
    </row>
    <row r="132" spans="1:19" ht="14.4" customHeight="1" x14ac:dyDescent="0.3">
      <c r="A132" s="507" t="s">
        <v>695</v>
      </c>
      <c r="B132" s="508" t="s">
        <v>696</v>
      </c>
      <c r="C132" s="508" t="s">
        <v>427</v>
      </c>
      <c r="D132" s="508" t="s">
        <v>494</v>
      </c>
      <c r="E132" s="508" t="s">
        <v>710</v>
      </c>
      <c r="F132" s="508" t="s">
        <v>763</v>
      </c>
      <c r="G132" s="508" t="s">
        <v>764</v>
      </c>
      <c r="H132" s="512"/>
      <c r="I132" s="512"/>
      <c r="J132" s="508"/>
      <c r="K132" s="508"/>
      <c r="L132" s="512"/>
      <c r="M132" s="512"/>
      <c r="N132" s="508"/>
      <c r="O132" s="508"/>
      <c r="P132" s="512">
        <v>1</v>
      </c>
      <c r="Q132" s="512">
        <v>702</v>
      </c>
      <c r="R132" s="549"/>
      <c r="S132" s="513">
        <v>702</v>
      </c>
    </row>
    <row r="133" spans="1:19" ht="14.4" customHeight="1" x14ac:dyDescent="0.3">
      <c r="A133" s="507" t="s">
        <v>695</v>
      </c>
      <c r="B133" s="508" t="s">
        <v>696</v>
      </c>
      <c r="C133" s="508" t="s">
        <v>427</v>
      </c>
      <c r="D133" s="508" t="s">
        <v>494</v>
      </c>
      <c r="E133" s="508" t="s">
        <v>710</v>
      </c>
      <c r="F133" s="508" t="s">
        <v>763</v>
      </c>
      <c r="G133" s="508" t="s">
        <v>765</v>
      </c>
      <c r="H133" s="512">
        <v>1</v>
      </c>
      <c r="I133" s="512">
        <v>701</v>
      </c>
      <c r="J133" s="508"/>
      <c r="K133" s="508">
        <v>701</v>
      </c>
      <c r="L133" s="512"/>
      <c r="M133" s="512"/>
      <c r="N133" s="508"/>
      <c r="O133" s="508"/>
      <c r="P133" s="512"/>
      <c r="Q133" s="512"/>
      <c r="R133" s="549"/>
      <c r="S133" s="513"/>
    </row>
    <row r="134" spans="1:19" ht="14.4" customHeight="1" x14ac:dyDescent="0.3">
      <c r="A134" s="507" t="s">
        <v>695</v>
      </c>
      <c r="B134" s="508" t="s">
        <v>696</v>
      </c>
      <c r="C134" s="508" t="s">
        <v>427</v>
      </c>
      <c r="D134" s="508" t="s">
        <v>494</v>
      </c>
      <c r="E134" s="508" t="s">
        <v>710</v>
      </c>
      <c r="F134" s="508" t="s">
        <v>766</v>
      </c>
      <c r="G134" s="508" t="s">
        <v>767</v>
      </c>
      <c r="H134" s="512">
        <v>19</v>
      </c>
      <c r="I134" s="512">
        <v>4389</v>
      </c>
      <c r="J134" s="508">
        <v>0.6785714285714286</v>
      </c>
      <c r="K134" s="508">
        <v>231</v>
      </c>
      <c r="L134" s="512">
        <v>28</v>
      </c>
      <c r="M134" s="512">
        <v>6468</v>
      </c>
      <c r="N134" s="508">
        <v>1</v>
      </c>
      <c r="O134" s="508">
        <v>231</v>
      </c>
      <c r="P134" s="512">
        <v>21</v>
      </c>
      <c r="Q134" s="512">
        <v>4872</v>
      </c>
      <c r="R134" s="549">
        <v>0.75324675324675328</v>
      </c>
      <c r="S134" s="513">
        <v>232</v>
      </c>
    </row>
    <row r="135" spans="1:19" ht="14.4" customHeight="1" x14ac:dyDescent="0.3">
      <c r="A135" s="507" t="s">
        <v>695</v>
      </c>
      <c r="B135" s="508" t="s">
        <v>696</v>
      </c>
      <c r="C135" s="508" t="s">
        <v>427</v>
      </c>
      <c r="D135" s="508" t="s">
        <v>495</v>
      </c>
      <c r="E135" s="508" t="s">
        <v>697</v>
      </c>
      <c r="F135" s="508" t="s">
        <v>698</v>
      </c>
      <c r="G135" s="508" t="s">
        <v>699</v>
      </c>
      <c r="H135" s="512">
        <v>2</v>
      </c>
      <c r="I135" s="512">
        <v>108.2</v>
      </c>
      <c r="J135" s="508">
        <v>10</v>
      </c>
      <c r="K135" s="508">
        <v>54.1</v>
      </c>
      <c r="L135" s="512">
        <v>0.2</v>
      </c>
      <c r="M135" s="512">
        <v>10.82</v>
      </c>
      <c r="N135" s="508">
        <v>1</v>
      </c>
      <c r="O135" s="508">
        <v>54.1</v>
      </c>
      <c r="P135" s="512">
        <v>1.6</v>
      </c>
      <c r="Q135" s="512">
        <v>86.56</v>
      </c>
      <c r="R135" s="549">
        <v>8</v>
      </c>
      <c r="S135" s="513">
        <v>54.1</v>
      </c>
    </row>
    <row r="136" spans="1:19" ht="14.4" customHeight="1" x14ac:dyDescent="0.3">
      <c r="A136" s="507" t="s">
        <v>695</v>
      </c>
      <c r="B136" s="508" t="s">
        <v>696</v>
      </c>
      <c r="C136" s="508" t="s">
        <v>427</v>
      </c>
      <c r="D136" s="508" t="s">
        <v>495</v>
      </c>
      <c r="E136" s="508" t="s">
        <v>697</v>
      </c>
      <c r="F136" s="508" t="s">
        <v>701</v>
      </c>
      <c r="G136" s="508" t="s">
        <v>479</v>
      </c>
      <c r="H136" s="512">
        <v>0.1</v>
      </c>
      <c r="I136" s="512">
        <v>6.14</v>
      </c>
      <c r="J136" s="508"/>
      <c r="K136" s="508">
        <v>61.399999999999991</v>
      </c>
      <c r="L136" s="512"/>
      <c r="M136" s="512"/>
      <c r="N136" s="508"/>
      <c r="O136" s="508"/>
      <c r="P136" s="512"/>
      <c r="Q136" s="512"/>
      <c r="R136" s="549"/>
      <c r="S136" s="513"/>
    </row>
    <row r="137" spans="1:19" ht="14.4" customHeight="1" x14ac:dyDescent="0.3">
      <c r="A137" s="507" t="s">
        <v>695</v>
      </c>
      <c r="B137" s="508" t="s">
        <v>696</v>
      </c>
      <c r="C137" s="508" t="s">
        <v>427</v>
      </c>
      <c r="D137" s="508" t="s">
        <v>495</v>
      </c>
      <c r="E137" s="508" t="s">
        <v>697</v>
      </c>
      <c r="F137" s="508" t="s">
        <v>702</v>
      </c>
      <c r="G137" s="508" t="s">
        <v>703</v>
      </c>
      <c r="H137" s="512">
        <v>0.1</v>
      </c>
      <c r="I137" s="512">
        <v>17.7</v>
      </c>
      <c r="J137" s="508"/>
      <c r="K137" s="508">
        <v>176.99999999999997</v>
      </c>
      <c r="L137" s="512"/>
      <c r="M137" s="512"/>
      <c r="N137" s="508"/>
      <c r="O137" s="508"/>
      <c r="P137" s="512"/>
      <c r="Q137" s="512"/>
      <c r="R137" s="549"/>
      <c r="S137" s="513"/>
    </row>
    <row r="138" spans="1:19" ht="14.4" customHeight="1" x14ac:dyDescent="0.3">
      <c r="A138" s="507" t="s">
        <v>695</v>
      </c>
      <c r="B138" s="508" t="s">
        <v>696</v>
      </c>
      <c r="C138" s="508" t="s">
        <v>427</v>
      </c>
      <c r="D138" s="508" t="s">
        <v>495</v>
      </c>
      <c r="E138" s="508" t="s">
        <v>697</v>
      </c>
      <c r="F138" s="508" t="s">
        <v>704</v>
      </c>
      <c r="G138" s="508" t="s">
        <v>705</v>
      </c>
      <c r="H138" s="512">
        <v>1</v>
      </c>
      <c r="I138" s="512">
        <v>56.84</v>
      </c>
      <c r="J138" s="508"/>
      <c r="K138" s="508">
        <v>56.84</v>
      </c>
      <c r="L138" s="512"/>
      <c r="M138" s="512"/>
      <c r="N138" s="508"/>
      <c r="O138" s="508"/>
      <c r="P138" s="512"/>
      <c r="Q138" s="512"/>
      <c r="R138" s="549"/>
      <c r="S138" s="513"/>
    </row>
    <row r="139" spans="1:19" ht="14.4" customHeight="1" x14ac:dyDescent="0.3">
      <c r="A139" s="507" t="s">
        <v>695</v>
      </c>
      <c r="B139" s="508" t="s">
        <v>696</v>
      </c>
      <c r="C139" s="508" t="s">
        <v>427</v>
      </c>
      <c r="D139" s="508" t="s">
        <v>495</v>
      </c>
      <c r="E139" s="508" t="s">
        <v>697</v>
      </c>
      <c r="F139" s="508" t="s">
        <v>704</v>
      </c>
      <c r="G139" s="508"/>
      <c r="H139" s="512">
        <v>1</v>
      </c>
      <c r="I139" s="512">
        <v>56.84</v>
      </c>
      <c r="J139" s="508"/>
      <c r="K139" s="508">
        <v>56.84</v>
      </c>
      <c r="L139" s="512"/>
      <c r="M139" s="512"/>
      <c r="N139" s="508"/>
      <c r="O139" s="508"/>
      <c r="P139" s="512"/>
      <c r="Q139" s="512"/>
      <c r="R139" s="549"/>
      <c r="S139" s="513"/>
    </row>
    <row r="140" spans="1:19" ht="14.4" customHeight="1" x14ac:dyDescent="0.3">
      <c r="A140" s="507" t="s">
        <v>695</v>
      </c>
      <c r="B140" s="508" t="s">
        <v>696</v>
      </c>
      <c r="C140" s="508" t="s">
        <v>427</v>
      </c>
      <c r="D140" s="508" t="s">
        <v>495</v>
      </c>
      <c r="E140" s="508" t="s">
        <v>697</v>
      </c>
      <c r="F140" s="508" t="s">
        <v>706</v>
      </c>
      <c r="G140" s="508" t="s">
        <v>707</v>
      </c>
      <c r="H140" s="512">
        <v>12</v>
      </c>
      <c r="I140" s="512">
        <v>29.28</v>
      </c>
      <c r="J140" s="508"/>
      <c r="K140" s="508">
        <v>2.44</v>
      </c>
      <c r="L140" s="512"/>
      <c r="M140" s="512"/>
      <c r="N140" s="508"/>
      <c r="O140" s="508"/>
      <c r="P140" s="512"/>
      <c r="Q140" s="512"/>
      <c r="R140" s="549"/>
      <c r="S140" s="513"/>
    </row>
    <row r="141" spans="1:19" ht="14.4" customHeight="1" x14ac:dyDescent="0.3">
      <c r="A141" s="507" t="s">
        <v>695</v>
      </c>
      <c r="B141" s="508" t="s">
        <v>696</v>
      </c>
      <c r="C141" s="508" t="s">
        <v>427</v>
      </c>
      <c r="D141" s="508" t="s">
        <v>495</v>
      </c>
      <c r="E141" s="508" t="s">
        <v>697</v>
      </c>
      <c r="F141" s="508" t="s">
        <v>708</v>
      </c>
      <c r="G141" s="508" t="s">
        <v>438</v>
      </c>
      <c r="H141" s="512"/>
      <c r="I141" s="512"/>
      <c r="J141" s="508"/>
      <c r="K141" s="508"/>
      <c r="L141" s="512">
        <v>0.05</v>
      </c>
      <c r="M141" s="512">
        <v>0.24</v>
      </c>
      <c r="N141" s="508">
        <v>1</v>
      </c>
      <c r="O141" s="508">
        <v>4.8</v>
      </c>
      <c r="P141" s="512">
        <v>0.4</v>
      </c>
      <c r="Q141" s="512">
        <v>1.92</v>
      </c>
      <c r="R141" s="549">
        <v>8</v>
      </c>
      <c r="S141" s="513">
        <v>4.8</v>
      </c>
    </row>
    <row r="142" spans="1:19" ht="14.4" customHeight="1" x14ac:dyDescent="0.3">
      <c r="A142" s="507" t="s">
        <v>695</v>
      </c>
      <c r="B142" s="508" t="s">
        <v>696</v>
      </c>
      <c r="C142" s="508" t="s">
        <v>427</v>
      </c>
      <c r="D142" s="508" t="s">
        <v>495</v>
      </c>
      <c r="E142" s="508" t="s">
        <v>710</v>
      </c>
      <c r="F142" s="508" t="s">
        <v>717</v>
      </c>
      <c r="G142" s="508" t="s">
        <v>718</v>
      </c>
      <c r="H142" s="512">
        <v>26</v>
      </c>
      <c r="I142" s="512">
        <v>962</v>
      </c>
      <c r="J142" s="508">
        <v>0.66666666666666663</v>
      </c>
      <c r="K142" s="508">
        <v>37</v>
      </c>
      <c r="L142" s="512">
        <v>39</v>
      </c>
      <c r="M142" s="512">
        <v>1443</v>
      </c>
      <c r="N142" s="508">
        <v>1</v>
      </c>
      <c r="O142" s="508">
        <v>37</v>
      </c>
      <c r="P142" s="512">
        <v>29</v>
      </c>
      <c r="Q142" s="512">
        <v>1073</v>
      </c>
      <c r="R142" s="549">
        <v>0.74358974358974361</v>
      </c>
      <c r="S142" s="513">
        <v>37</v>
      </c>
    </row>
    <row r="143" spans="1:19" ht="14.4" customHeight="1" x14ac:dyDescent="0.3">
      <c r="A143" s="507" t="s">
        <v>695</v>
      </c>
      <c r="B143" s="508" t="s">
        <v>696</v>
      </c>
      <c r="C143" s="508" t="s">
        <v>427</v>
      </c>
      <c r="D143" s="508" t="s">
        <v>495</v>
      </c>
      <c r="E143" s="508" t="s">
        <v>710</v>
      </c>
      <c r="F143" s="508" t="s">
        <v>717</v>
      </c>
      <c r="G143" s="508" t="s">
        <v>719</v>
      </c>
      <c r="H143" s="512">
        <v>36</v>
      </c>
      <c r="I143" s="512">
        <v>1332</v>
      </c>
      <c r="J143" s="508">
        <v>1.3846153846153846</v>
      </c>
      <c r="K143" s="508">
        <v>37</v>
      </c>
      <c r="L143" s="512">
        <v>26</v>
      </c>
      <c r="M143" s="512">
        <v>962</v>
      </c>
      <c r="N143" s="508">
        <v>1</v>
      </c>
      <c r="O143" s="508">
        <v>37</v>
      </c>
      <c r="P143" s="512">
        <v>35</v>
      </c>
      <c r="Q143" s="512">
        <v>1295</v>
      </c>
      <c r="R143" s="549">
        <v>1.3461538461538463</v>
      </c>
      <c r="S143" s="513">
        <v>37</v>
      </c>
    </row>
    <row r="144" spans="1:19" ht="14.4" customHeight="1" x14ac:dyDescent="0.3">
      <c r="A144" s="507" t="s">
        <v>695</v>
      </c>
      <c r="B144" s="508" t="s">
        <v>696</v>
      </c>
      <c r="C144" s="508" t="s">
        <v>427</v>
      </c>
      <c r="D144" s="508" t="s">
        <v>495</v>
      </c>
      <c r="E144" s="508" t="s">
        <v>710</v>
      </c>
      <c r="F144" s="508" t="s">
        <v>720</v>
      </c>
      <c r="G144" s="508" t="s">
        <v>721</v>
      </c>
      <c r="H144" s="512">
        <v>140</v>
      </c>
      <c r="I144" s="512">
        <v>1400</v>
      </c>
      <c r="J144" s="508">
        <v>1.3461538461538463</v>
      </c>
      <c r="K144" s="508">
        <v>10</v>
      </c>
      <c r="L144" s="512">
        <v>104</v>
      </c>
      <c r="M144" s="512">
        <v>1040</v>
      </c>
      <c r="N144" s="508">
        <v>1</v>
      </c>
      <c r="O144" s="508">
        <v>10</v>
      </c>
      <c r="P144" s="512">
        <v>97</v>
      </c>
      <c r="Q144" s="512">
        <v>970</v>
      </c>
      <c r="R144" s="549">
        <v>0.93269230769230771</v>
      </c>
      <c r="S144" s="513">
        <v>10</v>
      </c>
    </row>
    <row r="145" spans="1:19" ht="14.4" customHeight="1" x14ac:dyDescent="0.3">
      <c r="A145" s="507" t="s">
        <v>695</v>
      </c>
      <c r="B145" s="508" t="s">
        <v>696</v>
      </c>
      <c r="C145" s="508" t="s">
        <v>427</v>
      </c>
      <c r="D145" s="508" t="s">
        <v>495</v>
      </c>
      <c r="E145" s="508" t="s">
        <v>710</v>
      </c>
      <c r="F145" s="508" t="s">
        <v>720</v>
      </c>
      <c r="G145" s="508" t="s">
        <v>722</v>
      </c>
      <c r="H145" s="512"/>
      <c r="I145" s="512"/>
      <c r="J145" s="508"/>
      <c r="K145" s="508"/>
      <c r="L145" s="512">
        <v>1</v>
      </c>
      <c r="M145" s="512">
        <v>10</v>
      </c>
      <c r="N145" s="508">
        <v>1</v>
      </c>
      <c r="O145" s="508">
        <v>10</v>
      </c>
      <c r="P145" s="512"/>
      <c r="Q145" s="512"/>
      <c r="R145" s="549"/>
      <c r="S145" s="513"/>
    </row>
    <row r="146" spans="1:19" ht="14.4" customHeight="1" x14ac:dyDescent="0.3">
      <c r="A146" s="507" t="s">
        <v>695</v>
      </c>
      <c r="B146" s="508" t="s">
        <v>696</v>
      </c>
      <c r="C146" s="508" t="s">
        <v>427</v>
      </c>
      <c r="D146" s="508" t="s">
        <v>495</v>
      </c>
      <c r="E146" s="508" t="s">
        <v>710</v>
      </c>
      <c r="F146" s="508" t="s">
        <v>723</v>
      </c>
      <c r="G146" s="508" t="s">
        <v>724</v>
      </c>
      <c r="H146" s="512">
        <v>6</v>
      </c>
      <c r="I146" s="512">
        <v>30</v>
      </c>
      <c r="J146" s="508">
        <v>6</v>
      </c>
      <c r="K146" s="508">
        <v>5</v>
      </c>
      <c r="L146" s="512">
        <v>1</v>
      </c>
      <c r="M146" s="512">
        <v>5</v>
      </c>
      <c r="N146" s="508">
        <v>1</v>
      </c>
      <c r="O146" s="508">
        <v>5</v>
      </c>
      <c r="P146" s="512">
        <v>3</v>
      </c>
      <c r="Q146" s="512">
        <v>15</v>
      </c>
      <c r="R146" s="549">
        <v>3</v>
      </c>
      <c r="S146" s="513">
        <v>5</v>
      </c>
    </row>
    <row r="147" spans="1:19" ht="14.4" customHeight="1" x14ac:dyDescent="0.3">
      <c r="A147" s="507" t="s">
        <v>695</v>
      </c>
      <c r="B147" s="508" t="s">
        <v>696</v>
      </c>
      <c r="C147" s="508" t="s">
        <v>427</v>
      </c>
      <c r="D147" s="508" t="s">
        <v>495</v>
      </c>
      <c r="E147" s="508" t="s">
        <v>710</v>
      </c>
      <c r="F147" s="508" t="s">
        <v>727</v>
      </c>
      <c r="G147" s="508" t="s">
        <v>728</v>
      </c>
      <c r="H147" s="512"/>
      <c r="I147" s="512"/>
      <c r="J147" s="508"/>
      <c r="K147" s="508"/>
      <c r="L147" s="512">
        <v>24</v>
      </c>
      <c r="M147" s="512">
        <v>1776</v>
      </c>
      <c r="N147" s="508">
        <v>1</v>
      </c>
      <c r="O147" s="508">
        <v>74</v>
      </c>
      <c r="P147" s="512">
        <v>31</v>
      </c>
      <c r="Q147" s="512">
        <v>2294</v>
      </c>
      <c r="R147" s="549">
        <v>1.2916666666666667</v>
      </c>
      <c r="S147" s="513">
        <v>74</v>
      </c>
    </row>
    <row r="148" spans="1:19" ht="14.4" customHeight="1" x14ac:dyDescent="0.3">
      <c r="A148" s="507" t="s">
        <v>695</v>
      </c>
      <c r="B148" s="508" t="s">
        <v>696</v>
      </c>
      <c r="C148" s="508" t="s">
        <v>427</v>
      </c>
      <c r="D148" s="508" t="s">
        <v>495</v>
      </c>
      <c r="E148" s="508" t="s">
        <v>710</v>
      </c>
      <c r="F148" s="508" t="s">
        <v>727</v>
      </c>
      <c r="G148" s="508" t="s">
        <v>729</v>
      </c>
      <c r="H148" s="512"/>
      <c r="I148" s="512"/>
      <c r="J148" s="508"/>
      <c r="K148" s="508"/>
      <c r="L148" s="512">
        <v>23</v>
      </c>
      <c r="M148" s="512">
        <v>1702</v>
      </c>
      <c r="N148" s="508">
        <v>1</v>
      </c>
      <c r="O148" s="508">
        <v>74</v>
      </c>
      <c r="P148" s="512">
        <v>28</v>
      </c>
      <c r="Q148" s="512">
        <v>2072</v>
      </c>
      <c r="R148" s="549">
        <v>1.2173913043478262</v>
      </c>
      <c r="S148" s="513">
        <v>74</v>
      </c>
    </row>
    <row r="149" spans="1:19" ht="14.4" customHeight="1" x14ac:dyDescent="0.3">
      <c r="A149" s="507" t="s">
        <v>695</v>
      </c>
      <c r="B149" s="508" t="s">
        <v>696</v>
      </c>
      <c r="C149" s="508" t="s">
        <v>427</v>
      </c>
      <c r="D149" s="508" t="s">
        <v>495</v>
      </c>
      <c r="E149" s="508" t="s">
        <v>710</v>
      </c>
      <c r="F149" s="508" t="s">
        <v>736</v>
      </c>
      <c r="G149" s="508" t="s">
        <v>737</v>
      </c>
      <c r="H149" s="512">
        <v>186</v>
      </c>
      <c r="I149" s="512">
        <v>6199.99</v>
      </c>
      <c r="J149" s="508">
        <v>1.3098579646887074</v>
      </c>
      <c r="K149" s="508">
        <v>33.333279569892468</v>
      </c>
      <c r="L149" s="512">
        <v>142</v>
      </c>
      <c r="M149" s="512">
        <v>4733.33</v>
      </c>
      <c r="N149" s="508">
        <v>1</v>
      </c>
      <c r="O149" s="508">
        <v>33.33330985915493</v>
      </c>
      <c r="P149" s="512">
        <v>130</v>
      </c>
      <c r="Q149" s="512">
        <v>4333.34</v>
      </c>
      <c r="R149" s="549">
        <v>0.9154950109119796</v>
      </c>
      <c r="S149" s="513">
        <v>33.333384615384617</v>
      </c>
    </row>
    <row r="150" spans="1:19" ht="14.4" customHeight="1" x14ac:dyDescent="0.3">
      <c r="A150" s="507" t="s">
        <v>695</v>
      </c>
      <c r="B150" s="508" t="s">
        <v>696</v>
      </c>
      <c r="C150" s="508" t="s">
        <v>427</v>
      </c>
      <c r="D150" s="508" t="s">
        <v>495</v>
      </c>
      <c r="E150" s="508" t="s">
        <v>710</v>
      </c>
      <c r="F150" s="508" t="s">
        <v>736</v>
      </c>
      <c r="G150" s="508" t="s">
        <v>738</v>
      </c>
      <c r="H150" s="512"/>
      <c r="I150" s="512"/>
      <c r="J150" s="508"/>
      <c r="K150" s="508"/>
      <c r="L150" s="512">
        <v>1</v>
      </c>
      <c r="M150" s="512">
        <v>33.33</v>
      </c>
      <c r="N150" s="508">
        <v>1</v>
      </c>
      <c r="O150" s="508">
        <v>33.33</v>
      </c>
      <c r="P150" s="512"/>
      <c r="Q150" s="512"/>
      <c r="R150" s="549"/>
      <c r="S150" s="513"/>
    </row>
    <row r="151" spans="1:19" ht="14.4" customHeight="1" x14ac:dyDescent="0.3">
      <c r="A151" s="507" t="s">
        <v>695</v>
      </c>
      <c r="B151" s="508" t="s">
        <v>696</v>
      </c>
      <c r="C151" s="508" t="s">
        <v>427</v>
      </c>
      <c r="D151" s="508" t="s">
        <v>495</v>
      </c>
      <c r="E151" s="508" t="s">
        <v>710</v>
      </c>
      <c r="F151" s="508" t="s">
        <v>739</v>
      </c>
      <c r="G151" s="508" t="s">
        <v>740</v>
      </c>
      <c r="H151" s="512">
        <v>1</v>
      </c>
      <c r="I151" s="512">
        <v>37</v>
      </c>
      <c r="J151" s="508">
        <v>0.5</v>
      </c>
      <c r="K151" s="508">
        <v>37</v>
      </c>
      <c r="L151" s="512">
        <v>2</v>
      </c>
      <c r="M151" s="512">
        <v>74</v>
      </c>
      <c r="N151" s="508">
        <v>1</v>
      </c>
      <c r="O151" s="508">
        <v>37</v>
      </c>
      <c r="P151" s="512">
        <v>2</v>
      </c>
      <c r="Q151" s="512">
        <v>74</v>
      </c>
      <c r="R151" s="549">
        <v>1</v>
      </c>
      <c r="S151" s="513">
        <v>37</v>
      </c>
    </row>
    <row r="152" spans="1:19" ht="14.4" customHeight="1" x14ac:dyDescent="0.3">
      <c r="A152" s="507" t="s">
        <v>695</v>
      </c>
      <c r="B152" s="508" t="s">
        <v>696</v>
      </c>
      <c r="C152" s="508" t="s">
        <v>427</v>
      </c>
      <c r="D152" s="508" t="s">
        <v>495</v>
      </c>
      <c r="E152" s="508" t="s">
        <v>710</v>
      </c>
      <c r="F152" s="508" t="s">
        <v>739</v>
      </c>
      <c r="G152" s="508" t="s">
        <v>741</v>
      </c>
      <c r="H152" s="512">
        <v>1</v>
      </c>
      <c r="I152" s="512">
        <v>37</v>
      </c>
      <c r="J152" s="508">
        <v>1</v>
      </c>
      <c r="K152" s="508">
        <v>37</v>
      </c>
      <c r="L152" s="512">
        <v>1</v>
      </c>
      <c r="M152" s="512">
        <v>37</v>
      </c>
      <c r="N152" s="508">
        <v>1</v>
      </c>
      <c r="O152" s="508">
        <v>37</v>
      </c>
      <c r="P152" s="512">
        <v>1</v>
      </c>
      <c r="Q152" s="512">
        <v>37</v>
      </c>
      <c r="R152" s="549">
        <v>1</v>
      </c>
      <c r="S152" s="513">
        <v>37</v>
      </c>
    </row>
    <row r="153" spans="1:19" ht="14.4" customHeight="1" x14ac:dyDescent="0.3">
      <c r="A153" s="507" t="s">
        <v>695</v>
      </c>
      <c r="B153" s="508" t="s">
        <v>696</v>
      </c>
      <c r="C153" s="508" t="s">
        <v>427</v>
      </c>
      <c r="D153" s="508" t="s">
        <v>495</v>
      </c>
      <c r="E153" s="508" t="s">
        <v>710</v>
      </c>
      <c r="F153" s="508" t="s">
        <v>742</v>
      </c>
      <c r="G153" s="508" t="s">
        <v>743</v>
      </c>
      <c r="H153" s="512">
        <v>3</v>
      </c>
      <c r="I153" s="512">
        <v>393</v>
      </c>
      <c r="J153" s="508">
        <v>2.9772727272727271</v>
      </c>
      <c r="K153" s="508">
        <v>131</v>
      </c>
      <c r="L153" s="512">
        <v>1</v>
      </c>
      <c r="M153" s="512">
        <v>132</v>
      </c>
      <c r="N153" s="508">
        <v>1</v>
      </c>
      <c r="O153" s="508">
        <v>132</v>
      </c>
      <c r="P153" s="512">
        <v>8</v>
      </c>
      <c r="Q153" s="512">
        <v>1056</v>
      </c>
      <c r="R153" s="549">
        <v>8</v>
      </c>
      <c r="S153" s="513">
        <v>132</v>
      </c>
    </row>
    <row r="154" spans="1:19" ht="14.4" customHeight="1" x14ac:dyDescent="0.3">
      <c r="A154" s="507" t="s">
        <v>695</v>
      </c>
      <c r="B154" s="508" t="s">
        <v>696</v>
      </c>
      <c r="C154" s="508" t="s">
        <v>427</v>
      </c>
      <c r="D154" s="508" t="s">
        <v>495</v>
      </c>
      <c r="E154" s="508" t="s">
        <v>710</v>
      </c>
      <c r="F154" s="508" t="s">
        <v>742</v>
      </c>
      <c r="G154" s="508" t="s">
        <v>744</v>
      </c>
      <c r="H154" s="512">
        <v>11</v>
      </c>
      <c r="I154" s="512">
        <v>1441</v>
      </c>
      <c r="J154" s="508"/>
      <c r="K154" s="508">
        <v>131</v>
      </c>
      <c r="L154" s="512"/>
      <c r="M154" s="512"/>
      <c r="N154" s="508"/>
      <c r="O154" s="508"/>
      <c r="P154" s="512">
        <v>1</v>
      </c>
      <c r="Q154" s="512">
        <v>132</v>
      </c>
      <c r="R154" s="549"/>
      <c r="S154" s="513">
        <v>132</v>
      </c>
    </row>
    <row r="155" spans="1:19" ht="14.4" customHeight="1" x14ac:dyDescent="0.3">
      <c r="A155" s="507" t="s">
        <v>695</v>
      </c>
      <c r="B155" s="508" t="s">
        <v>696</v>
      </c>
      <c r="C155" s="508" t="s">
        <v>427</v>
      </c>
      <c r="D155" s="508" t="s">
        <v>495</v>
      </c>
      <c r="E155" s="508" t="s">
        <v>710</v>
      </c>
      <c r="F155" s="508" t="s">
        <v>745</v>
      </c>
      <c r="G155" s="508" t="s">
        <v>746</v>
      </c>
      <c r="H155" s="512">
        <v>49</v>
      </c>
      <c r="I155" s="512">
        <v>3626</v>
      </c>
      <c r="J155" s="508">
        <v>1.4848484848484849</v>
      </c>
      <c r="K155" s="508">
        <v>74</v>
      </c>
      <c r="L155" s="512">
        <v>33</v>
      </c>
      <c r="M155" s="512">
        <v>2442</v>
      </c>
      <c r="N155" s="508">
        <v>1</v>
      </c>
      <c r="O155" s="508">
        <v>74</v>
      </c>
      <c r="P155" s="512">
        <v>1</v>
      </c>
      <c r="Q155" s="512">
        <v>74</v>
      </c>
      <c r="R155" s="549">
        <v>3.0303030303030304E-2</v>
      </c>
      <c r="S155" s="513">
        <v>74</v>
      </c>
    </row>
    <row r="156" spans="1:19" ht="14.4" customHeight="1" x14ac:dyDescent="0.3">
      <c r="A156" s="507" t="s">
        <v>695</v>
      </c>
      <c r="B156" s="508" t="s">
        <v>696</v>
      </c>
      <c r="C156" s="508" t="s">
        <v>427</v>
      </c>
      <c r="D156" s="508" t="s">
        <v>495</v>
      </c>
      <c r="E156" s="508" t="s">
        <v>710</v>
      </c>
      <c r="F156" s="508" t="s">
        <v>745</v>
      </c>
      <c r="G156" s="508" t="s">
        <v>747</v>
      </c>
      <c r="H156" s="512">
        <v>57</v>
      </c>
      <c r="I156" s="512">
        <v>4218</v>
      </c>
      <c r="J156" s="508">
        <v>2.7142857142857144</v>
      </c>
      <c r="K156" s="508">
        <v>74</v>
      </c>
      <c r="L156" s="512">
        <v>21</v>
      </c>
      <c r="M156" s="512">
        <v>1554</v>
      </c>
      <c r="N156" s="508">
        <v>1</v>
      </c>
      <c r="O156" s="508">
        <v>74</v>
      </c>
      <c r="P156" s="512">
        <v>3</v>
      </c>
      <c r="Q156" s="512">
        <v>222</v>
      </c>
      <c r="R156" s="549">
        <v>0.14285714285714285</v>
      </c>
      <c r="S156" s="513">
        <v>74</v>
      </c>
    </row>
    <row r="157" spans="1:19" ht="14.4" customHeight="1" x14ac:dyDescent="0.3">
      <c r="A157" s="507" t="s">
        <v>695</v>
      </c>
      <c r="B157" s="508" t="s">
        <v>696</v>
      </c>
      <c r="C157" s="508" t="s">
        <v>427</v>
      </c>
      <c r="D157" s="508" t="s">
        <v>495</v>
      </c>
      <c r="E157" s="508" t="s">
        <v>710</v>
      </c>
      <c r="F157" s="508" t="s">
        <v>748</v>
      </c>
      <c r="G157" s="508" t="s">
        <v>749</v>
      </c>
      <c r="H157" s="512">
        <v>72</v>
      </c>
      <c r="I157" s="512">
        <v>25488</v>
      </c>
      <c r="J157" s="508">
        <v>1.4359436619718309</v>
      </c>
      <c r="K157" s="508">
        <v>354</v>
      </c>
      <c r="L157" s="512">
        <v>50</v>
      </c>
      <c r="M157" s="512">
        <v>17750</v>
      </c>
      <c r="N157" s="508">
        <v>1</v>
      </c>
      <c r="O157" s="508">
        <v>355</v>
      </c>
      <c r="P157" s="512">
        <v>53</v>
      </c>
      <c r="Q157" s="512">
        <v>18815</v>
      </c>
      <c r="R157" s="549">
        <v>1.06</v>
      </c>
      <c r="S157" s="513">
        <v>355</v>
      </c>
    </row>
    <row r="158" spans="1:19" ht="14.4" customHeight="1" x14ac:dyDescent="0.3">
      <c r="A158" s="507" t="s">
        <v>695</v>
      </c>
      <c r="B158" s="508" t="s">
        <v>696</v>
      </c>
      <c r="C158" s="508" t="s">
        <v>427</v>
      </c>
      <c r="D158" s="508" t="s">
        <v>495</v>
      </c>
      <c r="E158" s="508" t="s">
        <v>710</v>
      </c>
      <c r="F158" s="508" t="s">
        <v>748</v>
      </c>
      <c r="G158" s="508" t="s">
        <v>750</v>
      </c>
      <c r="H158" s="512">
        <v>63</v>
      </c>
      <c r="I158" s="512">
        <v>22302</v>
      </c>
      <c r="J158" s="508">
        <v>1.1422279129321382</v>
      </c>
      <c r="K158" s="508">
        <v>354</v>
      </c>
      <c r="L158" s="512">
        <v>55</v>
      </c>
      <c r="M158" s="512">
        <v>19525</v>
      </c>
      <c r="N158" s="508">
        <v>1</v>
      </c>
      <c r="O158" s="508">
        <v>355</v>
      </c>
      <c r="P158" s="512">
        <v>46</v>
      </c>
      <c r="Q158" s="512">
        <v>16330</v>
      </c>
      <c r="R158" s="549">
        <v>0.83636363636363631</v>
      </c>
      <c r="S158" s="513">
        <v>355</v>
      </c>
    </row>
    <row r="159" spans="1:19" ht="14.4" customHeight="1" x14ac:dyDescent="0.3">
      <c r="A159" s="507" t="s">
        <v>695</v>
      </c>
      <c r="B159" s="508" t="s">
        <v>696</v>
      </c>
      <c r="C159" s="508" t="s">
        <v>427</v>
      </c>
      <c r="D159" s="508" t="s">
        <v>495</v>
      </c>
      <c r="E159" s="508" t="s">
        <v>710</v>
      </c>
      <c r="F159" s="508" t="s">
        <v>751</v>
      </c>
      <c r="G159" s="508" t="s">
        <v>752</v>
      </c>
      <c r="H159" s="512">
        <v>4</v>
      </c>
      <c r="I159" s="512">
        <v>888</v>
      </c>
      <c r="J159" s="508">
        <v>4.9161268892210598E-2</v>
      </c>
      <c r="K159" s="508">
        <v>222</v>
      </c>
      <c r="L159" s="512">
        <v>81</v>
      </c>
      <c r="M159" s="512">
        <v>18063</v>
      </c>
      <c r="N159" s="508">
        <v>1</v>
      </c>
      <c r="O159" s="508">
        <v>223</v>
      </c>
      <c r="P159" s="512">
        <v>85</v>
      </c>
      <c r="Q159" s="512">
        <v>18955</v>
      </c>
      <c r="R159" s="549">
        <v>1.0493827160493827</v>
      </c>
      <c r="S159" s="513">
        <v>223</v>
      </c>
    </row>
    <row r="160" spans="1:19" ht="14.4" customHeight="1" x14ac:dyDescent="0.3">
      <c r="A160" s="507" t="s">
        <v>695</v>
      </c>
      <c r="B160" s="508" t="s">
        <v>696</v>
      </c>
      <c r="C160" s="508" t="s">
        <v>427</v>
      </c>
      <c r="D160" s="508" t="s">
        <v>495</v>
      </c>
      <c r="E160" s="508" t="s">
        <v>710</v>
      </c>
      <c r="F160" s="508" t="s">
        <v>751</v>
      </c>
      <c r="G160" s="508" t="s">
        <v>753</v>
      </c>
      <c r="H160" s="512">
        <v>7</v>
      </c>
      <c r="I160" s="512">
        <v>1554</v>
      </c>
      <c r="J160" s="508">
        <v>9.5460409116039063E-2</v>
      </c>
      <c r="K160" s="508">
        <v>222</v>
      </c>
      <c r="L160" s="512">
        <v>73</v>
      </c>
      <c r="M160" s="512">
        <v>16279</v>
      </c>
      <c r="N160" s="508">
        <v>1</v>
      </c>
      <c r="O160" s="508">
        <v>223</v>
      </c>
      <c r="P160" s="512">
        <v>79</v>
      </c>
      <c r="Q160" s="512">
        <v>17617</v>
      </c>
      <c r="R160" s="549">
        <v>1.0821917808219179</v>
      </c>
      <c r="S160" s="513">
        <v>223</v>
      </c>
    </row>
    <row r="161" spans="1:19" ht="14.4" customHeight="1" x14ac:dyDescent="0.3">
      <c r="A161" s="507" t="s">
        <v>695</v>
      </c>
      <c r="B161" s="508" t="s">
        <v>696</v>
      </c>
      <c r="C161" s="508" t="s">
        <v>427</v>
      </c>
      <c r="D161" s="508" t="s">
        <v>495</v>
      </c>
      <c r="E161" s="508" t="s">
        <v>710</v>
      </c>
      <c r="F161" s="508" t="s">
        <v>754</v>
      </c>
      <c r="G161" s="508" t="s">
        <v>756</v>
      </c>
      <c r="H161" s="512">
        <v>1</v>
      </c>
      <c r="I161" s="512">
        <v>77</v>
      </c>
      <c r="J161" s="508"/>
      <c r="K161" s="508">
        <v>77</v>
      </c>
      <c r="L161" s="512"/>
      <c r="M161" s="512"/>
      <c r="N161" s="508"/>
      <c r="O161" s="508"/>
      <c r="P161" s="512"/>
      <c r="Q161" s="512"/>
      <c r="R161" s="549"/>
      <c r="S161" s="513"/>
    </row>
    <row r="162" spans="1:19" ht="14.4" customHeight="1" x14ac:dyDescent="0.3">
      <c r="A162" s="507" t="s">
        <v>695</v>
      </c>
      <c r="B162" s="508" t="s">
        <v>696</v>
      </c>
      <c r="C162" s="508" t="s">
        <v>427</v>
      </c>
      <c r="D162" s="508" t="s">
        <v>495</v>
      </c>
      <c r="E162" s="508" t="s">
        <v>710</v>
      </c>
      <c r="F162" s="508" t="s">
        <v>760</v>
      </c>
      <c r="G162" s="508" t="s">
        <v>762</v>
      </c>
      <c r="H162" s="512">
        <v>2</v>
      </c>
      <c r="I162" s="512">
        <v>118</v>
      </c>
      <c r="J162" s="508"/>
      <c r="K162" s="508">
        <v>59</v>
      </c>
      <c r="L162" s="512"/>
      <c r="M162" s="512"/>
      <c r="N162" s="508"/>
      <c r="O162" s="508"/>
      <c r="P162" s="512"/>
      <c r="Q162" s="512"/>
      <c r="R162" s="549"/>
      <c r="S162" s="513"/>
    </row>
    <row r="163" spans="1:19" ht="14.4" customHeight="1" x14ac:dyDescent="0.3">
      <c r="A163" s="507" t="s">
        <v>695</v>
      </c>
      <c r="B163" s="508" t="s">
        <v>696</v>
      </c>
      <c r="C163" s="508" t="s">
        <v>427</v>
      </c>
      <c r="D163" s="508" t="s">
        <v>495</v>
      </c>
      <c r="E163" s="508" t="s">
        <v>710</v>
      </c>
      <c r="F163" s="508" t="s">
        <v>763</v>
      </c>
      <c r="G163" s="508" t="s">
        <v>764</v>
      </c>
      <c r="H163" s="512">
        <v>22</v>
      </c>
      <c r="I163" s="512">
        <v>15422</v>
      </c>
      <c r="J163" s="508">
        <v>0.88</v>
      </c>
      <c r="K163" s="508">
        <v>701</v>
      </c>
      <c r="L163" s="512">
        <v>25</v>
      </c>
      <c r="M163" s="512">
        <v>17525</v>
      </c>
      <c r="N163" s="508">
        <v>1</v>
      </c>
      <c r="O163" s="508">
        <v>701</v>
      </c>
      <c r="P163" s="512">
        <v>20</v>
      </c>
      <c r="Q163" s="512">
        <v>14040</v>
      </c>
      <c r="R163" s="549">
        <v>0.80114122681883027</v>
      </c>
      <c r="S163" s="513">
        <v>702</v>
      </c>
    </row>
    <row r="164" spans="1:19" ht="14.4" customHeight="1" x14ac:dyDescent="0.3">
      <c r="A164" s="507" t="s">
        <v>695</v>
      </c>
      <c r="B164" s="508" t="s">
        <v>696</v>
      </c>
      <c r="C164" s="508" t="s">
        <v>427</v>
      </c>
      <c r="D164" s="508" t="s">
        <v>495</v>
      </c>
      <c r="E164" s="508" t="s">
        <v>710</v>
      </c>
      <c r="F164" s="508" t="s">
        <v>763</v>
      </c>
      <c r="G164" s="508" t="s">
        <v>765</v>
      </c>
      <c r="H164" s="512">
        <v>29</v>
      </c>
      <c r="I164" s="512">
        <v>20329</v>
      </c>
      <c r="J164" s="508">
        <v>2.2307692307692308</v>
      </c>
      <c r="K164" s="508">
        <v>701</v>
      </c>
      <c r="L164" s="512">
        <v>13</v>
      </c>
      <c r="M164" s="512">
        <v>9113</v>
      </c>
      <c r="N164" s="508">
        <v>1</v>
      </c>
      <c r="O164" s="508">
        <v>701</v>
      </c>
      <c r="P164" s="512">
        <v>11</v>
      </c>
      <c r="Q164" s="512">
        <v>7722</v>
      </c>
      <c r="R164" s="549">
        <v>0.84736091298145511</v>
      </c>
      <c r="S164" s="513">
        <v>702</v>
      </c>
    </row>
    <row r="165" spans="1:19" ht="14.4" customHeight="1" x14ac:dyDescent="0.3">
      <c r="A165" s="507" t="s">
        <v>695</v>
      </c>
      <c r="B165" s="508" t="s">
        <v>696</v>
      </c>
      <c r="C165" s="508" t="s">
        <v>427</v>
      </c>
      <c r="D165" s="508" t="s">
        <v>495</v>
      </c>
      <c r="E165" s="508" t="s">
        <v>710</v>
      </c>
      <c r="F165" s="508" t="s">
        <v>766</v>
      </c>
      <c r="G165" s="508" t="s">
        <v>767</v>
      </c>
      <c r="H165" s="512">
        <v>111</v>
      </c>
      <c r="I165" s="512">
        <v>25641</v>
      </c>
      <c r="J165" s="508">
        <v>1.0990099009900991</v>
      </c>
      <c r="K165" s="508">
        <v>231</v>
      </c>
      <c r="L165" s="512">
        <v>101</v>
      </c>
      <c r="M165" s="512">
        <v>23331</v>
      </c>
      <c r="N165" s="508">
        <v>1</v>
      </c>
      <c r="O165" s="508">
        <v>231</v>
      </c>
      <c r="P165" s="512">
        <v>126</v>
      </c>
      <c r="Q165" s="512">
        <v>29232</v>
      </c>
      <c r="R165" s="549">
        <v>1.2529252925292529</v>
      </c>
      <c r="S165" s="513">
        <v>232</v>
      </c>
    </row>
    <row r="166" spans="1:19" ht="14.4" customHeight="1" x14ac:dyDescent="0.3">
      <c r="A166" s="507" t="s">
        <v>695</v>
      </c>
      <c r="B166" s="508" t="s">
        <v>696</v>
      </c>
      <c r="C166" s="508" t="s">
        <v>427</v>
      </c>
      <c r="D166" s="508" t="s">
        <v>495</v>
      </c>
      <c r="E166" s="508" t="s">
        <v>710</v>
      </c>
      <c r="F166" s="508" t="s">
        <v>768</v>
      </c>
      <c r="G166" s="508" t="s">
        <v>770</v>
      </c>
      <c r="H166" s="512">
        <v>1</v>
      </c>
      <c r="I166" s="512">
        <v>472</v>
      </c>
      <c r="J166" s="508"/>
      <c r="K166" s="508">
        <v>472</v>
      </c>
      <c r="L166" s="512"/>
      <c r="M166" s="512"/>
      <c r="N166" s="508"/>
      <c r="O166" s="508"/>
      <c r="P166" s="512"/>
      <c r="Q166" s="512"/>
      <c r="R166" s="549"/>
      <c r="S166" s="513"/>
    </row>
    <row r="167" spans="1:19" ht="14.4" customHeight="1" x14ac:dyDescent="0.3">
      <c r="A167" s="507" t="s">
        <v>695</v>
      </c>
      <c r="B167" s="508" t="s">
        <v>696</v>
      </c>
      <c r="C167" s="508" t="s">
        <v>427</v>
      </c>
      <c r="D167" s="508" t="s">
        <v>496</v>
      </c>
      <c r="E167" s="508" t="s">
        <v>697</v>
      </c>
      <c r="F167" s="508" t="s">
        <v>698</v>
      </c>
      <c r="G167" s="508" t="s">
        <v>699</v>
      </c>
      <c r="H167" s="512">
        <v>16.399999999999999</v>
      </c>
      <c r="I167" s="512">
        <v>887.24</v>
      </c>
      <c r="J167" s="508">
        <v>6.3076923076923075</v>
      </c>
      <c r="K167" s="508">
        <v>54.100000000000009</v>
      </c>
      <c r="L167" s="512">
        <v>2.6</v>
      </c>
      <c r="M167" s="512">
        <v>140.66</v>
      </c>
      <c r="N167" s="508">
        <v>1</v>
      </c>
      <c r="O167" s="508">
        <v>54.099999999999994</v>
      </c>
      <c r="P167" s="512">
        <v>2.2000000000000002</v>
      </c>
      <c r="Q167" s="512">
        <v>119.02000000000001</v>
      </c>
      <c r="R167" s="549">
        <v>0.84615384615384626</v>
      </c>
      <c r="S167" s="513">
        <v>54.1</v>
      </c>
    </row>
    <row r="168" spans="1:19" ht="14.4" customHeight="1" x14ac:dyDescent="0.3">
      <c r="A168" s="507" t="s">
        <v>695</v>
      </c>
      <c r="B168" s="508" t="s">
        <v>696</v>
      </c>
      <c r="C168" s="508" t="s">
        <v>427</v>
      </c>
      <c r="D168" s="508" t="s">
        <v>496</v>
      </c>
      <c r="E168" s="508" t="s">
        <v>697</v>
      </c>
      <c r="F168" s="508" t="s">
        <v>701</v>
      </c>
      <c r="G168" s="508" t="s">
        <v>479</v>
      </c>
      <c r="H168" s="512">
        <v>0.4</v>
      </c>
      <c r="I168" s="512">
        <v>24.56</v>
      </c>
      <c r="J168" s="508"/>
      <c r="K168" s="508">
        <v>61.399999999999991</v>
      </c>
      <c r="L168" s="512"/>
      <c r="M168" s="512"/>
      <c r="N168" s="508"/>
      <c r="O168" s="508"/>
      <c r="P168" s="512">
        <v>0.2</v>
      </c>
      <c r="Q168" s="512">
        <v>12.28</v>
      </c>
      <c r="R168" s="549"/>
      <c r="S168" s="513">
        <v>61.399999999999991</v>
      </c>
    </row>
    <row r="169" spans="1:19" ht="14.4" customHeight="1" x14ac:dyDescent="0.3">
      <c r="A169" s="507" t="s">
        <v>695</v>
      </c>
      <c r="B169" s="508" t="s">
        <v>696</v>
      </c>
      <c r="C169" s="508" t="s">
        <v>427</v>
      </c>
      <c r="D169" s="508" t="s">
        <v>496</v>
      </c>
      <c r="E169" s="508" t="s">
        <v>697</v>
      </c>
      <c r="F169" s="508" t="s">
        <v>702</v>
      </c>
      <c r="G169" s="508" t="s">
        <v>703</v>
      </c>
      <c r="H169" s="512">
        <v>1</v>
      </c>
      <c r="I169" s="512">
        <v>177</v>
      </c>
      <c r="J169" s="508">
        <v>5</v>
      </c>
      <c r="K169" s="508">
        <v>177</v>
      </c>
      <c r="L169" s="512">
        <v>0.2</v>
      </c>
      <c r="M169" s="512">
        <v>35.4</v>
      </c>
      <c r="N169" s="508">
        <v>1</v>
      </c>
      <c r="O169" s="508">
        <v>176.99999999999997</v>
      </c>
      <c r="P169" s="512">
        <v>0.1</v>
      </c>
      <c r="Q169" s="512">
        <v>17.7</v>
      </c>
      <c r="R169" s="549">
        <v>0.5</v>
      </c>
      <c r="S169" s="513">
        <v>176.99999999999997</v>
      </c>
    </row>
    <row r="170" spans="1:19" ht="14.4" customHeight="1" x14ac:dyDescent="0.3">
      <c r="A170" s="507" t="s">
        <v>695</v>
      </c>
      <c r="B170" s="508" t="s">
        <v>696</v>
      </c>
      <c r="C170" s="508" t="s">
        <v>427</v>
      </c>
      <c r="D170" s="508" t="s">
        <v>496</v>
      </c>
      <c r="E170" s="508" t="s">
        <v>697</v>
      </c>
      <c r="F170" s="508" t="s">
        <v>704</v>
      </c>
      <c r="G170" s="508" t="s">
        <v>705</v>
      </c>
      <c r="H170" s="512">
        <v>7</v>
      </c>
      <c r="I170" s="512">
        <v>397.88</v>
      </c>
      <c r="J170" s="508"/>
      <c r="K170" s="508">
        <v>56.839999999999996</v>
      </c>
      <c r="L170" s="512"/>
      <c r="M170" s="512"/>
      <c r="N170" s="508"/>
      <c r="O170" s="508"/>
      <c r="P170" s="512"/>
      <c r="Q170" s="512"/>
      <c r="R170" s="549"/>
      <c r="S170" s="513"/>
    </row>
    <row r="171" spans="1:19" ht="14.4" customHeight="1" x14ac:dyDescent="0.3">
      <c r="A171" s="507" t="s">
        <v>695</v>
      </c>
      <c r="B171" s="508" t="s">
        <v>696</v>
      </c>
      <c r="C171" s="508" t="s">
        <v>427</v>
      </c>
      <c r="D171" s="508" t="s">
        <v>496</v>
      </c>
      <c r="E171" s="508" t="s">
        <v>697</v>
      </c>
      <c r="F171" s="508" t="s">
        <v>704</v>
      </c>
      <c r="G171" s="508"/>
      <c r="H171" s="512">
        <v>4</v>
      </c>
      <c r="I171" s="512">
        <v>227.36</v>
      </c>
      <c r="J171" s="508"/>
      <c r="K171" s="508">
        <v>56.84</v>
      </c>
      <c r="L171" s="512"/>
      <c r="M171" s="512"/>
      <c r="N171" s="508"/>
      <c r="O171" s="508"/>
      <c r="P171" s="512"/>
      <c r="Q171" s="512"/>
      <c r="R171" s="549"/>
      <c r="S171" s="513"/>
    </row>
    <row r="172" spans="1:19" ht="14.4" customHeight="1" x14ac:dyDescent="0.3">
      <c r="A172" s="507" t="s">
        <v>695</v>
      </c>
      <c r="B172" s="508" t="s">
        <v>696</v>
      </c>
      <c r="C172" s="508" t="s">
        <v>427</v>
      </c>
      <c r="D172" s="508" t="s">
        <v>496</v>
      </c>
      <c r="E172" s="508" t="s">
        <v>697</v>
      </c>
      <c r="F172" s="508" t="s">
        <v>706</v>
      </c>
      <c r="G172" s="508" t="s">
        <v>707</v>
      </c>
      <c r="H172" s="512">
        <v>87</v>
      </c>
      <c r="I172" s="512">
        <v>212.27999999999997</v>
      </c>
      <c r="J172" s="508"/>
      <c r="K172" s="508">
        <v>2.4399999999999995</v>
      </c>
      <c r="L172" s="512"/>
      <c r="M172" s="512"/>
      <c r="N172" s="508"/>
      <c r="O172" s="508"/>
      <c r="P172" s="512"/>
      <c r="Q172" s="512"/>
      <c r="R172" s="549"/>
      <c r="S172" s="513"/>
    </row>
    <row r="173" spans="1:19" ht="14.4" customHeight="1" x14ac:dyDescent="0.3">
      <c r="A173" s="507" t="s">
        <v>695</v>
      </c>
      <c r="B173" s="508" t="s">
        <v>696</v>
      </c>
      <c r="C173" s="508" t="s">
        <v>427</v>
      </c>
      <c r="D173" s="508" t="s">
        <v>496</v>
      </c>
      <c r="E173" s="508" t="s">
        <v>697</v>
      </c>
      <c r="F173" s="508" t="s">
        <v>708</v>
      </c>
      <c r="G173" s="508" t="s">
        <v>438</v>
      </c>
      <c r="H173" s="512"/>
      <c r="I173" s="512"/>
      <c r="J173" s="508"/>
      <c r="K173" s="508"/>
      <c r="L173" s="512">
        <v>0.65</v>
      </c>
      <c r="M173" s="512">
        <v>3.12</v>
      </c>
      <c r="N173" s="508">
        <v>1</v>
      </c>
      <c r="O173" s="508">
        <v>4.8</v>
      </c>
      <c r="P173" s="512">
        <v>0.65</v>
      </c>
      <c r="Q173" s="512">
        <v>3.12</v>
      </c>
      <c r="R173" s="549">
        <v>1</v>
      </c>
      <c r="S173" s="513">
        <v>4.8</v>
      </c>
    </row>
    <row r="174" spans="1:19" ht="14.4" customHeight="1" x14ac:dyDescent="0.3">
      <c r="A174" s="507" t="s">
        <v>695</v>
      </c>
      <c r="B174" s="508" t="s">
        <v>696</v>
      </c>
      <c r="C174" s="508" t="s">
        <v>427</v>
      </c>
      <c r="D174" s="508" t="s">
        <v>496</v>
      </c>
      <c r="E174" s="508" t="s">
        <v>697</v>
      </c>
      <c r="F174" s="508" t="s">
        <v>709</v>
      </c>
      <c r="G174" s="508" t="s">
        <v>705</v>
      </c>
      <c r="H174" s="512"/>
      <c r="I174" s="512"/>
      <c r="J174" s="508"/>
      <c r="K174" s="508"/>
      <c r="L174" s="512">
        <v>1</v>
      </c>
      <c r="M174" s="512">
        <v>104.44</v>
      </c>
      <c r="N174" s="508">
        <v>1</v>
      </c>
      <c r="O174" s="508">
        <v>104.44</v>
      </c>
      <c r="P174" s="512"/>
      <c r="Q174" s="512"/>
      <c r="R174" s="549"/>
      <c r="S174" s="513"/>
    </row>
    <row r="175" spans="1:19" ht="14.4" customHeight="1" x14ac:dyDescent="0.3">
      <c r="A175" s="507" t="s">
        <v>695</v>
      </c>
      <c r="B175" s="508" t="s">
        <v>696</v>
      </c>
      <c r="C175" s="508" t="s">
        <v>427</v>
      </c>
      <c r="D175" s="508" t="s">
        <v>496</v>
      </c>
      <c r="E175" s="508" t="s">
        <v>710</v>
      </c>
      <c r="F175" s="508" t="s">
        <v>717</v>
      </c>
      <c r="G175" s="508" t="s">
        <v>718</v>
      </c>
      <c r="H175" s="512">
        <v>26</v>
      </c>
      <c r="I175" s="512">
        <v>962</v>
      </c>
      <c r="J175" s="508">
        <v>3.25</v>
      </c>
      <c r="K175" s="508">
        <v>37</v>
      </c>
      <c r="L175" s="512">
        <v>8</v>
      </c>
      <c r="M175" s="512">
        <v>296</v>
      </c>
      <c r="N175" s="508">
        <v>1</v>
      </c>
      <c r="O175" s="508">
        <v>37</v>
      </c>
      <c r="P175" s="512">
        <v>4</v>
      </c>
      <c r="Q175" s="512">
        <v>148</v>
      </c>
      <c r="R175" s="549">
        <v>0.5</v>
      </c>
      <c r="S175" s="513">
        <v>37</v>
      </c>
    </row>
    <row r="176" spans="1:19" ht="14.4" customHeight="1" x14ac:dyDescent="0.3">
      <c r="A176" s="507" t="s">
        <v>695</v>
      </c>
      <c r="B176" s="508" t="s">
        <v>696</v>
      </c>
      <c r="C176" s="508" t="s">
        <v>427</v>
      </c>
      <c r="D176" s="508" t="s">
        <v>496</v>
      </c>
      <c r="E176" s="508" t="s">
        <v>710</v>
      </c>
      <c r="F176" s="508" t="s">
        <v>717</v>
      </c>
      <c r="G176" s="508" t="s">
        <v>719</v>
      </c>
      <c r="H176" s="512">
        <v>64</v>
      </c>
      <c r="I176" s="512">
        <v>2368</v>
      </c>
      <c r="J176" s="508">
        <v>8</v>
      </c>
      <c r="K176" s="508">
        <v>37</v>
      </c>
      <c r="L176" s="512">
        <v>8</v>
      </c>
      <c r="M176" s="512">
        <v>296</v>
      </c>
      <c r="N176" s="508">
        <v>1</v>
      </c>
      <c r="O176" s="508">
        <v>37</v>
      </c>
      <c r="P176" s="512">
        <v>9</v>
      </c>
      <c r="Q176" s="512">
        <v>333</v>
      </c>
      <c r="R176" s="549">
        <v>1.125</v>
      </c>
      <c r="S176" s="513">
        <v>37</v>
      </c>
    </row>
    <row r="177" spans="1:19" ht="14.4" customHeight="1" x14ac:dyDescent="0.3">
      <c r="A177" s="507" t="s">
        <v>695</v>
      </c>
      <c r="B177" s="508" t="s">
        <v>696</v>
      </c>
      <c r="C177" s="508" t="s">
        <v>427</v>
      </c>
      <c r="D177" s="508" t="s">
        <v>496</v>
      </c>
      <c r="E177" s="508" t="s">
        <v>710</v>
      </c>
      <c r="F177" s="508" t="s">
        <v>720</v>
      </c>
      <c r="G177" s="508" t="s">
        <v>721</v>
      </c>
      <c r="H177" s="512">
        <v>5</v>
      </c>
      <c r="I177" s="512">
        <v>50</v>
      </c>
      <c r="J177" s="508">
        <v>1.6666666666666667</v>
      </c>
      <c r="K177" s="508">
        <v>10</v>
      </c>
      <c r="L177" s="512">
        <v>3</v>
      </c>
      <c r="M177" s="512">
        <v>30</v>
      </c>
      <c r="N177" s="508">
        <v>1</v>
      </c>
      <c r="O177" s="508">
        <v>10</v>
      </c>
      <c r="P177" s="512">
        <v>11</v>
      </c>
      <c r="Q177" s="512">
        <v>110</v>
      </c>
      <c r="R177" s="549">
        <v>3.6666666666666665</v>
      </c>
      <c r="S177" s="513">
        <v>10</v>
      </c>
    </row>
    <row r="178" spans="1:19" ht="14.4" customHeight="1" x14ac:dyDescent="0.3">
      <c r="A178" s="507" t="s">
        <v>695</v>
      </c>
      <c r="B178" s="508" t="s">
        <v>696</v>
      </c>
      <c r="C178" s="508" t="s">
        <v>427</v>
      </c>
      <c r="D178" s="508" t="s">
        <v>496</v>
      </c>
      <c r="E178" s="508" t="s">
        <v>710</v>
      </c>
      <c r="F178" s="508" t="s">
        <v>720</v>
      </c>
      <c r="G178" s="508" t="s">
        <v>722</v>
      </c>
      <c r="H178" s="512">
        <v>1</v>
      </c>
      <c r="I178" s="512">
        <v>10</v>
      </c>
      <c r="J178" s="508">
        <v>0.2</v>
      </c>
      <c r="K178" s="508">
        <v>10</v>
      </c>
      <c r="L178" s="512">
        <v>5</v>
      </c>
      <c r="M178" s="512">
        <v>50</v>
      </c>
      <c r="N178" s="508">
        <v>1</v>
      </c>
      <c r="O178" s="508">
        <v>10</v>
      </c>
      <c r="P178" s="512"/>
      <c r="Q178" s="512"/>
      <c r="R178" s="549"/>
      <c r="S178" s="513"/>
    </row>
    <row r="179" spans="1:19" ht="14.4" customHeight="1" x14ac:dyDescent="0.3">
      <c r="A179" s="507" t="s">
        <v>695</v>
      </c>
      <c r="B179" s="508" t="s">
        <v>696</v>
      </c>
      <c r="C179" s="508" t="s">
        <v>427</v>
      </c>
      <c r="D179" s="508" t="s">
        <v>496</v>
      </c>
      <c r="E179" s="508" t="s">
        <v>710</v>
      </c>
      <c r="F179" s="508" t="s">
        <v>723</v>
      </c>
      <c r="G179" s="508" t="s">
        <v>724</v>
      </c>
      <c r="H179" s="512">
        <v>2</v>
      </c>
      <c r="I179" s="512">
        <v>10</v>
      </c>
      <c r="J179" s="508">
        <v>0.4</v>
      </c>
      <c r="K179" s="508">
        <v>5</v>
      </c>
      <c r="L179" s="512">
        <v>5</v>
      </c>
      <c r="M179" s="512">
        <v>25</v>
      </c>
      <c r="N179" s="508">
        <v>1</v>
      </c>
      <c r="O179" s="508">
        <v>5</v>
      </c>
      <c r="P179" s="512">
        <v>8</v>
      </c>
      <c r="Q179" s="512">
        <v>40</v>
      </c>
      <c r="R179" s="549">
        <v>1.6</v>
      </c>
      <c r="S179" s="513">
        <v>5</v>
      </c>
    </row>
    <row r="180" spans="1:19" ht="14.4" customHeight="1" x14ac:dyDescent="0.3">
      <c r="A180" s="507" t="s">
        <v>695</v>
      </c>
      <c r="B180" s="508" t="s">
        <v>696</v>
      </c>
      <c r="C180" s="508" t="s">
        <v>427</v>
      </c>
      <c r="D180" s="508" t="s">
        <v>496</v>
      </c>
      <c r="E180" s="508" t="s">
        <v>710</v>
      </c>
      <c r="F180" s="508" t="s">
        <v>725</v>
      </c>
      <c r="G180" s="508" t="s">
        <v>726</v>
      </c>
      <c r="H180" s="512">
        <v>1</v>
      </c>
      <c r="I180" s="512">
        <v>5</v>
      </c>
      <c r="J180" s="508"/>
      <c r="K180" s="508">
        <v>5</v>
      </c>
      <c r="L180" s="512"/>
      <c r="M180" s="512"/>
      <c r="N180" s="508"/>
      <c r="O180" s="508"/>
      <c r="P180" s="512"/>
      <c r="Q180" s="512"/>
      <c r="R180" s="549"/>
      <c r="S180" s="513"/>
    </row>
    <row r="181" spans="1:19" ht="14.4" customHeight="1" x14ac:dyDescent="0.3">
      <c r="A181" s="507" t="s">
        <v>695</v>
      </c>
      <c r="B181" s="508" t="s">
        <v>696</v>
      </c>
      <c r="C181" s="508" t="s">
        <v>427</v>
      </c>
      <c r="D181" s="508" t="s">
        <v>496</v>
      </c>
      <c r="E181" s="508" t="s">
        <v>710</v>
      </c>
      <c r="F181" s="508" t="s">
        <v>727</v>
      </c>
      <c r="G181" s="508" t="s">
        <v>728</v>
      </c>
      <c r="H181" s="512">
        <v>2</v>
      </c>
      <c r="I181" s="512">
        <v>148</v>
      </c>
      <c r="J181" s="508">
        <v>0.66666666666666663</v>
      </c>
      <c r="K181" s="508">
        <v>74</v>
      </c>
      <c r="L181" s="512">
        <v>3</v>
      </c>
      <c r="M181" s="512">
        <v>222</v>
      </c>
      <c r="N181" s="508">
        <v>1</v>
      </c>
      <c r="O181" s="508">
        <v>74</v>
      </c>
      <c r="P181" s="512">
        <v>8</v>
      </c>
      <c r="Q181" s="512">
        <v>592</v>
      </c>
      <c r="R181" s="549">
        <v>2.6666666666666665</v>
      </c>
      <c r="S181" s="513">
        <v>74</v>
      </c>
    </row>
    <row r="182" spans="1:19" ht="14.4" customHeight="1" x14ac:dyDescent="0.3">
      <c r="A182" s="507" t="s">
        <v>695</v>
      </c>
      <c r="B182" s="508" t="s">
        <v>696</v>
      </c>
      <c r="C182" s="508" t="s">
        <v>427</v>
      </c>
      <c r="D182" s="508" t="s">
        <v>496</v>
      </c>
      <c r="E182" s="508" t="s">
        <v>710</v>
      </c>
      <c r="F182" s="508" t="s">
        <v>727</v>
      </c>
      <c r="G182" s="508" t="s">
        <v>729</v>
      </c>
      <c r="H182" s="512">
        <v>4</v>
      </c>
      <c r="I182" s="512">
        <v>296</v>
      </c>
      <c r="J182" s="508">
        <v>0.2857142857142857</v>
      </c>
      <c r="K182" s="508">
        <v>74</v>
      </c>
      <c r="L182" s="512">
        <v>14</v>
      </c>
      <c r="M182" s="512">
        <v>1036</v>
      </c>
      <c r="N182" s="508">
        <v>1</v>
      </c>
      <c r="O182" s="508">
        <v>74</v>
      </c>
      <c r="P182" s="512">
        <v>10</v>
      </c>
      <c r="Q182" s="512">
        <v>740</v>
      </c>
      <c r="R182" s="549">
        <v>0.7142857142857143</v>
      </c>
      <c r="S182" s="513">
        <v>74</v>
      </c>
    </row>
    <row r="183" spans="1:19" ht="14.4" customHeight="1" x14ac:dyDescent="0.3">
      <c r="A183" s="507" t="s">
        <v>695</v>
      </c>
      <c r="B183" s="508" t="s">
        <v>696</v>
      </c>
      <c r="C183" s="508" t="s">
        <v>427</v>
      </c>
      <c r="D183" s="508" t="s">
        <v>496</v>
      </c>
      <c r="E183" s="508" t="s">
        <v>710</v>
      </c>
      <c r="F183" s="508" t="s">
        <v>730</v>
      </c>
      <c r="G183" s="508" t="s">
        <v>731</v>
      </c>
      <c r="H183" s="512">
        <v>6</v>
      </c>
      <c r="I183" s="512">
        <v>1062</v>
      </c>
      <c r="J183" s="508">
        <v>2</v>
      </c>
      <c r="K183" s="508">
        <v>177</v>
      </c>
      <c r="L183" s="512">
        <v>3</v>
      </c>
      <c r="M183" s="512">
        <v>531</v>
      </c>
      <c r="N183" s="508">
        <v>1</v>
      </c>
      <c r="O183" s="508">
        <v>177</v>
      </c>
      <c r="P183" s="512"/>
      <c r="Q183" s="512"/>
      <c r="R183" s="549"/>
      <c r="S183" s="513"/>
    </row>
    <row r="184" spans="1:19" ht="14.4" customHeight="1" x14ac:dyDescent="0.3">
      <c r="A184" s="507" t="s">
        <v>695</v>
      </c>
      <c r="B184" s="508" t="s">
        <v>696</v>
      </c>
      <c r="C184" s="508" t="s">
        <v>427</v>
      </c>
      <c r="D184" s="508" t="s">
        <v>496</v>
      </c>
      <c r="E184" s="508" t="s">
        <v>710</v>
      </c>
      <c r="F184" s="508" t="s">
        <v>730</v>
      </c>
      <c r="G184" s="508" t="s">
        <v>732</v>
      </c>
      <c r="H184" s="512">
        <v>11</v>
      </c>
      <c r="I184" s="512">
        <v>1947</v>
      </c>
      <c r="J184" s="508">
        <v>2.2000000000000002</v>
      </c>
      <c r="K184" s="508">
        <v>177</v>
      </c>
      <c r="L184" s="512">
        <v>5</v>
      </c>
      <c r="M184" s="512">
        <v>885</v>
      </c>
      <c r="N184" s="508">
        <v>1</v>
      </c>
      <c r="O184" s="508">
        <v>177</v>
      </c>
      <c r="P184" s="512"/>
      <c r="Q184" s="512"/>
      <c r="R184" s="549"/>
      <c r="S184" s="513"/>
    </row>
    <row r="185" spans="1:19" ht="14.4" customHeight="1" x14ac:dyDescent="0.3">
      <c r="A185" s="507" t="s">
        <v>695</v>
      </c>
      <c r="B185" s="508" t="s">
        <v>696</v>
      </c>
      <c r="C185" s="508" t="s">
        <v>427</v>
      </c>
      <c r="D185" s="508" t="s">
        <v>496</v>
      </c>
      <c r="E185" s="508" t="s">
        <v>710</v>
      </c>
      <c r="F185" s="508" t="s">
        <v>736</v>
      </c>
      <c r="G185" s="508" t="s">
        <v>737</v>
      </c>
      <c r="H185" s="512">
        <v>31</v>
      </c>
      <c r="I185" s="512">
        <v>1033.33</v>
      </c>
      <c r="J185" s="508">
        <v>1.24000096000384</v>
      </c>
      <c r="K185" s="508">
        <v>33.333225806451608</v>
      </c>
      <c r="L185" s="512">
        <v>25</v>
      </c>
      <c r="M185" s="512">
        <v>833.32999999999993</v>
      </c>
      <c r="N185" s="508">
        <v>1</v>
      </c>
      <c r="O185" s="508">
        <v>33.333199999999998</v>
      </c>
      <c r="P185" s="512">
        <v>29</v>
      </c>
      <c r="Q185" s="512">
        <v>966.67000000000007</v>
      </c>
      <c r="R185" s="549">
        <v>1.1600086400345604</v>
      </c>
      <c r="S185" s="513">
        <v>33.333448275862068</v>
      </c>
    </row>
    <row r="186" spans="1:19" ht="14.4" customHeight="1" x14ac:dyDescent="0.3">
      <c r="A186" s="507" t="s">
        <v>695</v>
      </c>
      <c r="B186" s="508" t="s">
        <v>696</v>
      </c>
      <c r="C186" s="508" t="s">
        <v>427</v>
      </c>
      <c r="D186" s="508" t="s">
        <v>496</v>
      </c>
      <c r="E186" s="508" t="s">
        <v>710</v>
      </c>
      <c r="F186" s="508" t="s">
        <v>736</v>
      </c>
      <c r="G186" s="508" t="s">
        <v>738</v>
      </c>
      <c r="H186" s="512">
        <v>1</v>
      </c>
      <c r="I186" s="512">
        <v>33.33</v>
      </c>
      <c r="J186" s="508">
        <v>0.33329999999999999</v>
      </c>
      <c r="K186" s="508">
        <v>33.33</v>
      </c>
      <c r="L186" s="512">
        <v>3</v>
      </c>
      <c r="M186" s="512">
        <v>100</v>
      </c>
      <c r="N186" s="508">
        <v>1</v>
      </c>
      <c r="O186" s="508">
        <v>33.333333333333336</v>
      </c>
      <c r="P186" s="512"/>
      <c r="Q186" s="512"/>
      <c r="R186" s="549"/>
      <c r="S186" s="513"/>
    </row>
    <row r="187" spans="1:19" ht="14.4" customHeight="1" x14ac:dyDescent="0.3">
      <c r="A187" s="507" t="s">
        <v>695</v>
      </c>
      <c r="B187" s="508" t="s">
        <v>696</v>
      </c>
      <c r="C187" s="508" t="s">
        <v>427</v>
      </c>
      <c r="D187" s="508" t="s">
        <v>496</v>
      </c>
      <c r="E187" s="508" t="s">
        <v>710</v>
      </c>
      <c r="F187" s="508" t="s">
        <v>742</v>
      </c>
      <c r="G187" s="508" t="s">
        <v>743</v>
      </c>
      <c r="H187" s="512">
        <v>29</v>
      </c>
      <c r="I187" s="512">
        <v>3799</v>
      </c>
      <c r="J187" s="508">
        <v>14.390151515151516</v>
      </c>
      <c r="K187" s="508">
        <v>131</v>
      </c>
      <c r="L187" s="512">
        <v>2</v>
      </c>
      <c r="M187" s="512">
        <v>264</v>
      </c>
      <c r="N187" s="508">
        <v>1</v>
      </c>
      <c r="O187" s="508">
        <v>132</v>
      </c>
      <c r="P187" s="512">
        <v>5</v>
      </c>
      <c r="Q187" s="512">
        <v>660</v>
      </c>
      <c r="R187" s="549">
        <v>2.5</v>
      </c>
      <c r="S187" s="513">
        <v>132</v>
      </c>
    </row>
    <row r="188" spans="1:19" ht="14.4" customHeight="1" x14ac:dyDescent="0.3">
      <c r="A188" s="507" t="s">
        <v>695</v>
      </c>
      <c r="B188" s="508" t="s">
        <v>696</v>
      </c>
      <c r="C188" s="508" t="s">
        <v>427</v>
      </c>
      <c r="D188" s="508" t="s">
        <v>496</v>
      </c>
      <c r="E188" s="508" t="s">
        <v>710</v>
      </c>
      <c r="F188" s="508" t="s">
        <v>742</v>
      </c>
      <c r="G188" s="508" t="s">
        <v>744</v>
      </c>
      <c r="H188" s="512">
        <v>67</v>
      </c>
      <c r="I188" s="512">
        <v>8777</v>
      </c>
      <c r="J188" s="508">
        <v>6.0447658402203857</v>
      </c>
      <c r="K188" s="508">
        <v>131</v>
      </c>
      <c r="L188" s="512">
        <v>11</v>
      </c>
      <c r="M188" s="512">
        <v>1452</v>
      </c>
      <c r="N188" s="508">
        <v>1</v>
      </c>
      <c r="O188" s="508">
        <v>132</v>
      </c>
      <c r="P188" s="512">
        <v>8</v>
      </c>
      <c r="Q188" s="512">
        <v>1056</v>
      </c>
      <c r="R188" s="549">
        <v>0.72727272727272729</v>
      </c>
      <c r="S188" s="513">
        <v>132</v>
      </c>
    </row>
    <row r="189" spans="1:19" ht="14.4" customHeight="1" x14ac:dyDescent="0.3">
      <c r="A189" s="507" t="s">
        <v>695</v>
      </c>
      <c r="B189" s="508" t="s">
        <v>696</v>
      </c>
      <c r="C189" s="508" t="s">
        <v>427</v>
      </c>
      <c r="D189" s="508" t="s">
        <v>496</v>
      </c>
      <c r="E189" s="508" t="s">
        <v>710</v>
      </c>
      <c r="F189" s="508" t="s">
        <v>745</v>
      </c>
      <c r="G189" s="508" t="s">
        <v>746</v>
      </c>
      <c r="H189" s="512">
        <v>7</v>
      </c>
      <c r="I189" s="512">
        <v>518</v>
      </c>
      <c r="J189" s="508">
        <v>0.77777777777777779</v>
      </c>
      <c r="K189" s="508">
        <v>74</v>
      </c>
      <c r="L189" s="512">
        <v>9</v>
      </c>
      <c r="M189" s="512">
        <v>666</v>
      </c>
      <c r="N189" s="508">
        <v>1</v>
      </c>
      <c r="O189" s="508">
        <v>74</v>
      </c>
      <c r="P189" s="512">
        <v>1</v>
      </c>
      <c r="Q189" s="512">
        <v>74</v>
      </c>
      <c r="R189" s="549">
        <v>0.1111111111111111</v>
      </c>
      <c r="S189" s="513">
        <v>74</v>
      </c>
    </row>
    <row r="190" spans="1:19" ht="14.4" customHeight="1" x14ac:dyDescent="0.3">
      <c r="A190" s="507" t="s">
        <v>695</v>
      </c>
      <c r="B190" s="508" t="s">
        <v>696</v>
      </c>
      <c r="C190" s="508" t="s">
        <v>427</v>
      </c>
      <c r="D190" s="508" t="s">
        <v>496</v>
      </c>
      <c r="E190" s="508" t="s">
        <v>710</v>
      </c>
      <c r="F190" s="508" t="s">
        <v>745</v>
      </c>
      <c r="G190" s="508" t="s">
        <v>747</v>
      </c>
      <c r="H190" s="512">
        <v>5</v>
      </c>
      <c r="I190" s="512">
        <v>370</v>
      </c>
      <c r="J190" s="508">
        <v>0.38461538461538464</v>
      </c>
      <c r="K190" s="508">
        <v>74</v>
      </c>
      <c r="L190" s="512">
        <v>13</v>
      </c>
      <c r="M190" s="512">
        <v>962</v>
      </c>
      <c r="N190" s="508">
        <v>1</v>
      </c>
      <c r="O190" s="508">
        <v>74</v>
      </c>
      <c r="P190" s="512">
        <v>2</v>
      </c>
      <c r="Q190" s="512">
        <v>148</v>
      </c>
      <c r="R190" s="549">
        <v>0.15384615384615385</v>
      </c>
      <c r="S190" s="513">
        <v>74</v>
      </c>
    </row>
    <row r="191" spans="1:19" ht="14.4" customHeight="1" x14ac:dyDescent="0.3">
      <c r="A191" s="507" t="s">
        <v>695</v>
      </c>
      <c r="B191" s="508" t="s">
        <v>696</v>
      </c>
      <c r="C191" s="508" t="s">
        <v>427</v>
      </c>
      <c r="D191" s="508" t="s">
        <v>496</v>
      </c>
      <c r="E191" s="508" t="s">
        <v>710</v>
      </c>
      <c r="F191" s="508" t="s">
        <v>748</v>
      </c>
      <c r="G191" s="508" t="s">
        <v>749</v>
      </c>
      <c r="H191" s="512">
        <v>4</v>
      </c>
      <c r="I191" s="512">
        <v>1416</v>
      </c>
      <c r="J191" s="508">
        <v>3.9887323943661972</v>
      </c>
      <c r="K191" s="508">
        <v>354</v>
      </c>
      <c r="L191" s="512">
        <v>1</v>
      </c>
      <c r="M191" s="512">
        <v>355</v>
      </c>
      <c r="N191" s="508">
        <v>1</v>
      </c>
      <c r="O191" s="508">
        <v>355</v>
      </c>
      <c r="P191" s="512">
        <v>9</v>
      </c>
      <c r="Q191" s="512">
        <v>3195</v>
      </c>
      <c r="R191" s="549">
        <v>9</v>
      </c>
      <c r="S191" s="513">
        <v>355</v>
      </c>
    </row>
    <row r="192" spans="1:19" ht="14.4" customHeight="1" x14ac:dyDescent="0.3">
      <c r="A192" s="507" t="s">
        <v>695</v>
      </c>
      <c r="B192" s="508" t="s">
        <v>696</v>
      </c>
      <c r="C192" s="508" t="s">
        <v>427</v>
      </c>
      <c r="D192" s="508" t="s">
        <v>496</v>
      </c>
      <c r="E192" s="508" t="s">
        <v>710</v>
      </c>
      <c r="F192" s="508" t="s">
        <v>748</v>
      </c>
      <c r="G192" s="508" t="s">
        <v>750</v>
      </c>
      <c r="H192" s="512">
        <v>3</v>
      </c>
      <c r="I192" s="512">
        <v>1062</v>
      </c>
      <c r="J192" s="508">
        <v>0.21368209255533199</v>
      </c>
      <c r="K192" s="508">
        <v>354</v>
      </c>
      <c r="L192" s="512">
        <v>14</v>
      </c>
      <c r="M192" s="512">
        <v>4970</v>
      </c>
      <c r="N192" s="508">
        <v>1</v>
      </c>
      <c r="O192" s="508">
        <v>355</v>
      </c>
      <c r="P192" s="512">
        <v>12</v>
      </c>
      <c r="Q192" s="512">
        <v>4260</v>
      </c>
      <c r="R192" s="549">
        <v>0.8571428571428571</v>
      </c>
      <c r="S192" s="513">
        <v>355</v>
      </c>
    </row>
    <row r="193" spans="1:19" ht="14.4" customHeight="1" x14ac:dyDescent="0.3">
      <c r="A193" s="507" t="s">
        <v>695</v>
      </c>
      <c r="B193" s="508" t="s">
        <v>696</v>
      </c>
      <c r="C193" s="508" t="s">
        <v>427</v>
      </c>
      <c r="D193" s="508" t="s">
        <v>496</v>
      </c>
      <c r="E193" s="508" t="s">
        <v>710</v>
      </c>
      <c r="F193" s="508" t="s">
        <v>751</v>
      </c>
      <c r="G193" s="508" t="s">
        <v>752</v>
      </c>
      <c r="H193" s="512">
        <v>8</v>
      </c>
      <c r="I193" s="512">
        <v>1776</v>
      </c>
      <c r="J193" s="508">
        <v>0.99551569506726456</v>
      </c>
      <c r="K193" s="508">
        <v>222</v>
      </c>
      <c r="L193" s="512">
        <v>8</v>
      </c>
      <c r="M193" s="512">
        <v>1784</v>
      </c>
      <c r="N193" s="508">
        <v>1</v>
      </c>
      <c r="O193" s="508">
        <v>223</v>
      </c>
      <c r="P193" s="512">
        <v>12</v>
      </c>
      <c r="Q193" s="512">
        <v>2676</v>
      </c>
      <c r="R193" s="549">
        <v>1.5</v>
      </c>
      <c r="S193" s="513">
        <v>223</v>
      </c>
    </row>
    <row r="194" spans="1:19" ht="14.4" customHeight="1" x14ac:dyDescent="0.3">
      <c r="A194" s="507" t="s">
        <v>695</v>
      </c>
      <c r="B194" s="508" t="s">
        <v>696</v>
      </c>
      <c r="C194" s="508" t="s">
        <v>427</v>
      </c>
      <c r="D194" s="508" t="s">
        <v>496</v>
      </c>
      <c r="E194" s="508" t="s">
        <v>710</v>
      </c>
      <c r="F194" s="508" t="s">
        <v>751</v>
      </c>
      <c r="G194" s="508" t="s">
        <v>753</v>
      </c>
      <c r="H194" s="512">
        <v>12</v>
      </c>
      <c r="I194" s="512">
        <v>2664</v>
      </c>
      <c r="J194" s="508">
        <v>0.56886611146700827</v>
      </c>
      <c r="K194" s="508">
        <v>222</v>
      </c>
      <c r="L194" s="512">
        <v>21</v>
      </c>
      <c r="M194" s="512">
        <v>4683</v>
      </c>
      <c r="N194" s="508">
        <v>1</v>
      </c>
      <c r="O194" s="508">
        <v>223</v>
      </c>
      <c r="P194" s="512">
        <v>19</v>
      </c>
      <c r="Q194" s="512">
        <v>4237</v>
      </c>
      <c r="R194" s="549">
        <v>0.90476190476190477</v>
      </c>
      <c r="S194" s="513">
        <v>223</v>
      </c>
    </row>
    <row r="195" spans="1:19" ht="14.4" customHeight="1" x14ac:dyDescent="0.3">
      <c r="A195" s="507" t="s">
        <v>695</v>
      </c>
      <c r="B195" s="508" t="s">
        <v>696</v>
      </c>
      <c r="C195" s="508" t="s">
        <v>427</v>
      </c>
      <c r="D195" s="508" t="s">
        <v>496</v>
      </c>
      <c r="E195" s="508" t="s">
        <v>710</v>
      </c>
      <c r="F195" s="508" t="s">
        <v>754</v>
      </c>
      <c r="G195" s="508" t="s">
        <v>756</v>
      </c>
      <c r="H195" s="512">
        <v>1</v>
      </c>
      <c r="I195" s="512">
        <v>77</v>
      </c>
      <c r="J195" s="508"/>
      <c r="K195" s="508">
        <v>77</v>
      </c>
      <c r="L195" s="512"/>
      <c r="M195" s="512"/>
      <c r="N195" s="508"/>
      <c r="O195" s="508"/>
      <c r="P195" s="512"/>
      <c r="Q195" s="512"/>
      <c r="R195" s="549"/>
      <c r="S195" s="513"/>
    </row>
    <row r="196" spans="1:19" ht="14.4" customHeight="1" x14ac:dyDescent="0.3">
      <c r="A196" s="507" t="s">
        <v>695</v>
      </c>
      <c r="B196" s="508" t="s">
        <v>696</v>
      </c>
      <c r="C196" s="508" t="s">
        <v>427</v>
      </c>
      <c r="D196" s="508" t="s">
        <v>496</v>
      </c>
      <c r="E196" s="508" t="s">
        <v>710</v>
      </c>
      <c r="F196" s="508" t="s">
        <v>757</v>
      </c>
      <c r="G196" s="508" t="s">
        <v>758</v>
      </c>
      <c r="H196" s="512">
        <v>1</v>
      </c>
      <c r="I196" s="512">
        <v>28</v>
      </c>
      <c r="J196" s="508"/>
      <c r="K196" s="508">
        <v>28</v>
      </c>
      <c r="L196" s="512"/>
      <c r="M196" s="512"/>
      <c r="N196" s="508"/>
      <c r="O196" s="508"/>
      <c r="P196" s="512"/>
      <c r="Q196" s="512"/>
      <c r="R196" s="549"/>
      <c r="S196" s="513"/>
    </row>
    <row r="197" spans="1:19" ht="14.4" customHeight="1" x14ac:dyDescent="0.3">
      <c r="A197" s="507" t="s">
        <v>695</v>
      </c>
      <c r="B197" s="508" t="s">
        <v>696</v>
      </c>
      <c r="C197" s="508" t="s">
        <v>427</v>
      </c>
      <c r="D197" s="508" t="s">
        <v>496</v>
      </c>
      <c r="E197" s="508" t="s">
        <v>710</v>
      </c>
      <c r="F197" s="508" t="s">
        <v>763</v>
      </c>
      <c r="G197" s="508" t="s">
        <v>764</v>
      </c>
      <c r="H197" s="512">
        <v>2</v>
      </c>
      <c r="I197" s="512">
        <v>1402</v>
      </c>
      <c r="J197" s="508">
        <v>1</v>
      </c>
      <c r="K197" s="508">
        <v>701</v>
      </c>
      <c r="L197" s="512">
        <v>2</v>
      </c>
      <c r="M197" s="512">
        <v>1402</v>
      </c>
      <c r="N197" s="508">
        <v>1</v>
      </c>
      <c r="O197" s="508">
        <v>701</v>
      </c>
      <c r="P197" s="512">
        <v>2</v>
      </c>
      <c r="Q197" s="512">
        <v>1404</v>
      </c>
      <c r="R197" s="549">
        <v>1.0014265335235377</v>
      </c>
      <c r="S197" s="513">
        <v>702</v>
      </c>
    </row>
    <row r="198" spans="1:19" ht="14.4" customHeight="1" x14ac:dyDescent="0.3">
      <c r="A198" s="507" t="s">
        <v>695</v>
      </c>
      <c r="B198" s="508" t="s">
        <v>696</v>
      </c>
      <c r="C198" s="508" t="s">
        <v>427</v>
      </c>
      <c r="D198" s="508" t="s">
        <v>496</v>
      </c>
      <c r="E198" s="508" t="s">
        <v>710</v>
      </c>
      <c r="F198" s="508" t="s">
        <v>763</v>
      </c>
      <c r="G198" s="508" t="s">
        <v>765</v>
      </c>
      <c r="H198" s="512">
        <v>5</v>
      </c>
      <c r="I198" s="512">
        <v>3505</v>
      </c>
      <c r="J198" s="508">
        <v>1.6666666666666667</v>
      </c>
      <c r="K198" s="508">
        <v>701</v>
      </c>
      <c r="L198" s="512">
        <v>3</v>
      </c>
      <c r="M198" s="512">
        <v>2103</v>
      </c>
      <c r="N198" s="508">
        <v>1</v>
      </c>
      <c r="O198" s="508">
        <v>701</v>
      </c>
      <c r="P198" s="512">
        <v>6</v>
      </c>
      <c r="Q198" s="512">
        <v>4212</v>
      </c>
      <c r="R198" s="549">
        <v>2.0028530670470754</v>
      </c>
      <c r="S198" s="513">
        <v>702</v>
      </c>
    </row>
    <row r="199" spans="1:19" ht="14.4" customHeight="1" x14ac:dyDescent="0.3">
      <c r="A199" s="507" t="s">
        <v>695</v>
      </c>
      <c r="B199" s="508" t="s">
        <v>696</v>
      </c>
      <c r="C199" s="508" t="s">
        <v>427</v>
      </c>
      <c r="D199" s="508" t="s">
        <v>496</v>
      </c>
      <c r="E199" s="508" t="s">
        <v>710</v>
      </c>
      <c r="F199" s="508" t="s">
        <v>766</v>
      </c>
      <c r="G199" s="508" t="s">
        <v>767</v>
      </c>
      <c r="H199" s="512">
        <v>13</v>
      </c>
      <c r="I199" s="512">
        <v>3003</v>
      </c>
      <c r="J199" s="508">
        <v>0.76470588235294112</v>
      </c>
      <c r="K199" s="508">
        <v>231</v>
      </c>
      <c r="L199" s="512">
        <v>17</v>
      </c>
      <c r="M199" s="512">
        <v>3927</v>
      </c>
      <c r="N199" s="508">
        <v>1</v>
      </c>
      <c r="O199" s="508">
        <v>231</v>
      </c>
      <c r="P199" s="512">
        <v>8</v>
      </c>
      <c r="Q199" s="512">
        <v>1856</v>
      </c>
      <c r="R199" s="549">
        <v>0.47262541380188439</v>
      </c>
      <c r="S199" s="513">
        <v>232</v>
      </c>
    </row>
    <row r="200" spans="1:19" ht="14.4" customHeight="1" x14ac:dyDescent="0.3">
      <c r="A200" s="507" t="s">
        <v>695</v>
      </c>
      <c r="B200" s="508" t="s">
        <v>696</v>
      </c>
      <c r="C200" s="508" t="s">
        <v>427</v>
      </c>
      <c r="D200" s="508" t="s">
        <v>496</v>
      </c>
      <c r="E200" s="508" t="s">
        <v>710</v>
      </c>
      <c r="F200" s="508" t="s">
        <v>768</v>
      </c>
      <c r="G200" s="508" t="s">
        <v>770</v>
      </c>
      <c r="H200" s="512">
        <v>1</v>
      </c>
      <c r="I200" s="512">
        <v>472</v>
      </c>
      <c r="J200" s="508"/>
      <c r="K200" s="508">
        <v>472</v>
      </c>
      <c r="L200" s="512"/>
      <c r="M200" s="512"/>
      <c r="N200" s="508"/>
      <c r="O200" s="508"/>
      <c r="P200" s="512"/>
      <c r="Q200" s="512"/>
      <c r="R200" s="549"/>
      <c r="S200" s="513"/>
    </row>
    <row r="201" spans="1:19" ht="14.4" customHeight="1" x14ac:dyDescent="0.3">
      <c r="A201" s="507" t="s">
        <v>771</v>
      </c>
      <c r="B201" s="508" t="s">
        <v>772</v>
      </c>
      <c r="C201" s="508" t="s">
        <v>427</v>
      </c>
      <c r="D201" s="508" t="s">
        <v>689</v>
      </c>
      <c r="E201" s="508" t="s">
        <v>710</v>
      </c>
      <c r="F201" s="508" t="s">
        <v>773</v>
      </c>
      <c r="G201" s="508" t="s">
        <v>774</v>
      </c>
      <c r="H201" s="512"/>
      <c r="I201" s="512"/>
      <c r="J201" s="508"/>
      <c r="K201" s="508"/>
      <c r="L201" s="512">
        <v>2</v>
      </c>
      <c r="M201" s="512">
        <v>242</v>
      </c>
      <c r="N201" s="508">
        <v>1</v>
      </c>
      <c r="O201" s="508">
        <v>121</v>
      </c>
      <c r="P201" s="512"/>
      <c r="Q201" s="512"/>
      <c r="R201" s="549"/>
      <c r="S201" s="513"/>
    </row>
    <row r="202" spans="1:19" ht="14.4" customHeight="1" x14ac:dyDescent="0.3">
      <c r="A202" s="507" t="s">
        <v>771</v>
      </c>
      <c r="B202" s="508" t="s">
        <v>772</v>
      </c>
      <c r="C202" s="508" t="s">
        <v>427</v>
      </c>
      <c r="D202" s="508" t="s">
        <v>492</v>
      </c>
      <c r="E202" s="508" t="s">
        <v>710</v>
      </c>
      <c r="F202" s="508" t="s">
        <v>773</v>
      </c>
      <c r="G202" s="508" t="s">
        <v>774</v>
      </c>
      <c r="H202" s="512">
        <v>58</v>
      </c>
      <c r="I202" s="512">
        <v>7018</v>
      </c>
      <c r="J202" s="508">
        <v>0.95081967213114749</v>
      </c>
      <c r="K202" s="508">
        <v>121</v>
      </c>
      <c r="L202" s="512">
        <v>61</v>
      </c>
      <c r="M202" s="512">
        <v>7381</v>
      </c>
      <c r="N202" s="508">
        <v>1</v>
      </c>
      <c r="O202" s="508">
        <v>121</v>
      </c>
      <c r="P202" s="512">
        <v>235</v>
      </c>
      <c r="Q202" s="512">
        <v>28670</v>
      </c>
      <c r="R202" s="549">
        <v>3.884297520661157</v>
      </c>
      <c r="S202" s="513">
        <v>122</v>
      </c>
    </row>
    <row r="203" spans="1:19" ht="14.4" customHeight="1" x14ac:dyDescent="0.3">
      <c r="A203" s="507" t="s">
        <v>771</v>
      </c>
      <c r="B203" s="508" t="s">
        <v>772</v>
      </c>
      <c r="C203" s="508" t="s">
        <v>427</v>
      </c>
      <c r="D203" s="508" t="s">
        <v>492</v>
      </c>
      <c r="E203" s="508" t="s">
        <v>710</v>
      </c>
      <c r="F203" s="508" t="s">
        <v>773</v>
      </c>
      <c r="G203" s="508" t="s">
        <v>775</v>
      </c>
      <c r="H203" s="512">
        <v>16</v>
      </c>
      <c r="I203" s="512">
        <v>1936</v>
      </c>
      <c r="J203" s="508">
        <v>0.94117647058823528</v>
      </c>
      <c r="K203" s="508">
        <v>121</v>
      </c>
      <c r="L203" s="512">
        <v>17</v>
      </c>
      <c r="M203" s="512">
        <v>2057</v>
      </c>
      <c r="N203" s="508">
        <v>1</v>
      </c>
      <c r="O203" s="508">
        <v>121</v>
      </c>
      <c r="P203" s="512"/>
      <c r="Q203" s="512"/>
      <c r="R203" s="549"/>
      <c r="S203" s="513"/>
    </row>
    <row r="204" spans="1:19" ht="14.4" customHeight="1" x14ac:dyDescent="0.3">
      <c r="A204" s="507" t="s">
        <v>771</v>
      </c>
      <c r="B204" s="508" t="s">
        <v>772</v>
      </c>
      <c r="C204" s="508" t="s">
        <v>427</v>
      </c>
      <c r="D204" s="508" t="s">
        <v>493</v>
      </c>
      <c r="E204" s="508" t="s">
        <v>710</v>
      </c>
      <c r="F204" s="508" t="s">
        <v>773</v>
      </c>
      <c r="G204" s="508" t="s">
        <v>774</v>
      </c>
      <c r="H204" s="512">
        <v>4</v>
      </c>
      <c r="I204" s="512">
        <v>484</v>
      </c>
      <c r="J204" s="508">
        <v>2</v>
      </c>
      <c r="K204" s="508">
        <v>121</v>
      </c>
      <c r="L204" s="512">
        <v>2</v>
      </c>
      <c r="M204" s="512">
        <v>242</v>
      </c>
      <c r="N204" s="508">
        <v>1</v>
      </c>
      <c r="O204" s="508">
        <v>121</v>
      </c>
      <c r="P204" s="512"/>
      <c r="Q204" s="512"/>
      <c r="R204" s="549"/>
      <c r="S204" s="513"/>
    </row>
    <row r="205" spans="1:19" ht="14.4" customHeight="1" x14ac:dyDescent="0.3">
      <c r="A205" s="507" t="s">
        <v>771</v>
      </c>
      <c r="B205" s="508" t="s">
        <v>772</v>
      </c>
      <c r="C205" s="508" t="s">
        <v>427</v>
      </c>
      <c r="D205" s="508" t="s">
        <v>493</v>
      </c>
      <c r="E205" s="508" t="s">
        <v>710</v>
      </c>
      <c r="F205" s="508" t="s">
        <v>773</v>
      </c>
      <c r="G205" s="508" t="s">
        <v>775</v>
      </c>
      <c r="H205" s="512">
        <v>4</v>
      </c>
      <c r="I205" s="512">
        <v>484</v>
      </c>
      <c r="J205" s="508">
        <v>2</v>
      </c>
      <c r="K205" s="508">
        <v>121</v>
      </c>
      <c r="L205" s="512">
        <v>2</v>
      </c>
      <c r="M205" s="512">
        <v>242</v>
      </c>
      <c r="N205" s="508">
        <v>1</v>
      </c>
      <c r="O205" s="508">
        <v>121</v>
      </c>
      <c r="P205" s="512">
        <v>2</v>
      </c>
      <c r="Q205" s="512">
        <v>244</v>
      </c>
      <c r="R205" s="549">
        <v>1.0082644628099173</v>
      </c>
      <c r="S205" s="513">
        <v>122</v>
      </c>
    </row>
    <row r="206" spans="1:19" ht="14.4" customHeight="1" x14ac:dyDescent="0.3">
      <c r="A206" s="507" t="s">
        <v>771</v>
      </c>
      <c r="B206" s="508" t="s">
        <v>772</v>
      </c>
      <c r="C206" s="508" t="s">
        <v>427</v>
      </c>
      <c r="D206" s="508" t="s">
        <v>495</v>
      </c>
      <c r="E206" s="508" t="s">
        <v>710</v>
      </c>
      <c r="F206" s="508" t="s">
        <v>773</v>
      </c>
      <c r="G206" s="508" t="s">
        <v>774</v>
      </c>
      <c r="H206" s="512"/>
      <c r="I206" s="512"/>
      <c r="J206" s="508"/>
      <c r="K206" s="508"/>
      <c r="L206" s="512"/>
      <c r="M206" s="512"/>
      <c r="N206" s="508"/>
      <c r="O206" s="508"/>
      <c r="P206" s="512">
        <v>8</v>
      </c>
      <c r="Q206" s="512">
        <v>976</v>
      </c>
      <c r="R206" s="549"/>
      <c r="S206" s="513">
        <v>122</v>
      </c>
    </row>
    <row r="207" spans="1:19" ht="14.4" customHeight="1" x14ac:dyDescent="0.3">
      <c r="A207" s="507" t="s">
        <v>771</v>
      </c>
      <c r="B207" s="508" t="s">
        <v>772</v>
      </c>
      <c r="C207" s="508" t="s">
        <v>427</v>
      </c>
      <c r="D207" s="508" t="s">
        <v>496</v>
      </c>
      <c r="E207" s="508" t="s">
        <v>710</v>
      </c>
      <c r="F207" s="508" t="s">
        <v>773</v>
      </c>
      <c r="G207" s="508" t="s">
        <v>774</v>
      </c>
      <c r="H207" s="512">
        <v>2</v>
      </c>
      <c r="I207" s="512">
        <v>242</v>
      </c>
      <c r="J207" s="508">
        <v>1</v>
      </c>
      <c r="K207" s="508">
        <v>121</v>
      </c>
      <c r="L207" s="512">
        <v>2</v>
      </c>
      <c r="M207" s="512">
        <v>242</v>
      </c>
      <c r="N207" s="508">
        <v>1</v>
      </c>
      <c r="O207" s="508">
        <v>121</v>
      </c>
      <c r="P207" s="512">
        <v>2</v>
      </c>
      <c r="Q207" s="512">
        <v>244</v>
      </c>
      <c r="R207" s="549">
        <v>1.0082644628099173</v>
      </c>
      <c r="S207" s="513">
        <v>122</v>
      </c>
    </row>
    <row r="208" spans="1:19" ht="14.4" customHeight="1" x14ac:dyDescent="0.3">
      <c r="A208" s="507" t="s">
        <v>771</v>
      </c>
      <c r="B208" s="508" t="s">
        <v>772</v>
      </c>
      <c r="C208" s="508" t="s">
        <v>427</v>
      </c>
      <c r="D208" s="508" t="s">
        <v>496</v>
      </c>
      <c r="E208" s="508" t="s">
        <v>710</v>
      </c>
      <c r="F208" s="508" t="s">
        <v>773</v>
      </c>
      <c r="G208" s="508" t="s">
        <v>775</v>
      </c>
      <c r="H208" s="512">
        <v>16</v>
      </c>
      <c r="I208" s="512">
        <v>1936</v>
      </c>
      <c r="J208" s="508">
        <v>3.2</v>
      </c>
      <c r="K208" s="508">
        <v>121</v>
      </c>
      <c r="L208" s="512">
        <v>5</v>
      </c>
      <c r="M208" s="512">
        <v>605</v>
      </c>
      <c r="N208" s="508">
        <v>1</v>
      </c>
      <c r="O208" s="508">
        <v>121</v>
      </c>
      <c r="P208" s="512">
        <v>2</v>
      </c>
      <c r="Q208" s="512">
        <v>244</v>
      </c>
      <c r="R208" s="549">
        <v>0.40330578512396692</v>
      </c>
      <c r="S208" s="513">
        <v>122</v>
      </c>
    </row>
    <row r="209" spans="1:19" ht="14.4" customHeight="1" thickBot="1" x14ac:dyDescent="0.35">
      <c r="A209" s="514" t="s">
        <v>771</v>
      </c>
      <c r="B209" s="515" t="s">
        <v>772</v>
      </c>
      <c r="C209" s="515" t="s">
        <v>427</v>
      </c>
      <c r="D209" s="515" t="s">
        <v>496</v>
      </c>
      <c r="E209" s="515" t="s">
        <v>710</v>
      </c>
      <c r="F209" s="515" t="s">
        <v>745</v>
      </c>
      <c r="G209" s="515" t="s">
        <v>747</v>
      </c>
      <c r="H209" s="519"/>
      <c r="I209" s="519"/>
      <c r="J209" s="515"/>
      <c r="K209" s="515"/>
      <c r="L209" s="519">
        <v>1</v>
      </c>
      <c r="M209" s="519">
        <v>74</v>
      </c>
      <c r="N209" s="515">
        <v>1</v>
      </c>
      <c r="O209" s="515">
        <v>74</v>
      </c>
      <c r="P209" s="519"/>
      <c r="Q209" s="519"/>
      <c r="R209" s="527"/>
      <c r="S209" s="520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268</v>
      </c>
      <c r="C3" s="222">
        <f t="shared" ref="C3:R3" si="0">SUBTOTAL(9,C6:C1048576)</f>
        <v>0</v>
      </c>
      <c r="D3" s="222">
        <f t="shared" si="0"/>
        <v>532</v>
      </c>
      <c r="E3" s="222">
        <f t="shared" si="0"/>
        <v>1</v>
      </c>
      <c r="F3" s="222">
        <f t="shared" si="0"/>
        <v>1008</v>
      </c>
      <c r="G3" s="225">
        <f>IF(D3&lt;&gt;0,F3/D3,"")</f>
        <v>1.8947368421052631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609"/>
      <c r="B5" s="610">
        <v>2015</v>
      </c>
      <c r="C5" s="611"/>
      <c r="D5" s="611">
        <v>2017</v>
      </c>
      <c r="E5" s="611"/>
      <c r="F5" s="611">
        <v>2018</v>
      </c>
      <c r="G5" s="645" t="s">
        <v>2</v>
      </c>
      <c r="H5" s="610">
        <v>2015</v>
      </c>
      <c r="I5" s="611"/>
      <c r="J5" s="611">
        <v>2017</v>
      </c>
      <c r="K5" s="611"/>
      <c r="L5" s="611">
        <v>2018</v>
      </c>
      <c r="M5" s="645" t="s">
        <v>2</v>
      </c>
      <c r="N5" s="610">
        <v>2015</v>
      </c>
      <c r="O5" s="611"/>
      <c r="P5" s="611">
        <v>2017</v>
      </c>
      <c r="Q5" s="611"/>
      <c r="R5" s="611">
        <v>2018</v>
      </c>
      <c r="S5" s="645" t="s">
        <v>2</v>
      </c>
    </row>
    <row r="6" spans="1:19" ht="14.4" customHeight="1" x14ac:dyDescent="0.3">
      <c r="A6" s="602" t="s">
        <v>778</v>
      </c>
      <c r="B6" s="627">
        <v>231</v>
      </c>
      <c r="C6" s="585"/>
      <c r="D6" s="627"/>
      <c r="E6" s="585"/>
      <c r="F6" s="627"/>
      <c r="G6" s="590"/>
      <c r="H6" s="627"/>
      <c r="I6" s="585"/>
      <c r="J6" s="627"/>
      <c r="K6" s="585"/>
      <c r="L6" s="627"/>
      <c r="M6" s="590"/>
      <c r="N6" s="627"/>
      <c r="O6" s="585"/>
      <c r="P6" s="627"/>
      <c r="Q6" s="585"/>
      <c r="R6" s="627"/>
      <c r="S6" s="122"/>
    </row>
    <row r="7" spans="1:19" ht="14.4" customHeight="1" x14ac:dyDescent="0.3">
      <c r="A7" s="603" t="s">
        <v>779</v>
      </c>
      <c r="B7" s="629">
        <v>37</v>
      </c>
      <c r="C7" s="508"/>
      <c r="D7" s="629"/>
      <c r="E7" s="508"/>
      <c r="F7" s="629"/>
      <c r="G7" s="549"/>
      <c r="H7" s="629"/>
      <c r="I7" s="508"/>
      <c r="J7" s="629"/>
      <c r="K7" s="508"/>
      <c r="L7" s="629"/>
      <c r="M7" s="549"/>
      <c r="N7" s="629"/>
      <c r="O7" s="508"/>
      <c r="P7" s="629"/>
      <c r="Q7" s="508"/>
      <c r="R7" s="629"/>
      <c r="S7" s="550"/>
    </row>
    <row r="8" spans="1:19" ht="14.4" customHeight="1" thickBot="1" x14ac:dyDescent="0.35">
      <c r="A8" s="633" t="s">
        <v>780</v>
      </c>
      <c r="B8" s="631"/>
      <c r="C8" s="515"/>
      <c r="D8" s="631">
        <v>532</v>
      </c>
      <c r="E8" s="515">
        <v>1</v>
      </c>
      <c r="F8" s="631">
        <v>1008</v>
      </c>
      <c r="G8" s="527">
        <v>1.8947368421052631</v>
      </c>
      <c r="H8" s="631"/>
      <c r="I8" s="515"/>
      <c r="J8" s="631"/>
      <c r="K8" s="515"/>
      <c r="L8" s="631"/>
      <c r="M8" s="527"/>
      <c r="N8" s="631"/>
      <c r="O8" s="515"/>
      <c r="P8" s="631"/>
      <c r="Q8" s="515"/>
      <c r="R8" s="631"/>
      <c r="S8" s="55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783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2</v>
      </c>
      <c r="G3" s="103">
        <f t="shared" si="0"/>
        <v>268</v>
      </c>
      <c r="H3" s="103"/>
      <c r="I3" s="103"/>
      <c r="J3" s="103">
        <f t="shared" si="0"/>
        <v>2</v>
      </c>
      <c r="K3" s="103">
        <f t="shared" si="0"/>
        <v>532</v>
      </c>
      <c r="L3" s="103"/>
      <c r="M3" s="103"/>
      <c r="N3" s="103">
        <f t="shared" si="0"/>
        <v>3</v>
      </c>
      <c r="O3" s="103">
        <f t="shared" si="0"/>
        <v>1008</v>
      </c>
      <c r="P3" s="75">
        <f>IF(K3=0,0,O3/K3)</f>
        <v>1.8947368421052631</v>
      </c>
      <c r="Q3" s="104">
        <f>IF(N3=0,0,O3/N3)</f>
        <v>336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2017</v>
      </c>
      <c r="K4" s="456"/>
      <c r="L4" s="105"/>
      <c r="M4" s="105"/>
      <c r="N4" s="455">
        <v>2018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36"/>
      <c r="B5" s="634"/>
      <c r="C5" s="636"/>
      <c r="D5" s="646"/>
      <c r="E5" s="638"/>
      <c r="F5" s="647" t="s">
        <v>71</v>
      </c>
      <c r="G5" s="648" t="s">
        <v>14</v>
      </c>
      <c r="H5" s="649"/>
      <c r="I5" s="649"/>
      <c r="J5" s="647" t="s">
        <v>71</v>
      </c>
      <c r="K5" s="648" t="s">
        <v>14</v>
      </c>
      <c r="L5" s="649"/>
      <c r="M5" s="649"/>
      <c r="N5" s="647" t="s">
        <v>71</v>
      </c>
      <c r="O5" s="648" t="s">
        <v>14</v>
      </c>
      <c r="P5" s="650"/>
      <c r="Q5" s="643"/>
    </row>
    <row r="6" spans="1:17" ht="14.4" customHeight="1" x14ac:dyDescent="0.3">
      <c r="A6" s="584" t="s">
        <v>781</v>
      </c>
      <c r="B6" s="585" t="s">
        <v>696</v>
      </c>
      <c r="C6" s="585" t="s">
        <v>710</v>
      </c>
      <c r="D6" s="585" t="s">
        <v>766</v>
      </c>
      <c r="E6" s="585" t="s">
        <v>767</v>
      </c>
      <c r="F6" s="116">
        <v>1</v>
      </c>
      <c r="G6" s="116">
        <v>231</v>
      </c>
      <c r="H6" s="116"/>
      <c r="I6" s="116">
        <v>231</v>
      </c>
      <c r="J6" s="116"/>
      <c r="K6" s="116"/>
      <c r="L6" s="116"/>
      <c r="M6" s="116"/>
      <c r="N6" s="116"/>
      <c r="O6" s="116"/>
      <c r="P6" s="590"/>
      <c r="Q6" s="598"/>
    </row>
    <row r="7" spans="1:17" ht="14.4" customHeight="1" x14ac:dyDescent="0.3">
      <c r="A7" s="507" t="s">
        <v>695</v>
      </c>
      <c r="B7" s="508" t="s">
        <v>696</v>
      </c>
      <c r="C7" s="508" t="s">
        <v>710</v>
      </c>
      <c r="D7" s="508" t="s">
        <v>717</v>
      </c>
      <c r="E7" s="508" t="s">
        <v>718</v>
      </c>
      <c r="F7" s="512">
        <v>1</v>
      </c>
      <c r="G7" s="512">
        <v>37</v>
      </c>
      <c r="H7" s="512"/>
      <c r="I7" s="512">
        <v>37</v>
      </c>
      <c r="J7" s="512"/>
      <c r="K7" s="512"/>
      <c r="L7" s="512"/>
      <c r="M7" s="512"/>
      <c r="N7" s="512"/>
      <c r="O7" s="512"/>
      <c r="P7" s="549"/>
      <c r="Q7" s="513"/>
    </row>
    <row r="8" spans="1:17" ht="14.4" customHeight="1" x14ac:dyDescent="0.3">
      <c r="A8" s="507" t="s">
        <v>782</v>
      </c>
      <c r="B8" s="508" t="s">
        <v>696</v>
      </c>
      <c r="C8" s="508" t="s">
        <v>710</v>
      </c>
      <c r="D8" s="508" t="s">
        <v>727</v>
      </c>
      <c r="E8" s="508" t="s">
        <v>729</v>
      </c>
      <c r="F8" s="512"/>
      <c r="G8" s="512"/>
      <c r="H8" s="512"/>
      <c r="I8" s="512"/>
      <c r="J8" s="512"/>
      <c r="K8" s="512"/>
      <c r="L8" s="512"/>
      <c r="M8" s="512"/>
      <c r="N8" s="512">
        <v>1</v>
      </c>
      <c r="O8" s="512">
        <v>74</v>
      </c>
      <c r="P8" s="549"/>
      <c r="Q8" s="513">
        <v>74</v>
      </c>
    </row>
    <row r="9" spans="1:17" ht="14.4" customHeight="1" x14ac:dyDescent="0.3">
      <c r="A9" s="507" t="s">
        <v>782</v>
      </c>
      <c r="B9" s="508" t="s">
        <v>696</v>
      </c>
      <c r="C9" s="508" t="s">
        <v>710</v>
      </c>
      <c r="D9" s="508" t="s">
        <v>730</v>
      </c>
      <c r="E9" s="508" t="s">
        <v>732</v>
      </c>
      <c r="F9" s="512"/>
      <c r="G9" s="512"/>
      <c r="H9" s="512"/>
      <c r="I9" s="512"/>
      <c r="J9" s="512">
        <v>1</v>
      </c>
      <c r="K9" s="512">
        <v>177</v>
      </c>
      <c r="L9" s="512">
        <v>1</v>
      </c>
      <c r="M9" s="512">
        <v>177</v>
      </c>
      <c r="N9" s="512"/>
      <c r="O9" s="512"/>
      <c r="P9" s="549"/>
      <c r="Q9" s="513"/>
    </row>
    <row r="10" spans="1:17" ht="14.4" customHeight="1" x14ac:dyDescent="0.3">
      <c r="A10" s="507" t="s">
        <v>782</v>
      </c>
      <c r="B10" s="508" t="s">
        <v>696</v>
      </c>
      <c r="C10" s="508" t="s">
        <v>710</v>
      </c>
      <c r="D10" s="508" t="s">
        <v>748</v>
      </c>
      <c r="E10" s="508" t="s">
        <v>750</v>
      </c>
      <c r="F10" s="512"/>
      <c r="G10" s="512"/>
      <c r="H10" s="512"/>
      <c r="I10" s="512"/>
      <c r="J10" s="512">
        <v>1</v>
      </c>
      <c r="K10" s="512">
        <v>355</v>
      </c>
      <c r="L10" s="512">
        <v>1</v>
      </c>
      <c r="M10" s="512">
        <v>355</v>
      </c>
      <c r="N10" s="512"/>
      <c r="O10" s="512"/>
      <c r="P10" s="549"/>
      <c r="Q10" s="513"/>
    </row>
    <row r="11" spans="1:17" ht="14.4" customHeight="1" x14ac:dyDescent="0.3">
      <c r="A11" s="507" t="s">
        <v>782</v>
      </c>
      <c r="B11" s="508" t="s">
        <v>696</v>
      </c>
      <c r="C11" s="508" t="s">
        <v>710</v>
      </c>
      <c r="D11" s="508" t="s">
        <v>763</v>
      </c>
      <c r="E11" s="508" t="s">
        <v>765</v>
      </c>
      <c r="F11" s="512"/>
      <c r="G11" s="512"/>
      <c r="H11" s="512"/>
      <c r="I11" s="512"/>
      <c r="J11" s="512"/>
      <c r="K11" s="512"/>
      <c r="L11" s="512"/>
      <c r="M11" s="512"/>
      <c r="N11" s="512">
        <v>1</v>
      </c>
      <c r="O11" s="512">
        <v>702</v>
      </c>
      <c r="P11" s="549"/>
      <c r="Q11" s="513">
        <v>702</v>
      </c>
    </row>
    <row r="12" spans="1:17" ht="14.4" customHeight="1" thickBot="1" x14ac:dyDescent="0.35">
      <c r="A12" s="514" t="s">
        <v>782</v>
      </c>
      <c r="B12" s="515" t="s">
        <v>696</v>
      </c>
      <c r="C12" s="515" t="s">
        <v>710</v>
      </c>
      <c r="D12" s="515" t="s">
        <v>766</v>
      </c>
      <c r="E12" s="515" t="s">
        <v>767</v>
      </c>
      <c r="F12" s="519"/>
      <c r="G12" s="519"/>
      <c r="H12" s="519"/>
      <c r="I12" s="519"/>
      <c r="J12" s="519"/>
      <c r="K12" s="519"/>
      <c r="L12" s="519"/>
      <c r="M12" s="519"/>
      <c r="N12" s="519">
        <v>1</v>
      </c>
      <c r="O12" s="519">
        <v>232</v>
      </c>
      <c r="P12" s="527"/>
      <c r="Q12" s="520">
        <v>232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270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2017</v>
      </c>
      <c r="D3" s="7"/>
      <c r="E3" s="335">
        <v>2018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214</v>
      </c>
      <c r="J4" s="269" t="s">
        <v>215</v>
      </c>
    </row>
    <row r="5" spans="1:10" ht="14.4" customHeight="1" x14ac:dyDescent="0.3">
      <c r="A5" s="112" t="str">
        <f>HYPERLINK("#'Léky Žádanky'!A1","Léky (Kč)")</f>
        <v>Léky (Kč)</v>
      </c>
      <c r="B5" s="27">
        <v>85.964390000000009</v>
      </c>
      <c r="C5" s="29">
        <v>129.76454000000001</v>
      </c>
      <c r="D5" s="8"/>
      <c r="E5" s="117">
        <v>95.369079999999997</v>
      </c>
      <c r="F5" s="28">
        <v>98.333332031249995</v>
      </c>
      <c r="G5" s="116">
        <f>E5-F5</f>
        <v>-2.9642520312499983</v>
      </c>
      <c r="H5" s="122">
        <f>IF(F5&lt;0.00000001,"",E5/F5)</f>
        <v>0.96985506368981811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5.1045599999999993</v>
      </c>
      <c r="C6" s="31">
        <v>14.17043</v>
      </c>
      <c r="D6" s="8"/>
      <c r="E6" s="118">
        <v>12.69932</v>
      </c>
      <c r="F6" s="30">
        <v>13.833333251953125</v>
      </c>
      <c r="G6" s="119">
        <f>E6-F6</f>
        <v>-1.1340132519531245</v>
      </c>
      <c r="H6" s="123">
        <f>IF(F6&lt;0.00000001,"",E6/F6)</f>
        <v>0.91802313793076495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1153.12411</v>
      </c>
      <c r="C7" s="31">
        <v>1296.23595</v>
      </c>
      <c r="D7" s="8"/>
      <c r="E7" s="118">
        <v>1369.9661299999998</v>
      </c>
      <c r="F7" s="30">
        <v>1423.5859658203126</v>
      </c>
      <c r="G7" s="119">
        <f>E7-F7</f>
        <v>-53.619835820312801</v>
      </c>
      <c r="H7" s="123">
        <f>IF(F7&lt;0.00000001,"",E7/F7)</f>
        <v>0.9623346695544196</v>
      </c>
    </row>
    <row r="8" spans="1:10" ht="14.4" customHeight="1" thickBot="1" x14ac:dyDescent="0.35">
      <c r="A8" s="1" t="s">
        <v>75</v>
      </c>
      <c r="B8" s="11">
        <v>392.15778000000012</v>
      </c>
      <c r="C8" s="33">
        <v>415.3178299999995</v>
      </c>
      <c r="D8" s="8"/>
      <c r="E8" s="120">
        <v>434.25945000000013</v>
      </c>
      <c r="F8" s="32">
        <v>319.33106203985204</v>
      </c>
      <c r="G8" s="121">
        <f>E8-F8</f>
        <v>114.92838796014809</v>
      </c>
      <c r="H8" s="124">
        <f>IF(F8&lt;0.00000001,"",E8/F8)</f>
        <v>1.3599035659919774</v>
      </c>
    </row>
    <row r="9" spans="1:10" ht="14.4" customHeight="1" thickBot="1" x14ac:dyDescent="0.35">
      <c r="A9" s="2" t="s">
        <v>76</v>
      </c>
      <c r="B9" s="3">
        <v>1636.3508400000001</v>
      </c>
      <c r="C9" s="35">
        <v>1855.4887499999995</v>
      </c>
      <c r="D9" s="8"/>
      <c r="E9" s="3">
        <v>1912.2939799999999</v>
      </c>
      <c r="F9" s="34">
        <v>1855.0836931433678</v>
      </c>
      <c r="G9" s="34">
        <f>E9-F9</f>
        <v>57.210286856632138</v>
      </c>
      <c r="H9" s="125">
        <f>IF(F9&lt;0.00000001,"",E9/F9)</f>
        <v>1.0308397335754116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437.81365</v>
      </c>
      <c r="C11" s="29">
        <f>IF(ISERROR(VLOOKUP("Celkem:",'ZV Vykáz.-A'!A:H,5,0)),0,VLOOKUP("Celkem:",'ZV Vykáz.-A'!A:H,5,0)/1000)</f>
        <v>440.57765999999998</v>
      </c>
      <c r="D11" s="8"/>
      <c r="E11" s="117">
        <f>IF(ISERROR(VLOOKUP("Celkem:",'ZV Vykáz.-A'!A:H,8,0)),0,VLOOKUP("Celkem:",'ZV Vykáz.-A'!A:H,8,0)/1000)</f>
        <v>530.74568999999997</v>
      </c>
      <c r="F11" s="28">
        <f>C11</f>
        <v>440.57765999999998</v>
      </c>
      <c r="G11" s="116">
        <f>E11-F11</f>
        <v>90.168029999999987</v>
      </c>
      <c r="H11" s="122">
        <f>IF(F11&lt;0.00000001,"",E11/F11)</f>
        <v>1.2046586520070037</v>
      </c>
      <c r="I11" s="116">
        <f>E11-B11</f>
        <v>92.932039999999972</v>
      </c>
      <c r="J11" s="122">
        <f>IF(B11&lt;0.00000001,"",E11/B11)</f>
        <v>1.2122639163945665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437.81365</v>
      </c>
      <c r="C13" s="37">
        <f>SUM(C11:C12)</f>
        <v>440.57765999999998</v>
      </c>
      <c r="D13" s="8"/>
      <c r="E13" s="5">
        <f>SUM(E11:E12)</f>
        <v>530.74568999999997</v>
      </c>
      <c r="F13" s="36">
        <f>SUM(F11:F12)</f>
        <v>440.57765999999998</v>
      </c>
      <c r="G13" s="36">
        <f>E13-F13</f>
        <v>90.168029999999987</v>
      </c>
      <c r="H13" s="126">
        <f>IF(F13&lt;0.00000001,"",E13/F13)</f>
        <v>1.2046586520070037</v>
      </c>
      <c r="I13" s="36">
        <f>SUM(I11:I12)</f>
        <v>92.932039999999972</v>
      </c>
      <c r="J13" s="126">
        <f>IF(B13&lt;0.00000001,"",E13/B13)</f>
        <v>1.2122639163945665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0.2675548783902601</v>
      </c>
      <c r="C15" s="39">
        <f>IF(C9=0,"",C13/C9)</f>
        <v>0.23744561102836118</v>
      </c>
      <c r="D15" s="8"/>
      <c r="E15" s="6">
        <f>IF(E9=0,"",E13/E9)</f>
        <v>0.2775439841106439</v>
      </c>
      <c r="F15" s="38">
        <f>IF(F9=0,"",F13/F9)</f>
        <v>0.237497457192057</v>
      </c>
      <c r="G15" s="38">
        <f>IF(ISERROR(F15-E15),"",E15-F15)</f>
        <v>4.00465269185869E-2</v>
      </c>
      <c r="H15" s="127">
        <f>IF(ISERROR(F15-E15),"",IF(F15&lt;0.00000001,"",E15/F15))</f>
        <v>1.1686187607735206</v>
      </c>
    </row>
    <row r="17" spans="1:8" ht="14.4" customHeight="1" x14ac:dyDescent="0.3">
      <c r="A17" s="113" t="s">
        <v>160</v>
      </c>
    </row>
    <row r="18" spans="1:8" ht="14.4" customHeight="1" x14ac:dyDescent="0.3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207</v>
      </c>
    </row>
    <row r="21" spans="1:8" ht="14.4" customHeight="1" x14ac:dyDescent="0.3">
      <c r="A21" s="114" t="s">
        <v>161</v>
      </c>
    </row>
    <row r="22" spans="1:8" ht="14.4" customHeight="1" x14ac:dyDescent="0.3">
      <c r="A22" s="115" t="s">
        <v>248</v>
      </c>
    </row>
    <row r="23" spans="1:8" ht="14.4" customHeight="1" x14ac:dyDescent="0.3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0.29935883183136108</v>
      </c>
      <c r="C4" s="201">
        <f t="shared" ref="C4:M4" si="0">(C10+C8)/C6</f>
        <v>0.27754395796403653</v>
      </c>
      <c r="D4" s="201">
        <f t="shared" si="0"/>
        <v>0.27754395796403653</v>
      </c>
      <c r="E4" s="201">
        <f t="shared" si="0"/>
        <v>0.27754395796403653</v>
      </c>
      <c r="F4" s="201">
        <f t="shared" si="0"/>
        <v>0.27754395796403653</v>
      </c>
      <c r="G4" s="201">
        <f t="shared" si="0"/>
        <v>0.27754395796403653</v>
      </c>
      <c r="H4" s="201">
        <f t="shared" si="0"/>
        <v>0.27754395796403653</v>
      </c>
      <c r="I4" s="201">
        <f t="shared" si="0"/>
        <v>0.27754395796403653</v>
      </c>
      <c r="J4" s="201">
        <f t="shared" si="0"/>
        <v>0.27754395796403653</v>
      </c>
      <c r="K4" s="201">
        <f t="shared" si="0"/>
        <v>0.27754395796403653</v>
      </c>
      <c r="L4" s="201">
        <f t="shared" si="0"/>
        <v>0.27754395796403653</v>
      </c>
      <c r="M4" s="201">
        <f t="shared" si="0"/>
        <v>0.27754395796403653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954.02116000000001</v>
      </c>
      <c r="C5" s="201">
        <f>IF(ISERROR(VLOOKUP($A5,'Man Tab'!$A:$Q,COLUMN()+2,0)),0,VLOOKUP($A5,'Man Tab'!$A:$Q,COLUMN()+2,0))</f>
        <v>958.27282000000002</v>
      </c>
      <c r="D5" s="201">
        <f>IF(ISERROR(VLOOKUP($A5,'Man Tab'!$A:$Q,COLUMN()+2,0)),0,VLOOKUP($A5,'Man Tab'!$A:$Q,COLUMN()+2,0))</f>
        <v>0</v>
      </c>
      <c r="E5" s="201">
        <f>IF(ISERROR(VLOOKUP($A5,'Man Tab'!$A:$Q,COLUMN()+2,0)),0,VLOOKUP($A5,'Man Tab'!$A:$Q,COLUMN()+2,0))</f>
        <v>0</v>
      </c>
      <c r="F5" s="201">
        <f>IF(ISERROR(VLOOKUP($A5,'Man Tab'!$A:$Q,COLUMN()+2,0)),0,VLOOKUP($A5,'Man Tab'!$A:$Q,COLUMN()+2,0))</f>
        <v>0</v>
      </c>
      <c r="G5" s="201">
        <f>IF(ISERROR(VLOOKUP($A5,'Man Tab'!$A:$Q,COLUMN()+2,0)),0,VLOOKUP($A5,'Man Tab'!$A:$Q,COLUMN()+2,0))</f>
        <v>0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76</v>
      </c>
      <c r="B6" s="203">
        <f>B5</f>
        <v>954.02116000000001</v>
      </c>
      <c r="C6" s="203">
        <f t="shared" ref="C6:M6" si="1">C5+B6</f>
        <v>1912.2939799999999</v>
      </c>
      <c r="D6" s="203">
        <f t="shared" si="1"/>
        <v>1912.2939799999999</v>
      </c>
      <c r="E6" s="203">
        <f t="shared" si="1"/>
        <v>1912.2939799999999</v>
      </c>
      <c r="F6" s="203">
        <f t="shared" si="1"/>
        <v>1912.2939799999999</v>
      </c>
      <c r="G6" s="203">
        <f t="shared" si="1"/>
        <v>1912.2939799999999</v>
      </c>
      <c r="H6" s="203">
        <f t="shared" si="1"/>
        <v>1912.2939799999999</v>
      </c>
      <c r="I6" s="203">
        <f t="shared" si="1"/>
        <v>1912.2939799999999</v>
      </c>
      <c r="J6" s="203">
        <f t="shared" si="1"/>
        <v>1912.2939799999999</v>
      </c>
      <c r="K6" s="203">
        <f t="shared" si="1"/>
        <v>1912.2939799999999</v>
      </c>
      <c r="L6" s="203">
        <f t="shared" si="1"/>
        <v>1912.2939799999999</v>
      </c>
      <c r="M6" s="203">
        <f t="shared" si="1"/>
        <v>1912.2939799999999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285594.66000000003</v>
      </c>
      <c r="C9" s="202">
        <v>245150.98</v>
      </c>
      <c r="D9" s="202">
        <v>0</v>
      </c>
      <c r="E9" s="202">
        <v>0</v>
      </c>
      <c r="F9" s="202">
        <v>0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78</v>
      </c>
      <c r="B10" s="203">
        <f>B9/1000</f>
        <v>285.59466000000003</v>
      </c>
      <c r="C10" s="203">
        <f t="shared" ref="C10:M10" si="3">C9/1000+B10</f>
        <v>530.74564000000009</v>
      </c>
      <c r="D10" s="203">
        <f t="shared" si="3"/>
        <v>530.74564000000009</v>
      </c>
      <c r="E10" s="203">
        <f t="shared" si="3"/>
        <v>530.74564000000009</v>
      </c>
      <c r="F10" s="203">
        <f t="shared" si="3"/>
        <v>530.74564000000009</v>
      </c>
      <c r="G10" s="203">
        <f t="shared" si="3"/>
        <v>530.74564000000009</v>
      </c>
      <c r="H10" s="203">
        <f t="shared" si="3"/>
        <v>530.74564000000009</v>
      </c>
      <c r="I10" s="203">
        <f t="shared" si="3"/>
        <v>530.74564000000009</v>
      </c>
      <c r="J10" s="203">
        <f t="shared" si="3"/>
        <v>530.74564000000009</v>
      </c>
      <c r="K10" s="203">
        <f t="shared" si="3"/>
        <v>530.74564000000009</v>
      </c>
      <c r="L10" s="203">
        <f t="shared" si="3"/>
        <v>530.74564000000009</v>
      </c>
      <c r="M10" s="203">
        <f t="shared" si="3"/>
        <v>530.74564000000009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2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0.237497457192057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0.237497457192057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2018</v>
      </c>
      <c r="C4" s="138" t="s">
        <v>30</v>
      </c>
      <c r="D4" s="262" t="s">
        <v>249</v>
      </c>
      <c r="E4" s="262" t="s">
        <v>250</v>
      </c>
      <c r="F4" s="262" t="s">
        <v>251</v>
      </c>
      <c r="G4" s="262" t="s">
        <v>252</v>
      </c>
      <c r="H4" s="262" t="s">
        <v>253</v>
      </c>
      <c r="I4" s="262" t="s">
        <v>254</v>
      </c>
      <c r="J4" s="262" t="s">
        <v>255</v>
      </c>
      <c r="K4" s="262" t="s">
        <v>256</v>
      </c>
      <c r="L4" s="262" t="s">
        <v>257</v>
      </c>
      <c r="M4" s="262" t="s">
        <v>258</v>
      </c>
      <c r="N4" s="262" t="s">
        <v>259</v>
      </c>
      <c r="O4" s="262" t="s">
        <v>260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" customHeight="1" x14ac:dyDescent="0.3">
      <c r="A7" s="15" t="s">
        <v>35</v>
      </c>
      <c r="B7" s="51">
        <v>590</v>
      </c>
      <c r="C7" s="52">
        <v>49.166666666666003</v>
      </c>
      <c r="D7" s="52">
        <v>45.345649999999999</v>
      </c>
      <c r="E7" s="52">
        <v>50.023429999999998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95.369079999999997</v>
      </c>
      <c r="Q7" s="95">
        <v>0.96985505084699997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" customHeight="1" x14ac:dyDescent="0.3">
      <c r="A9" s="15" t="s">
        <v>37</v>
      </c>
      <c r="B9" s="51">
        <v>83</v>
      </c>
      <c r="C9" s="52">
        <v>6.9166666666659999</v>
      </c>
      <c r="D9" s="52">
        <v>5.9876300000000002</v>
      </c>
      <c r="E9" s="52">
        <v>6.7116899999999999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12.69932</v>
      </c>
      <c r="Q9" s="95">
        <v>0.91802313253000001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" customHeight="1" x14ac:dyDescent="0.3">
      <c r="A11" s="15" t="s">
        <v>39</v>
      </c>
      <c r="B11" s="51">
        <v>70.766046324285</v>
      </c>
      <c r="C11" s="52">
        <v>5.8971705270230004</v>
      </c>
      <c r="D11" s="52">
        <v>7.0478500000000004</v>
      </c>
      <c r="E11" s="52">
        <v>7.7135600000000002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14.76141</v>
      </c>
      <c r="Q11" s="95">
        <v>1.2515671653339999</v>
      </c>
    </row>
    <row r="12" spans="1:17" ht="14.4" customHeight="1" x14ac:dyDescent="0.3">
      <c r="A12" s="15" t="s">
        <v>40</v>
      </c>
      <c r="B12" s="51">
        <v>0.96759626624700001</v>
      </c>
      <c r="C12" s="52">
        <v>8.0633022186999997E-2</v>
      </c>
      <c r="D12" s="52">
        <v>0</v>
      </c>
      <c r="E12" s="52">
        <v>5.8529999999999999E-2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5.8529999999999999E-2</v>
      </c>
      <c r="Q12" s="95">
        <v>0.36294063159399997</v>
      </c>
    </row>
    <row r="13" spans="1:17" ht="14.4" customHeight="1" x14ac:dyDescent="0.3">
      <c r="A13" s="15" t="s">
        <v>41</v>
      </c>
      <c r="B13" s="51">
        <v>4</v>
      </c>
      <c r="C13" s="52">
        <v>0.33333333333300003</v>
      </c>
      <c r="D13" s="52">
        <v>0.47793999999999998</v>
      </c>
      <c r="E13" s="52">
        <v>0.95891999999999999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1.43686</v>
      </c>
      <c r="Q13" s="95">
        <v>2.1552899999999999</v>
      </c>
    </row>
    <row r="14" spans="1:17" ht="14.4" customHeight="1" x14ac:dyDescent="0.3">
      <c r="A14" s="15" t="s">
        <v>42</v>
      </c>
      <c r="B14" s="51">
        <v>1130.57257701038</v>
      </c>
      <c r="C14" s="52">
        <v>94.214381417531001</v>
      </c>
      <c r="D14" s="52">
        <v>129.70500000000001</v>
      </c>
      <c r="E14" s="52">
        <v>128.703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258.40800000000002</v>
      </c>
      <c r="Q14" s="95">
        <v>1.3713829890510001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" customHeight="1" x14ac:dyDescent="0.3">
      <c r="A17" s="15" t="s">
        <v>45</v>
      </c>
      <c r="B17" s="51">
        <v>56.739545658381999</v>
      </c>
      <c r="C17" s="52">
        <v>4.7282954715310002</v>
      </c>
      <c r="D17" s="52">
        <v>1.3608800000000001</v>
      </c>
      <c r="E17" s="52">
        <v>0.97468999999999995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2.3355700000000001</v>
      </c>
      <c r="Q17" s="95">
        <v>0.24697800867700001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95" t="s">
        <v>271</v>
      </c>
    </row>
    <row r="19" spans="1:17" ht="14.4" customHeight="1" x14ac:dyDescent="0.3">
      <c r="A19" s="15" t="s">
        <v>47</v>
      </c>
      <c r="B19" s="51">
        <v>250.63655226133801</v>
      </c>
      <c r="C19" s="52">
        <v>20.886379355111</v>
      </c>
      <c r="D19" s="52">
        <v>26.706029999999998</v>
      </c>
      <c r="E19" s="52">
        <v>14.388999999999999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41.095030000000001</v>
      </c>
      <c r="Q19" s="95">
        <v>0.98377582110499995</v>
      </c>
    </row>
    <row r="20" spans="1:17" ht="14.4" customHeight="1" x14ac:dyDescent="0.3">
      <c r="A20" s="15" t="s">
        <v>48</v>
      </c>
      <c r="B20" s="51">
        <v>8541.5157958603104</v>
      </c>
      <c r="C20" s="52">
        <v>711.79298298835897</v>
      </c>
      <c r="D20" s="52">
        <v>661.24809000000005</v>
      </c>
      <c r="E20" s="52">
        <v>708.71803999999997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1369.96613</v>
      </c>
      <c r="Q20" s="95">
        <v>0.96233466944799995</v>
      </c>
    </row>
    <row r="21" spans="1:17" ht="14.4" customHeight="1" x14ac:dyDescent="0.3">
      <c r="A21" s="16" t="s">
        <v>49</v>
      </c>
      <c r="B21" s="51">
        <v>383.56989741514701</v>
      </c>
      <c r="C21" s="52">
        <v>31.964158117928999</v>
      </c>
      <c r="D21" s="52">
        <v>39.902999999999999</v>
      </c>
      <c r="E21" s="52">
        <v>39.902999999999999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79.805999999999997</v>
      </c>
      <c r="Q21" s="95">
        <v>1.2483669944560001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36.239089999999997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36.239089999999997</v>
      </c>
      <c r="Q22" s="95" t="s">
        <v>271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" customHeight="1" x14ac:dyDescent="0.3">
      <c r="A24" s="16" t="s">
        <v>52</v>
      </c>
      <c r="B24" s="51">
        <v>18.734116718145</v>
      </c>
      <c r="C24" s="52">
        <v>1.5611763931780001</v>
      </c>
      <c r="D24" s="52">
        <v>-1.13686837721616E-13</v>
      </c>
      <c r="E24" s="52">
        <v>0.11896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0.11896</v>
      </c>
      <c r="Q24" s="95"/>
    </row>
    <row r="25" spans="1:17" ht="14.4" customHeight="1" x14ac:dyDescent="0.3">
      <c r="A25" s="17" t="s">
        <v>53</v>
      </c>
      <c r="B25" s="54">
        <v>11130.502127514201</v>
      </c>
      <c r="C25" s="55">
        <v>927.54184395951904</v>
      </c>
      <c r="D25" s="55">
        <v>954.02116000000001</v>
      </c>
      <c r="E25" s="55">
        <v>958.27282000000002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1912.2939799999999</v>
      </c>
      <c r="Q25" s="96">
        <v>1.030839736478</v>
      </c>
    </row>
    <row r="26" spans="1:17" ht="14.4" customHeight="1" x14ac:dyDescent="0.3">
      <c r="A26" s="15" t="s">
        <v>54</v>
      </c>
      <c r="B26" s="51">
        <v>0</v>
      </c>
      <c r="C26" s="52">
        <v>0</v>
      </c>
      <c r="D26" s="52">
        <v>118.83898000000001</v>
      </c>
      <c r="E26" s="52">
        <v>130.70742000000001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249.54640000000001</v>
      </c>
      <c r="Q26" s="95" t="s">
        <v>271</v>
      </c>
    </row>
    <row r="27" spans="1:17" ht="14.4" customHeight="1" x14ac:dyDescent="0.3">
      <c r="A27" s="18" t="s">
        <v>55</v>
      </c>
      <c r="B27" s="54">
        <v>11130.502127514201</v>
      </c>
      <c r="C27" s="55">
        <v>927.54184395951904</v>
      </c>
      <c r="D27" s="55">
        <v>1072.86014</v>
      </c>
      <c r="E27" s="55">
        <v>1088.9802400000001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2161.8403800000001</v>
      </c>
      <c r="Q27" s="96">
        <v>1.1653600288099999</v>
      </c>
    </row>
    <row r="28" spans="1:17" ht="14.4" customHeight="1" x14ac:dyDescent="0.3">
      <c r="A28" s="16" t="s">
        <v>56</v>
      </c>
      <c r="B28" s="51">
        <v>5430.3411123862597</v>
      </c>
      <c r="C28" s="52">
        <v>452.52842603218801</v>
      </c>
      <c r="D28" s="52">
        <v>483.03158999999999</v>
      </c>
      <c r="E28" s="52">
        <v>424.59992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907.63151000000005</v>
      </c>
      <c r="Q28" s="95">
        <v>1.002844747188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269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" customHeight="1" thickBot="1" x14ac:dyDescent="0.3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" customHeight="1" x14ac:dyDescent="0.3">
      <c r="A4" s="77"/>
      <c r="B4" s="347"/>
      <c r="C4" s="348"/>
      <c r="D4" s="348"/>
      <c r="E4" s="348"/>
      <c r="F4" s="351" t="s">
        <v>265</v>
      </c>
      <c r="G4" s="353" t="s">
        <v>64</v>
      </c>
      <c r="H4" s="140" t="s">
        <v>141</v>
      </c>
      <c r="I4" s="351" t="s">
        <v>65</v>
      </c>
      <c r="J4" s="353" t="s">
        <v>267</v>
      </c>
      <c r="K4" s="354" t="s">
        <v>268</v>
      </c>
    </row>
    <row r="5" spans="1:11" ht="42" thickBot="1" x14ac:dyDescent="0.35">
      <c r="A5" s="78"/>
      <c r="B5" s="24" t="s">
        <v>261</v>
      </c>
      <c r="C5" s="25" t="s">
        <v>262</v>
      </c>
      <c r="D5" s="26" t="s">
        <v>263</v>
      </c>
      <c r="E5" s="26" t="s">
        <v>264</v>
      </c>
      <c r="F5" s="352"/>
      <c r="G5" s="352"/>
      <c r="H5" s="25" t="s">
        <v>266</v>
      </c>
      <c r="I5" s="352"/>
      <c r="J5" s="352"/>
      <c r="K5" s="355"/>
    </row>
    <row r="6" spans="1:11" ht="14.4" customHeight="1" thickBot="1" x14ac:dyDescent="0.35">
      <c r="A6" s="477" t="s">
        <v>273</v>
      </c>
      <c r="B6" s="459">
        <v>10300.3130796157</v>
      </c>
      <c r="C6" s="459">
        <v>11045.47379</v>
      </c>
      <c r="D6" s="460">
        <v>745.16071038426003</v>
      </c>
      <c r="E6" s="461">
        <v>1.072343501078</v>
      </c>
      <c r="F6" s="459">
        <v>11130.502127514201</v>
      </c>
      <c r="G6" s="460">
        <v>1855.0836879190399</v>
      </c>
      <c r="H6" s="462">
        <v>958.27282000000002</v>
      </c>
      <c r="I6" s="459">
        <v>1912.2939799999999</v>
      </c>
      <c r="J6" s="460">
        <v>57.210292080960997</v>
      </c>
      <c r="K6" s="463">
        <v>0.171806622746</v>
      </c>
    </row>
    <row r="7" spans="1:11" ht="14.4" customHeight="1" thickBot="1" x14ac:dyDescent="0.35">
      <c r="A7" s="478" t="s">
        <v>274</v>
      </c>
      <c r="B7" s="459">
        <v>1856.2171377531899</v>
      </c>
      <c r="C7" s="459">
        <v>1830.1816100000001</v>
      </c>
      <c r="D7" s="460">
        <v>-26.035527753187999</v>
      </c>
      <c r="E7" s="461">
        <v>0.98597387815000004</v>
      </c>
      <c r="F7" s="459">
        <v>1879.30621960091</v>
      </c>
      <c r="G7" s="460">
        <v>313.21770326681798</v>
      </c>
      <c r="H7" s="462">
        <v>194.16909000000001</v>
      </c>
      <c r="I7" s="459">
        <v>382.73316</v>
      </c>
      <c r="J7" s="460">
        <v>69.515456733180997</v>
      </c>
      <c r="K7" s="463">
        <v>0.20365662392200001</v>
      </c>
    </row>
    <row r="8" spans="1:11" ht="14.4" customHeight="1" thickBot="1" x14ac:dyDescent="0.35">
      <c r="A8" s="479" t="s">
        <v>275</v>
      </c>
      <c r="B8" s="459">
        <v>694.34663108144605</v>
      </c>
      <c r="C8" s="459">
        <v>689.25360999999998</v>
      </c>
      <c r="D8" s="460">
        <v>-5.0930210814460004</v>
      </c>
      <c r="E8" s="461">
        <v>0.99266501650100003</v>
      </c>
      <c r="F8" s="459">
        <v>748.73364259053301</v>
      </c>
      <c r="G8" s="460">
        <v>124.78894043175499</v>
      </c>
      <c r="H8" s="462">
        <v>65.466089999999994</v>
      </c>
      <c r="I8" s="459">
        <v>124.32516</v>
      </c>
      <c r="J8" s="460">
        <v>-0.463780431755</v>
      </c>
      <c r="K8" s="463">
        <v>0.166047246881</v>
      </c>
    </row>
    <row r="9" spans="1:11" ht="14.4" customHeight="1" thickBot="1" x14ac:dyDescent="0.35">
      <c r="A9" s="480" t="s">
        <v>276</v>
      </c>
      <c r="B9" s="464">
        <v>0</v>
      </c>
      <c r="C9" s="464">
        <v>1.6800000000000001E-3</v>
      </c>
      <c r="D9" s="465">
        <v>1.6800000000000001E-3</v>
      </c>
      <c r="E9" s="466" t="s">
        <v>271</v>
      </c>
      <c r="F9" s="464">
        <v>0</v>
      </c>
      <c r="G9" s="465">
        <v>0</v>
      </c>
      <c r="H9" s="467">
        <v>-4.0000000000000003E-5</v>
      </c>
      <c r="I9" s="464">
        <v>-4.0000000000000003E-5</v>
      </c>
      <c r="J9" s="465">
        <v>-4.0000000000000003E-5</v>
      </c>
      <c r="K9" s="468" t="s">
        <v>271</v>
      </c>
    </row>
    <row r="10" spans="1:11" ht="14.4" customHeight="1" thickBot="1" x14ac:dyDescent="0.35">
      <c r="A10" s="481" t="s">
        <v>277</v>
      </c>
      <c r="B10" s="459">
        <v>0</v>
      </c>
      <c r="C10" s="459">
        <v>1.6800000000000001E-3</v>
      </c>
      <c r="D10" s="460">
        <v>1.6800000000000001E-3</v>
      </c>
      <c r="E10" s="469" t="s">
        <v>271</v>
      </c>
      <c r="F10" s="459">
        <v>0</v>
      </c>
      <c r="G10" s="460">
        <v>0</v>
      </c>
      <c r="H10" s="462">
        <v>-4.0000000000000003E-5</v>
      </c>
      <c r="I10" s="459">
        <v>-4.0000000000000003E-5</v>
      </c>
      <c r="J10" s="460">
        <v>-4.0000000000000003E-5</v>
      </c>
      <c r="K10" s="470" t="s">
        <v>271</v>
      </c>
    </row>
    <row r="11" spans="1:11" ht="14.4" customHeight="1" thickBot="1" x14ac:dyDescent="0.35">
      <c r="A11" s="480" t="s">
        <v>278</v>
      </c>
      <c r="B11" s="464">
        <v>530</v>
      </c>
      <c r="C11" s="464">
        <v>520.94353000000001</v>
      </c>
      <c r="D11" s="465">
        <v>-9.0564699999990008</v>
      </c>
      <c r="E11" s="471">
        <v>0.98291232075400004</v>
      </c>
      <c r="F11" s="464">
        <v>590</v>
      </c>
      <c r="G11" s="465">
        <v>98.333333333333002</v>
      </c>
      <c r="H11" s="467">
        <v>50.023429999999998</v>
      </c>
      <c r="I11" s="464">
        <v>95.369079999999997</v>
      </c>
      <c r="J11" s="465">
        <v>-2.9642533333330001</v>
      </c>
      <c r="K11" s="472">
        <v>0.161642508474</v>
      </c>
    </row>
    <row r="12" spans="1:11" ht="14.4" customHeight="1" thickBot="1" x14ac:dyDescent="0.35">
      <c r="A12" s="481" t="s">
        <v>279</v>
      </c>
      <c r="B12" s="459">
        <v>530</v>
      </c>
      <c r="C12" s="459">
        <v>520.94353000000001</v>
      </c>
      <c r="D12" s="460">
        <v>-9.0564699999990008</v>
      </c>
      <c r="E12" s="461">
        <v>0.98291232075400004</v>
      </c>
      <c r="F12" s="459">
        <v>590</v>
      </c>
      <c r="G12" s="460">
        <v>98.333333333333002</v>
      </c>
      <c r="H12" s="462">
        <v>50.023429999999998</v>
      </c>
      <c r="I12" s="459">
        <v>95.369079999999997</v>
      </c>
      <c r="J12" s="460">
        <v>-2.9642533333330001</v>
      </c>
      <c r="K12" s="463">
        <v>0.161642508474</v>
      </c>
    </row>
    <row r="13" spans="1:11" ht="14.4" customHeight="1" thickBot="1" x14ac:dyDescent="0.35">
      <c r="A13" s="480" t="s">
        <v>280</v>
      </c>
      <c r="B13" s="464">
        <v>83.411597789278005</v>
      </c>
      <c r="C13" s="464">
        <v>83.621870000000001</v>
      </c>
      <c r="D13" s="465">
        <v>0.210272210721</v>
      </c>
      <c r="E13" s="471">
        <v>1.002520898967</v>
      </c>
      <c r="F13" s="464">
        <v>83</v>
      </c>
      <c r="G13" s="465">
        <v>13.833333333333</v>
      </c>
      <c r="H13" s="467">
        <v>6.7116899999999999</v>
      </c>
      <c r="I13" s="464">
        <v>12.69932</v>
      </c>
      <c r="J13" s="465">
        <v>-1.134013333333</v>
      </c>
      <c r="K13" s="472">
        <v>0.15300385542100001</v>
      </c>
    </row>
    <row r="14" spans="1:11" ht="14.4" customHeight="1" thickBot="1" x14ac:dyDescent="0.35">
      <c r="A14" s="481" t="s">
        <v>281</v>
      </c>
      <c r="B14" s="459">
        <v>18</v>
      </c>
      <c r="C14" s="459">
        <v>16.27692</v>
      </c>
      <c r="D14" s="460">
        <v>-1.7230799999999999</v>
      </c>
      <c r="E14" s="461">
        <v>0.90427333333299997</v>
      </c>
      <c r="F14" s="459">
        <v>17</v>
      </c>
      <c r="G14" s="460">
        <v>2.833333333333</v>
      </c>
      <c r="H14" s="462">
        <v>1.2487200000000001</v>
      </c>
      <c r="I14" s="459">
        <v>2.0811999999999999</v>
      </c>
      <c r="J14" s="460">
        <v>-0.75213333333300003</v>
      </c>
      <c r="K14" s="463">
        <v>0.122423529411</v>
      </c>
    </row>
    <row r="15" spans="1:11" ht="14.4" customHeight="1" thickBot="1" x14ac:dyDescent="0.35">
      <c r="A15" s="481" t="s">
        <v>282</v>
      </c>
      <c r="B15" s="459">
        <v>2</v>
      </c>
      <c r="C15" s="459">
        <v>2.8581300000000001</v>
      </c>
      <c r="D15" s="460">
        <v>0.85812999999999995</v>
      </c>
      <c r="E15" s="461">
        <v>1.429065</v>
      </c>
      <c r="F15" s="459">
        <v>2</v>
      </c>
      <c r="G15" s="460">
        <v>0.33333333333300003</v>
      </c>
      <c r="H15" s="462">
        <v>0.23368</v>
      </c>
      <c r="I15" s="459">
        <v>0.40264</v>
      </c>
      <c r="J15" s="460">
        <v>6.9306666665999994E-2</v>
      </c>
      <c r="K15" s="463">
        <v>0.20132</v>
      </c>
    </row>
    <row r="16" spans="1:11" ht="14.4" customHeight="1" thickBot="1" x14ac:dyDescent="0.35">
      <c r="A16" s="481" t="s">
        <v>283</v>
      </c>
      <c r="B16" s="459">
        <v>25</v>
      </c>
      <c r="C16" s="459">
        <v>27.599419999999999</v>
      </c>
      <c r="D16" s="460">
        <v>2.5994199999999998</v>
      </c>
      <c r="E16" s="461">
        <v>1.1039768000000001</v>
      </c>
      <c r="F16" s="459">
        <v>26</v>
      </c>
      <c r="G16" s="460">
        <v>4.333333333333</v>
      </c>
      <c r="H16" s="462">
        <v>2.2982900000000002</v>
      </c>
      <c r="I16" s="459">
        <v>4.3504800000000001</v>
      </c>
      <c r="J16" s="460">
        <v>1.7146666666E-2</v>
      </c>
      <c r="K16" s="463">
        <v>0.167326153846</v>
      </c>
    </row>
    <row r="17" spans="1:11" ht="14.4" customHeight="1" thickBot="1" x14ac:dyDescent="0.35">
      <c r="A17" s="481" t="s">
        <v>284</v>
      </c>
      <c r="B17" s="459">
        <v>25.411597789278002</v>
      </c>
      <c r="C17" s="459">
        <v>28.369399999999999</v>
      </c>
      <c r="D17" s="460">
        <v>2.9578022107209998</v>
      </c>
      <c r="E17" s="461">
        <v>1.1163957589460001</v>
      </c>
      <c r="F17" s="459">
        <v>25</v>
      </c>
      <c r="G17" s="460">
        <v>4.1666666666659999</v>
      </c>
      <c r="H17" s="462">
        <v>2.0339999999999998</v>
      </c>
      <c r="I17" s="459">
        <v>4.2119999999999997</v>
      </c>
      <c r="J17" s="460">
        <v>4.5333333332999999E-2</v>
      </c>
      <c r="K17" s="463">
        <v>0.16847999999999999</v>
      </c>
    </row>
    <row r="18" spans="1:11" ht="14.4" customHeight="1" thickBot="1" x14ac:dyDescent="0.35">
      <c r="A18" s="481" t="s">
        <v>285</v>
      </c>
      <c r="B18" s="459">
        <v>10</v>
      </c>
      <c r="C18" s="459">
        <v>6.452</v>
      </c>
      <c r="D18" s="460">
        <v>-3.548</v>
      </c>
      <c r="E18" s="461">
        <v>0.6452</v>
      </c>
      <c r="F18" s="459">
        <v>10</v>
      </c>
      <c r="G18" s="460">
        <v>1.6666666666659999</v>
      </c>
      <c r="H18" s="462">
        <v>0.64500000000000002</v>
      </c>
      <c r="I18" s="459">
        <v>1.401</v>
      </c>
      <c r="J18" s="460">
        <v>-0.26566666666599997</v>
      </c>
      <c r="K18" s="463">
        <v>0.1401</v>
      </c>
    </row>
    <row r="19" spans="1:11" ht="14.4" customHeight="1" thickBot="1" x14ac:dyDescent="0.35">
      <c r="A19" s="481" t="s">
        <v>286</v>
      </c>
      <c r="B19" s="459">
        <v>3</v>
      </c>
      <c r="C19" s="459">
        <v>2.0659999999999998</v>
      </c>
      <c r="D19" s="460">
        <v>-0.93400000000000005</v>
      </c>
      <c r="E19" s="461">
        <v>0.68866666666599996</v>
      </c>
      <c r="F19" s="459">
        <v>3</v>
      </c>
      <c r="G19" s="460">
        <v>0.5</v>
      </c>
      <c r="H19" s="462">
        <v>0.252</v>
      </c>
      <c r="I19" s="459">
        <v>0.252</v>
      </c>
      <c r="J19" s="460">
        <v>-0.248</v>
      </c>
      <c r="K19" s="463">
        <v>8.4000000000000005E-2</v>
      </c>
    </row>
    <row r="20" spans="1:11" ht="14.4" customHeight="1" thickBot="1" x14ac:dyDescent="0.35">
      <c r="A20" s="480" t="s">
        <v>287</v>
      </c>
      <c r="B20" s="464">
        <v>70.901636314384007</v>
      </c>
      <c r="C20" s="464">
        <v>75.906940000000006</v>
      </c>
      <c r="D20" s="465">
        <v>5.0053036856149999</v>
      </c>
      <c r="E20" s="471">
        <v>1.0705950376569999</v>
      </c>
      <c r="F20" s="464">
        <v>70.766046324285</v>
      </c>
      <c r="G20" s="465">
        <v>11.794341054047001</v>
      </c>
      <c r="H20" s="467">
        <v>7.7135600000000002</v>
      </c>
      <c r="I20" s="464">
        <v>14.76141</v>
      </c>
      <c r="J20" s="465">
        <v>2.9670689459520001</v>
      </c>
      <c r="K20" s="472">
        <v>0.20859452755499999</v>
      </c>
    </row>
    <row r="21" spans="1:11" ht="14.4" customHeight="1" thickBot="1" x14ac:dyDescent="0.35">
      <c r="A21" s="481" t="s">
        <v>288</v>
      </c>
      <c r="B21" s="459">
        <v>0</v>
      </c>
      <c r="C21" s="459">
        <v>3.5306000000000002</v>
      </c>
      <c r="D21" s="460">
        <v>3.5306000000000002</v>
      </c>
      <c r="E21" s="469" t="s">
        <v>271</v>
      </c>
      <c r="F21" s="459">
        <v>0</v>
      </c>
      <c r="G21" s="460">
        <v>0</v>
      </c>
      <c r="H21" s="462">
        <v>1.1495</v>
      </c>
      <c r="I21" s="459">
        <v>1.1495</v>
      </c>
      <c r="J21" s="460">
        <v>1.1495</v>
      </c>
      <c r="K21" s="470" t="s">
        <v>271</v>
      </c>
    </row>
    <row r="22" spans="1:11" ht="14.4" customHeight="1" thickBot="1" x14ac:dyDescent="0.35">
      <c r="A22" s="481" t="s">
        <v>289</v>
      </c>
      <c r="B22" s="459">
        <v>1</v>
      </c>
      <c r="C22" s="459">
        <v>0.18659999999999999</v>
      </c>
      <c r="D22" s="460">
        <v>-0.81340000000000001</v>
      </c>
      <c r="E22" s="461">
        <v>0.18659999999999999</v>
      </c>
      <c r="F22" s="459">
        <v>1</v>
      </c>
      <c r="G22" s="460">
        <v>0.166666666666</v>
      </c>
      <c r="H22" s="462">
        <v>3.3840000000000002E-2</v>
      </c>
      <c r="I22" s="459">
        <v>3.3840000000000002E-2</v>
      </c>
      <c r="J22" s="460">
        <v>-0.13282666666599999</v>
      </c>
      <c r="K22" s="463">
        <v>3.3840000000000002E-2</v>
      </c>
    </row>
    <row r="23" spans="1:11" ht="14.4" customHeight="1" thickBot="1" x14ac:dyDescent="0.35">
      <c r="A23" s="481" t="s">
        <v>290</v>
      </c>
      <c r="B23" s="459">
        <v>11.597093897509</v>
      </c>
      <c r="C23" s="459">
        <v>11.603389999999999</v>
      </c>
      <c r="D23" s="460">
        <v>6.2961024900000002E-3</v>
      </c>
      <c r="E23" s="461">
        <v>1.0005429034669999</v>
      </c>
      <c r="F23" s="459">
        <v>12.949488218446</v>
      </c>
      <c r="G23" s="460">
        <v>2.158248036407</v>
      </c>
      <c r="H23" s="462">
        <v>0.86360999999999999</v>
      </c>
      <c r="I23" s="459">
        <v>2.5195699999999999</v>
      </c>
      <c r="J23" s="460">
        <v>0.36132196359199997</v>
      </c>
      <c r="K23" s="463">
        <v>0.194569079294</v>
      </c>
    </row>
    <row r="24" spans="1:11" ht="14.4" customHeight="1" thickBot="1" x14ac:dyDescent="0.35">
      <c r="A24" s="481" t="s">
        <v>291</v>
      </c>
      <c r="B24" s="459">
        <v>25</v>
      </c>
      <c r="C24" s="459">
        <v>22.92915</v>
      </c>
      <c r="D24" s="460">
        <v>-2.0708500000000001</v>
      </c>
      <c r="E24" s="461">
        <v>0.91716600000000004</v>
      </c>
      <c r="F24" s="459">
        <v>25</v>
      </c>
      <c r="G24" s="460">
        <v>4.1666666666659999</v>
      </c>
      <c r="H24" s="462">
        <v>1.92862</v>
      </c>
      <c r="I24" s="459">
        <v>4.8837299999999999</v>
      </c>
      <c r="J24" s="460">
        <v>0.71706333333299999</v>
      </c>
      <c r="K24" s="463">
        <v>0.1953492</v>
      </c>
    </row>
    <row r="25" spans="1:11" ht="14.4" customHeight="1" thickBot="1" x14ac:dyDescent="0.35">
      <c r="A25" s="481" t="s">
        <v>292</v>
      </c>
      <c r="B25" s="459">
        <v>1.4598156484839999</v>
      </c>
      <c r="C25" s="459">
        <v>3.7448299999999999</v>
      </c>
      <c r="D25" s="460">
        <v>2.2850143515150001</v>
      </c>
      <c r="E25" s="461">
        <v>2.5652759674730001</v>
      </c>
      <c r="F25" s="459">
        <v>2.6834256050069998</v>
      </c>
      <c r="G25" s="460">
        <v>0.44723760083399999</v>
      </c>
      <c r="H25" s="462">
        <v>0.24340000000000001</v>
      </c>
      <c r="I25" s="459">
        <v>0.24340000000000001</v>
      </c>
      <c r="J25" s="460">
        <v>-0.20383760083399999</v>
      </c>
      <c r="K25" s="463">
        <v>9.0704955466000006E-2</v>
      </c>
    </row>
    <row r="26" spans="1:11" ht="14.4" customHeight="1" thickBot="1" x14ac:dyDescent="0.35">
      <c r="A26" s="481" t="s">
        <v>293</v>
      </c>
      <c r="B26" s="459">
        <v>0</v>
      </c>
      <c r="C26" s="459">
        <v>3.9648099999999999</v>
      </c>
      <c r="D26" s="460">
        <v>3.9648099999999999</v>
      </c>
      <c r="E26" s="469" t="s">
        <v>294</v>
      </c>
      <c r="F26" s="459">
        <v>0</v>
      </c>
      <c r="G26" s="460">
        <v>0</v>
      </c>
      <c r="H26" s="462">
        <v>0.56052000000000002</v>
      </c>
      <c r="I26" s="459">
        <v>0.56052000000000002</v>
      </c>
      <c r="J26" s="460">
        <v>0.56052000000000002</v>
      </c>
      <c r="K26" s="470" t="s">
        <v>271</v>
      </c>
    </row>
    <row r="27" spans="1:11" ht="14.4" customHeight="1" thickBot="1" x14ac:dyDescent="0.35">
      <c r="A27" s="481" t="s">
        <v>295</v>
      </c>
      <c r="B27" s="459">
        <v>26.84472676839</v>
      </c>
      <c r="C27" s="459">
        <v>22.39518</v>
      </c>
      <c r="D27" s="460">
        <v>-4.4495467683900003</v>
      </c>
      <c r="E27" s="461">
        <v>0.834248759289</v>
      </c>
      <c r="F27" s="459">
        <v>22.133132500830001</v>
      </c>
      <c r="G27" s="460">
        <v>3.6888554168050001</v>
      </c>
      <c r="H27" s="462">
        <v>1.68831</v>
      </c>
      <c r="I27" s="459">
        <v>3.4626299999999999</v>
      </c>
      <c r="J27" s="460">
        <v>-0.226225416805</v>
      </c>
      <c r="K27" s="463">
        <v>0.15644554605399999</v>
      </c>
    </row>
    <row r="28" spans="1:11" ht="14.4" customHeight="1" thickBot="1" x14ac:dyDescent="0.35">
      <c r="A28" s="481" t="s">
        <v>296</v>
      </c>
      <c r="B28" s="459">
        <v>0</v>
      </c>
      <c r="C28" s="459">
        <v>0.21199999999999999</v>
      </c>
      <c r="D28" s="460">
        <v>0.21199999999999999</v>
      </c>
      <c r="E28" s="469" t="s">
        <v>294</v>
      </c>
      <c r="F28" s="459">
        <v>0</v>
      </c>
      <c r="G28" s="460">
        <v>0</v>
      </c>
      <c r="H28" s="462">
        <v>0</v>
      </c>
      <c r="I28" s="459">
        <v>0</v>
      </c>
      <c r="J28" s="460">
        <v>0</v>
      </c>
      <c r="K28" s="470" t="s">
        <v>271</v>
      </c>
    </row>
    <row r="29" spans="1:11" ht="14.4" customHeight="1" thickBot="1" x14ac:dyDescent="0.35">
      <c r="A29" s="481" t="s">
        <v>297</v>
      </c>
      <c r="B29" s="459">
        <v>5</v>
      </c>
      <c r="C29" s="459">
        <v>7.3403799999999997</v>
      </c>
      <c r="D29" s="460">
        <v>2.3403800000000001</v>
      </c>
      <c r="E29" s="461">
        <v>1.4680759999999999</v>
      </c>
      <c r="F29" s="459">
        <v>7</v>
      </c>
      <c r="G29" s="460">
        <v>1.1666666666659999</v>
      </c>
      <c r="H29" s="462">
        <v>1.24576</v>
      </c>
      <c r="I29" s="459">
        <v>1.90822</v>
      </c>
      <c r="J29" s="460">
        <v>0.741553333333</v>
      </c>
      <c r="K29" s="463">
        <v>0.272602857142</v>
      </c>
    </row>
    <row r="30" spans="1:11" ht="14.4" customHeight="1" thickBot="1" x14ac:dyDescent="0.35">
      <c r="A30" s="480" t="s">
        <v>298</v>
      </c>
      <c r="B30" s="464">
        <v>3.033396977782</v>
      </c>
      <c r="C30" s="464">
        <v>1.0624199999999999</v>
      </c>
      <c r="D30" s="465">
        <v>-1.9709769777820001</v>
      </c>
      <c r="E30" s="471">
        <v>0.35024100300099997</v>
      </c>
      <c r="F30" s="464">
        <v>0.96759626624700001</v>
      </c>
      <c r="G30" s="465">
        <v>0.16126604437399999</v>
      </c>
      <c r="H30" s="467">
        <v>5.8529999999999999E-2</v>
      </c>
      <c r="I30" s="464">
        <v>5.8529999999999999E-2</v>
      </c>
      <c r="J30" s="465">
        <v>-0.102736044374</v>
      </c>
      <c r="K30" s="472">
        <v>6.0490105265000003E-2</v>
      </c>
    </row>
    <row r="31" spans="1:11" ht="14.4" customHeight="1" thickBot="1" x14ac:dyDescent="0.35">
      <c r="A31" s="481" t="s">
        <v>299</v>
      </c>
      <c r="B31" s="459">
        <v>3.033396977782</v>
      </c>
      <c r="C31" s="459">
        <v>1.0624199999999999</v>
      </c>
      <c r="D31" s="460">
        <v>-1.9709769777820001</v>
      </c>
      <c r="E31" s="461">
        <v>0.35024100300099997</v>
      </c>
      <c r="F31" s="459">
        <v>0.96759626624700001</v>
      </c>
      <c r="G31" s="460">
        <v>0.16126604437399999</v>
      </c>
      <c r="H31" s="462">
        <v>5.8529999999999999E-2</v>
      </c>
      <c r="I31" s="459">
        <v>5.8529999999999999E-2</v>
      </c>
      <c r="J31" s="460">
        <v>-0.102736044374</v>
      </c>
      <c r="K31" s="463">
        <v>6.0490105265000003E-2</v>
      </c>
    </row>
    <row r="32" spans="1:11" ht="14.4" customHeight="1" thickBot="1" x14ac:dyDescent="0.35">
      <c r="A32" s="480" t="s">
        <v>300</v>
      </c>
      <c r="B32" s="464">
        <v>7</v>
      </c>
      <c r="C32" s="464">
        <v>7.7171699999990002</v>
      </c>
      <c r="D32" s="465">
        <v>0.717169999999</v>
      </c>
      <c r="E32" s="471">
        <v>1.102452857142</v>
      </c>
      <c r="F32" s="464">
        <v>4</v>
      </c>
      <c r="G32" s="465">
        <v>0.66666666666600005</v>
      </c>
      <c r="H32" s="467">
        <v>0.95891999999999999</v>
      </c>
      <c r="I32" s="464">
        <v>1.43686</v>
      </c>
      <c r="J32" s="465">
        <v>0.770193333333</v>
      </c>
      <c r="K32" s="472">
        <v>0.35921500000000001</v>
      </c>
    </row>
    <row r="33" spans="1:11" ht="14.4" customHeight="1" thickBot="1" x14ac:dyDescent="0.35">
      <c r="A33" s="481" t="s">
        <v>301</v>
      </c>
      <c r="B33" s="459">
        <v>3</v>
      </c>
      <c r="C33" s="459">
        <v>3.40137</v>
      </c>
      <c r="D33" s="460">
        <v>0.40136999999900003</v>
      </c>
      <c r="E33" s="461">
        <v>1.1337900000000001</v>
      </c>
      <c r="F33" s="459">
        <v>0</v>
      </c>
      <c r="G33" s="460">
        <v>0</v>
      </c>
      <c r="H33" s="462">
        <v>0.81554000000000004</v>
      </c>
      <c r="I33" s="459">
        <v>0.81554000000000004</v>
      </c>
      <c r="J33" s="460">
        <v>0.81554000000000004</v>
      </c>
      <c r="K33" s="470" t="s">
        <v>271</v>
      </c>
    </row>
    <row r="34" spans="1:11" ht="14.4" customHeight="1" thickBot="1" x14ac:dyDescent="0.35">
      <c r="A34" s="481" t="s">
        <v>302</v>
      </c>
      <c r="B34" s="459">
        <v>0</v>
      </c>
      <c r="C34" s="459">
        <v>0.53999999999899995</v>
      </c>
      <c r="D34" s="460">
        <v>0.53999999999899995</v>
      </c>
      <c r="E34" s="469" t="s">
        <v>294</v>
      </c>
      <c r="F34" s="459">
        <v>0</v>
      </c>
      <c r="G34" s="460">
        <v>0</v>
      </c>
      <c r="H34" s="462">
        <v>0</v>
      </c>
      <c r="I34" s="459">
        <v>0</v>
      </c>
      <c r="J34" s="460">
        <v>0</v>
      </c>
      <c r="K34" s="470" t="s">
        <v>271</v>
      </c>
    </row>
    <row r="35" spans="1:11" ht="14.4" customHeight="1" thickBot="1" x14ac:dyDescent="0.35">
      <c r="A35" s="481" t="s">
        <v>303</v>
      </c>
      <c r="B35" s="459">
        <v>4</v>
      </c>
      <c r="C35" s="459">
        <v>3.7757999999999998</v>
      </c>
      <c r="D35" s="460">
        <v>-0.22420000000000001</v>
      </c>
      <c r="E35" s="461">
        <v>0.94394999999999996</v>
      </c>
      <c r="F35" s="459">
        <v>4</v>
      </c>
      <c r="G35" s="460">
        <v>0.66666666666600005</v>
      </c>
      <c r="H35" s="462">
        <v>0.14338000000000001</v>
      </c>
      <c r="I35" s="459">
        <v>0.62131999999999998</v>
      </c>
      <c r="J35" s="460">
        <v>-4.5346666665999999E-2</v>
      </c>
      <c r="K35" s="463">
        <v>0.15533</v>
      </c>
    </row>
    <row r="36" spans="1:11" ht="14.4" customHeight="1" thickBot="1" x14ac:dyDescent="0.35">
      <c r="A36" s="479" t="s">
        <v>42</v>
      </c>
      <c r="B36" s="459">
        <v>1161.87050667174</v>
      </c>
      <c r="C36" s="459">
        <v>1140.9280000000001</v>
      </c>
      <c r="D36" s="460">
        <v>-20.942506671741999</v>
      </c>
      <c r="E36" s="461">
        <v>0.981975180063</v>
      </c>
      <c r="F36" s="459">
        <v>1130.57257701038</v>
      </c>
      <c r="G36" s="460">
        <v>188.428762835063</v>
      </c>
      <c r="H36" s="462">
        <v>128.703</v>
      </c>
      <c r="I36" s="459">
        <v>258.40800000000002</v>
      </c>
      <c r="J36" s="460">
        <v>69.979237164937004</v>
      </c>
      <c r="K36" s="463">
        <v>0.228563831508</v>
      </c>
    </row>
    <row r="37" spans="1:11" ht="14.4" customHeight="1" thickBot="1" x14ac:dyDescent="0.35">
      <c r="A37" s="480" t="s">
        <v>304</v>
      </c>
      <c r="B37" s="464">
        <v>1161.87050667174</v>
      </c>
      <c r="C37" s="464">
        <v>1140.9280000000001</v>
      </c>
      <c r="D37" s="465">
        <v>-20.942506671741999</v>
      </c>
      <c r="E37" s="471">
        <v>0.981975180063</v>
      </c>
      <c r="F37" s="464">
        <v>1130.57257701038</v>
      </c>
      <c r="G37" s="465">
        <v>188.428762835063</v>
      </c>
      <c r="H37" s="467">
        <v>128.703</v>
      </c>
      <c r="I37" s="464">
        <v>258.40800000000002</v>
      </c>
      <c r="J37" s="465">
        <v>69.979237164937004</v>
      </c>
      <c r="K37" s="472">
        <v>0.228563831508</v>
      </c>
    </row>
    <row r="38" spans="1:11" ht="14.4" customHeight="1" thickBot="1" x14ac:dyDescent="0.35">
      <c r="A38" s="481" t="s">
        <v>305</v>
      </c>
      <c r="B38" s="459">
        <v>334.46799999999899</v>
      </c>
      <c r="C38" s="459">
        <v>340.55399999999997</v>
      </c>
      <c r="D38" s="460">
        <v>6.0860000000010004</v>
      </c>
      <c r="E38" s="461">
        <v>1.0181960606089999</v>
      </c>
      <c r="F38" s="459">
        <v>336.66833680673102</v>
      </c>
      <c r="G38" s="460">
        <v>56.111389467788001</v>
      </c>
      <c r="H38" s="462">
        <v>26.353000000000002</v>
      </c>
      <c r="I38" s="459">
        <v>52.558</v>
      </c>
      <c r="J38" s="460">
        <v>-3.553389467788</v>
      </c>
      <c r="K38" s="463">
        <v>0.15611209684399999</v>
      </c>
    </row>
    <row r="39" spans="1:11" ht="14.4" customHeight="1" thickBot="1" x14ac:dyDescent="0.35">
      <c r="A39" s="481" t="s">
        <v>306</v>
      </c>
      <c r="B39" s="459">
        <v>104.40250667174701</v>
      </c>
      <c r="C39" s="459">
        <v>95.120999999999995</v>
      </c>
      <c r="D39" s="460">
        <v>-9.2815066717469996</v>
      </c>
      <c r="E39" s="461">
        <v>0.91109881393000003</v>
      </c>
      <c r="F39" s="459">
        <v>101.14662713326</v>
      </c>
      <c r="G39" s="460">
        <v>16.857771188876001</v>
      </c>
      <c r="H39" s="462">
        <v>8.1219999999999999</v>
      </c>
      <c r="I39" s="459">
        <v>19.12</v>
      </c>
      <c r="J39" s="460">
        <v>2.2622288111229998</v>
      </c>
      <c r="K39" s="463">
        <v>0.18903250203999999</v>
      </c>
    </row>
    <row r="40" spans="1:11" ht="14.4" customHeight="1" thickBot="1" x14ac:dyDescent="0.35">
      <c r="A40" s="481" t="s">
        <v>307</v>
      </c>
      <c r="B40" s="459">
        <v>722.99999999999704</v>
      </c>
      <c r="C40" s="459">
        <v>705.25300000000004</v>
      </c>
      <c r="D40" s="460">
        <v>-17.746999999996</v>
      </c>
      <c r="E40" s="461">
        <v>0.97545366528300004</v>
      </c>
      <c r="F40" s="459">
        <v>692.75761307038704</v>
      </c>
      <c r="G40" s="460">
        <v>115.459602178398</v>
      </c>
      <c r="H40" s="462">
        <v>94.227999999999994</v>
      </c>
      <c r="I40" s="459">
        <v>186.73</v>
      </c>
      <c r="J40" s="460">
        <v>71.270397821602003</v>
      </c>
      <c r="K40" s="463">
        <v>0.26954593710199998</v>
      </c>
    </row>
    <row r="41" spans="1:11" ht="14.4" customHeight="1" thickBot="1" x14ac:dyDescent="0.35">
      <c r="A41" s="482" t="s">
        <v>308</v>
      </c>
      <c r="B41" s="464">
        <v>286.09594186254702</v>
      </c>
      <c r="C41" s="464">
        <v>300.25801999999999</v>
      </c>
      <c r="D41" s="465">
        <v>14.162078137451999</v>
      </c>
      <c r="E41" s="471">
        <v>1.049501150017</v>
      </c>
      <c r="F41" s="464">
        <v>307.37609791972102</v>
      </c>
      <c r="G41" s="465">
        <v>51.229349653286</v>
      </c>
      <c r="H41" s="467">
        <v>15.36369</v>
      </c>
      <c r="I41" s="464">
        <v>43.430599999999998</v>
      </c>
      <c r="J41" s="465">
        <v>-7.7987496532860003</v>
      </c>
      <c r="K41" s="472">
        <v>0.14129465594000001</v>
      </c>
    </row>
    <row r="42" spans="1:11" ht="14.4" customHeight="1" thickBot="1" x14ac:dyDescent="0.35">
      <c r="A42" s="479" t="s">
        <v>45</v>
      </c>
      <c r="B42" s="459">
        <v>49.470107407542997</v>
      </c>
      <c r="C42" s="459">
        <v>60.604680000000002</v>
      </c>
      <c r="D42" s="460">
        <v>11.134572592455999</v>
      </c>
      <c r="E42" s="461">
        <v>1.2250767822419999</v>
      </c>
      <c r="F42" s="459">
        <v>56.739545658381999</v>
      </c>
      <c r="G42" s="460">
        <v>9.4565909430630004</v>
      </c>
      <c r="H42" s="462">
        <v>0.97468999999999995</v>
      </c>
      <c r="I42" s="459">
        <v>2.3355700000000001</v>
      </c>
      <c r="J42" s="460">
        <v>-7.1210209430629998</v>
      </c>
      <c r="K42" s="463">
        <v>4.1163001445999998E-2</v>
      </c>
    </row>
    <row r="43" spans="1:11" ht="14.4" customHeight="1" thickBot="1" x14ac:dyDescent="0.35">
      <c r="A43" s="483" t="s">
        <v>309</v>
      </c>
      <c r="B43" s="459">
        <v>49.470107407542997</v>
      </c>
      <c r="C43" s="459">
        <v>60.604680000000002</v>
      </c>
      <c r="D43" s="460">
        <v>11.134572592455999</v>
      </c>
      <c r="E43" s="461">
        <v>1.2250767822419999</v>
      </c>
      <c r="F43" s="459">
        <v>56.739545658381999</v>
      </c>
      <c r="G43" s="460">
        <v>9.4565909430630004</v>
      </c>
      <c r="H43" s="462">
        <v>0.97468999999999995</v>
      </c>
      <c r="I43" s="459">
        <v>2.3355700000000001</v>
      </c>
      <c r="J43" s="460">
        <v>-7.1210209430629998</v>
      </c>
      <c r="K43" s="463">
        <v>4.1163001445999998E-2</v>
      </c>
    </row>
    <row r="44" spans="1:11" ht="14.4" customHeight="1" thickBot="1" x14ac:dyDescent="0.35">
      <c r="A44" s="481" t="s">
        <v>310</v>
      </c>
      <c r="B44" s="459">
        <v>10.221947843051</v>
      </c>
      <c r="C44" s="459">
        <v>2.3413499999999998</v>
      </c>
      <c r="D44" s="460">
        <v>-7.8805978430510004</v>
      </c>
      <c r="E44" s="461">
        <v>0.22905125676099999</v>
      </c>
      <c r="F44" s="459">
        <v>0</v>
      </c>
      <c r="G44" s="460">
        <v>0</v>
      </c>
      <c r="H44" s="462">
        <v>0</v>
      </c>
      <c r="I44" s="459">
        <v>0</v>
      </c>
      <c r="J44" s="460">
        <v>0</v>
      </c>
      <c r="K44" s="463">
        <v>0</v>
      </c>
    </row>
    <row r="45" spans="1:11" ht="14.4" customHeight="1" thickBot="1" x14ac:dyDescent="0.35">
      <c r="A45" s="481" t="s">
        <v>311</v>
      </c>
      <c r="B45" s="459">
        <v>0.248159564492</v>
      </c>
      <c r="C45" s="459">
        <v>23.377199999999998</v>
      </c>
      <c r="D45" s="460">
        <v>23.129040435507001</v>
      </c>
      <c r="E45" s="461">
        <v>94.202292979573002</v>
      </c>
      <c r="F45" s="459">
        <v>19.355281505623999</v>
      </c>
      <c r="G45" s="460">
        <v>3.2258802509370001</v>
      </c>
      <c r="H45" s="462">
        <v>0</v>
      </c>
      <c r="I45" s="459">
        <v>0</v>
      </c>
      <c r="J45" s="460">
        <v>-3.2258802509370001</v>
      </c>
      <c r="K45" s="463">
        <v>0</v>
      </c>
    </row>
    <row r="46" spans="1:11" ht="14.4" customHeight="1" thickBot="1" x14ac:dyDescent="0.35">
      <c r="A46" s="481" t="s">
        <v>312</v>
      </c>
      <c r="B46" s="459">
        <v>20</v>
      </c>
      <c r="C46" s="459">
        <v>12.029820000000001</v>
      </c>
      <c r="D46" s="460">
        <v>-7.970179999999</v>
      </c>
      <c r="E46" s="461">
        <v>0.601491</v>
      </c>
      <c r="F46" s="459">
        <v>13.912131806036999</v>
      </c>
      <c r="G46" s="460">
        <v>2.3186886343389999</v>
      </c>
      <c r="H46" s="462">
        <v>0</v>
      </c>
      <c r="I46" s="459">
        <v>0</v>
      </c>
      <c r="J46" s="460">
        <v>-2.3186886343389999</v>
      </c>
      <c r="K46" s="463">
        <v>0</v>
      </c>
    </row>
    <row r="47" spans="1:11" ht="14.4" customHeight="1" thickBot="1" x14ac:dyDescent="0.35">
      <c r="A47" s="481" t="s">
        <v>313</v>
      </c>
      <c r="B47" s="459">
        <v>18.999999999999002</v>
      </c>
      <c r="C47" s="459">
        <v>22.856310000000001</v>
      </c>
      <c r="D47" s="460">
        <v>3.8563100000000001</v>
      </c>
      <c r="E47" s="461">
        <v>1.20296368421</v>
      </c>
      <c r="F47" s="459">
        <v>23.472132346719999</v>
      </c>
      <c r="G47" s="460">
        <v>3.9120220577859999</v>
      </c>
      <c r="H47" s="462">
        <v>0.97468999999999995</v>
      </c>
      <c r="I47" s="459">
        <v>2.3355700000000001</v>
      </c>
      <c r="J47" s="460">
        <v>-1.5764520577859999</v>
      </c>
      <c r="K47" s="463">
        <v>9.9503954965999994E-2</v>
      </c>
    </row>
    <row r="48" spans="1:11" ht="14.4" customHeight="1" thickBot="1" x14ac:dyDescent="0.35">
      <c r="A48" s="484" t="s">
        <v>46</v>
      </c>
      <c r="B48" s="464">
        <v>0</v>
      </c>
      <c r="C48" s="464">
        <v>6.4450000000000003</v>
      </c>
      <c r="D48" s="465">
        <v>6.4450000000000003</v>
      </c>
      <c r="E48" s="466" t="s">
        <v>271</v>
      </c>
      <c r="F48" s="464">
        <v>0</v>
      </c>
      <c r="G48" s="465">
        <v>0</v>
      </c>
      <c r="H48" s="467">
        <v>0</v>
      </c>
      <c r="I48" s="464">
        <v>0</v>
      </c>
      <c r="J48" s="465">
        <v>0</v>
      </c>
      <c r="K48" s="468" t="s">
        <v>271</v>
      </c>
    </row>
    <row r="49" spans="1:11" ht="14.4" customHeight="1" thickBot="1" x14ac:dyDescent="0.35">
      <c r="A49" s="480" t="s">
        <v>314</v>
      </c>
      <c r="B49" s="464">
        <v>0</v>
      </c>
      <c r="C49" s="464">
        <v>6.4450000000000003</v>
      </c>
      <c r="D49" s="465">
        <v>6.4450000000000003</v>
      </c>
      <c r="E49" s="466" t="s">
        <v>271</v>
      </c>
      <c r="F49" s="464">
        <v>0</v>
      </c>
      <c r="G49" s="465">
        <v>0</v>
      </c>
      <c r="H49" s="467">
        <v>0</v>
      </c>
      <c r="I49" s="464">
        <v>0</v>
      </c>
      <c r="J49" s="465">
        <v>0</v>
      </c>
      <c r="K49" s="468" t="s">
        <v>271</v>
      </c>
    </row>
    <row r="50" spans="1:11" ht="14.4" customHeight="1" thickBot="1" x14ac:dyDescent="0.35">
      <c r="A50" s="481" t="s">
        <v>315</v>
      </c>
      <c r="B50" s="459">
        <v>0</v>
      </c>
      <c r="C50" s="459">
        <v>6.4050000000000002</v>
      </c>
      <c r="D50" s="460">
        <v>6.4050000000000002</v>
      </c>
      <c r="E50" s="469" t="s">
        <v>271</v>
      </c>
      <c r="F50" s="459">
        <v>0</v>
      </c>
      <c r="G50" s="460">
        <v>0</v>
      </c>
      <c r="H50" s="462">
        <v>0</v>
      </c>
      <c r="I50" s="459">
        <v>0</v>
      </c>
      <c r="J50" s="460">
        <v>0</v>
      </c>
      <c r="K50" s="470" t="s">
        <v>271</v>
      </c>
    </row>
    <row r="51" spans="1:11" ht="14.4" customHeight="1" thickBot="1" x14ac:dyDescent="0.35">
      <c r="A51" s="481" t="s">
        <v>316</v>
      </c>
      <c r="B51" s="459">
        <v>0</v>
      </c>
      <c r="C51" s="459">
        <v>0.04</v>
      </c>
      <c r="D51" s="460">
        <v>0.04</v>
      </c>
      <c r="E51" s="469" t="s">
        <v>294</v>
      </c>
      <c r="F51" s="459">
        <v>0</v>
      </c>
      <c r="G51" s="460">
        <v>0</v>
      </c>
      <c r="H51" s="462">
        <v>0</v>
      </c>
      <c r="I51" s="459">
        <v>0</v>
      </c>
      <c r="J51" s="460">
        <v>0</v>
      </c>
      <c r="K51" s="470" t="s">
        <v>271</v>
      </c>
    </row>
    <row r="52" spans="1:11" ht="14.4" customHeight="1" thickBot="1" x14ac:dyDescent="0.35">
      <c r="A52" s="479" t="s">
        <v>47</v>
      </c>
      <c r="B52" s="459">
        <v>236.625834455003</v>
      </c>
      <c r="C52" s="459">
        <v>233.20833999999999</v>
      </c>
      <c r="D52" s="460">
        <v>-3.4174944550030002</v>
      </c>
      <c r="E52" s="461">
        <v>0.98555739079399995</v>
      </c>
      <c r="F52" s="459">
        <v>250.63655226133801</v>
      </c>
      <c r="G52" s="460">
        <v>41.772758710223002</v>
      </c>
      <c r="H52" s="462">
        <v>14.388999999999999</v>
      </c>
      <c r="I52" s="459">
        <v>41.095030000000001</v>
      </c>
      <c r="J52" s="460">
        <v>-0.67772871022299996</v>
      </c>
      <c r="K52" s="463">
        <v>0.16396263685000001</v>
      </c>
    </row>
    <row r="53" spans="1:11" ht="14.4" customHeight="1" thickBot="1" x14ac:dyDescent="0.35">
      <c r="A53" s="480" t="s">
        <v>317</v>
      </c>
      <c r="B53" s="464">
        <v>59.092260682244003</v>
      </c>
      <c r="C53" s="464">
        <v>73.912790000000001</v>
      </c>
      <c r="D53" s="465">
        <v>14.820529317755</v>
      </c>
      <c r="E53" s="471">
        <v>1.2508032210410001</v>
      </c>
      <c r="F53" s="464">
        <v>70.492432265722996</v>
      </c>
      <c r="G53" s="465">
        <v>11.748738710953999</v>
      </c>
      <c r="H53" s="467">
        <v>3.5813799999999998</v>
      </c>
      <c r="I53" s="464">
        <v>9.8049199999999992</v>
      </c>
      <c r="J53" s="465">
        <v>-1.9438187109530001</v>
      </c>
      <c r="K53" s="472">
        <v>0.139091810068</v>
      </c>
    </row>
    <row r="54" spans="1:11" ht="14.4" customHeight="1" thickBot="1" x14ac:dyDescent="0.35">
      <c r="A54" s="481" t="s">
        <v>318</v>
      </c>
      <c r="B54" s="459">
        <v>50.426290650116002</v>
      </c>
      <c r="C54" s="459">
        <v>66.193899999999999</v>
      </c>
      <c r="D54" s="460">
        <v>15.767609349882999</v>
      </c>
      <c r="E54" s="461">
        <v>1.312686282227</v>
      </c>
      <c r="F54" s="459">
        <v>62.554253533694002</v>
      </c>
      <c r="G54" s="460">
        <v>10.425708922282</v>
      </c>
      <c r="H54" s="462">
        <v>2.9293999999999998</v>
      </c>
      <c r="I54" s="459">
        <v>8.4305000000000003</v>
      </c>
      <c r="J54" s="460">
        <v>-1.995208922282</v>
      </c>
      <c r="K54" s="463">
        <v>0.13477101114199999</v>
      </c>
    </row>
    <row r="55" spans="1:11" ht="14.4" customHeight="1" thickBot="1" x14ac:dyDescent="0.35">
      <c r="A55" s="481" t="s">
        <v>319</v>
      </c>
      <c r="B55" s="459">
        <v>8.6659700321279995</v>
      </c>
      <c r="C55" s="459">
        <v>7.71889</v>
      </c>
      <c r="D55" s="460">
        <v>-0.94708003212799996</v>
      </c>
      <c r="E55" s="461">
        <v>0.89071275014600004</v>
      </c>
      <c r="F55" s="459">
        <v>7.9381787320289998</v>
      </c>
      <c r="G55" s="460">
        <v>1.3230297886710001</v>
      </c>
      <c r="H55" s="462">
        <v>0.65198</v>
      </c>
      <c r="I55" s="459">
        <v>1.37442</v>
      </c>
      <c r="J55" s="460">
        <v>5.1390211328E-2</v>
      </c>
      <c r="K55" s="463">
        <v>0.17314047042700001</v>
      </c>
    </row>
    <row r="56" spans="1:11" ht="14.4" customHeight="1" thickBot="1" x14ac:dyDescent="0.35">
      <c r="A56" s="480" t="s">
        <v>320</v>
      </c>
      <c r="B56" s="464">
        <v>6</v>
      </c>
      <c r="C56" s="464">
        <v>5.2016</v>
      </c>
      <c r="D56" s="465">
        <v>-0.7984</v>
      </c>
      <c r="E56" s="471">
        <v>0.86693333333300004</v>
      </c>
      <c r="F56" s="464">
        <v>6.6237773788799998</v>
      </c>
      <c r="G56" s="465">
        <v>1.1039628964799999</v>
      </c>
      <c r="H56" s="467">
        <v>0</v>
      </c>
      <c r="I56" s="464">
        <v>3.3896700000000002</v>
      </c>
      <c r="J56" s="465">
        <v>2.285707103519</v>
      </c>
      <c r="K56" s="472">
        <v>0.51174274226100003</v>
      </c>
    </row>
    <row r="57" spans="1:11" ht="14.4" customHeight="1" thickBot="1" x14ac:dyDescent="0.35">
      <c r="A57" s="481" t="s">
        <v>321</v>
      </c>
      <c r="B57" s="459">
        <v>2</v>
      </c>
      <c r="C57" s="459">
        <v>1.62</v>
      </c>
      <c r="D57" s="460">
        <v>-0.38</v>
      </c>
      <c r="E57" s="461">
        <v>0.80999999999899996</v>
      </c>
      <c r="F57" s="459">
        <v>1.7036619718299999</v>
      </c>
      <c r="G57" s="460">
        <v>0.28394366197100002</v>
      </c>
      <c r="H57" s="462">
        <v>0</v>
      </c>
      <c r="I57" s="459">
        <v>0.40500000000000003</v>
      </c>
      <c r="J57" s="460">
        <v>0.121056338028</v>
      </c>
      <c r="K57" s="463">
        <v>0.23772321428500001</v>
      </c>
    </row>
    <row r="58" spans="1:11" ht="14.4" customHeight="1" thickBot="1" x14ac:dyDescent="0.35">
      <c r="A58" s="481" t="s">
        <v>322</v>
      </c>
      <c r="B58" s="459">
        <v>4</v>
      </c>
      <c r="C58" s="459">
        <v>3.5815999999999999</v>
      </c>
      <c r="D58" s="460">
        <v>-0.41839999999999999</v>
      </c>
      <c r="E58" s="461">
        <v>0.895399999999</v>
      </c>
      <c r="F58" s="459">
        <v>4.9201154070489999</v>
      </c>
      <c r="G58" s="460">
        <v>0.82001923450799996</v>
      </c>
      <c r="H58" s="462">
        <v>0</v>
      </c>
      <c r="I58" s="459">
        <v>2.9846699999999999</v>
      </c>
      <c r="J58" s="460">
        <v>2.1646507654909999</v>
      </c>
      <c r="K58" s="463">
        <v>0.60662601444700004</v>
      </c>
    </row>
    <row r="59" spans="1:11" ht="14.4" customHeight="1" thickBot="1" x14ac:dyDescent="0.35">
      <c r="A59" s="480" t="s">
        <v>323</v>
      </c>
      <c r="B59" s="464">
        <v>124.28963776601</v>
      </c>
      <c r="C59" s="464">
        <v>119.05244</v>
      </c>
      <c r="D59" s="465">
        <v>-5.2371977660100004</v>
      </c>
      <c r="E59" s="471">
        <v>0.95786295736100002</v>
      </c>
      <c r="F59" s="464">
        <v>133.47116620482799</v>
      </c>
      <c r="G59" s="465">
        <v>22.245194367471001</v>
      </c>
      <c r="H59" s="467">
        <v>10.10562</v>
      </c>
      <c r="I59" s="464">
        <v>20.43092</v>
      </c>
      <c r="J59" s="465">
        <v>-1.814274367471</v>
      </c>
      <c r="K59" s="472">
        <v>0.15307366063300001</v>
      </c>
    </row>
    <row r="60" spans="1:11" ht="14.4" customHeight="1" thickBot="1" x14ac:dyDescent="0.35">
      <c r="A60" s="481" t="s">
        <v>324</v>
      </c>
      <c r="B60" s="459">
        <v>109</v>
      </c>
      <c r="C60" s="459">
        <v>104.33085</v>
      </c>
      <c r="D60" s="460">
        <v>-4.6691500000000001</v>
      </c>
      <c r="E60" s="461">
        <v>0.957163761467</v>
      </c>
      <c r="F60" s="459">
        <v>118.70620724585601</v>
      </c>
      <c r="G60" s="460">
        <v>19.784367874309002</v>
      </c>
      <c r="H60" s="462">
        <v>8.9274100000000001</v>
      </c>
      <c r="I60" s="459">
        <v>17.85482</v>
      </c>
      <c r="J60" s="460">
        <v>-1.929547874309</v>
      </c>
      <c r="K60" s="463">
        <v>0.150411847992</v>
      </c>
    </row>
    <row r="61" spans="1:11" ht="14.4" customHeight="1" thickBot="1" x14ac:dyDescent="0.35">
      <c r="A61" s="481" t="s">
        <v>325</v>
      </c>
      <c r="B61" s="459">
        <v>15.289637766009999</v>
      </c>
      <c r="C61" s="459">
        <v>14.721590000000001</v>
      </c>
      <c r="D61" s="460">
        <v>-0.56804776600999995</v>
      </c>
      <c r="E61" s="461">
        <v>0.96284753277299995</v>
      </c>
      <c r="F61" s="459">
        <v>14.764958958972001</v>
      </c>
      <c r="G61" s="460">
        <v>2.4608264931620001</v>
      </c>
      <c r="H61" s="462">
        <v>1.17821</v>
      </c>
      <c r="I61" s="459">
        <v>2.5760999999999998</v>
      </c>
      <c r="J61" s="460">
        <v>0.11527350683699999</v>
      </c>
      <c r="K61" s="463">
        <v>0.17447390183399999</v>
      </c>
    </row>
    <row r="62" spans="1:11" ht="14.4" customHeight="1" thickBot="1" x14ac:dyDescent="0.35">
      <c r="A62" s="480" t="s">
        <v>326</v>
      </c>
      <c r="B62" s="464">
        <v>42.911342494727002</v>
      </c>
      <c r="C62" s="464">
        <v>33.863509999999998</v>
      </c>
      <c r="D62" s="465">
        <v>-9.0478324947270004</v>
      </c>
      <c r="E62" s="471">
        <v>0.78915056093000002</v>
      </c>
      <c r="F62" s="464">
        <v>39.135097210551997</v>
      </c>
      <c r="G62" s="465">
        <v>6.5225162017580001</v>
      </c>
      <c r="H62" s="467">
        <v>0.70199999999999996</v>
      </c>
      <c r="I62" s="464">
        <v>7.4695200000000002</v>
      </c>
      <c r="J62" s="465">
        <v>0.94700379824100001</v>
      </c>
      <c r="K62" s="472">
        <v>0.19086499159</v>
      </c>
    </row>
    <row r="63" spans="1:11" ht="14.4" customHeight="1" thickBot="1" x14ac:dyDescent="0.35">
      <c r="A63" s="481" t="s">
        <v>327</v>
      </c>
      <c r="B63" s="459">
        <v>33.929699147653999</v>
      </c>
      <c r="C63" s="459">
        <v>21.367180000000001</v>
      </c>
      <c r="D63" s="460">
        <v>-12.562519147653999</v>
      </c>
      <c r="E63" s="461">
        <v>0.62974858418299995</v>
      </c>
      <c r="F63" s="459">
        <v>30.505935708654999</v>
      </c>
      <c r="G63" s="460">
        <v>5.0843226181089998</v>
      </c>
      <c r="H63" s="462">
        <v>0.70199999999999996</v>
      </c>
      <c r="I63" s="459">
        <v>6.8730000000000002</v>
      </c>
      <c r="J63" s="460">
        <v>1.7886773818899999</v>
      </c>
      <c r="K63" s="463">
        <v>0.22530041581499999</v>
      </c>
    </row>
    <row r="64" spans="1:11" ht="14.4" customHeight="1" thickBot="1" x14ac:dyDescent="0.35">
      <c r="A64" s="481" t="s">
        <v>328</v>
      </c>
      <c r="B64" s="459">
        <v>1</v>
      </c>
      <c r="C64" s="459">
        <v>1.45</v>
      </c>
      <c r="D64" s="460">
        <v>0.45</v>
      </c>
      <c r="E64" s="461">
        <v>1.45</v>
      </c>
      <c r="F64" s="459">
        <v>3.1704348531090001</v>
      </c>
      <c r="G64" s="460">
        <v>0.52840580885099997</v>
      </c>
      <c r="H64" s="462">
        <v>0</v>
      </c>
      <c r="I64" s="459">
        <v>0</v>
      </c>
      <c r="J64" s="460">
        <v>-0.52840580885099997</v>
      </c>
      <c r="K64" s="463">
        <v>0</v>
      </c>
    </row>
    <row r="65" spans="1:11" ht="14.4" customHeight="1" thickBot="1" x14ac:dyDescent="0.35">
      <c r="A65" s="481" t="s">
        <v>329</v>
      </c>
      <c r="B65" s="459">
        <v>1.628466275364</v>
      </c>
      <c r="C65" s="459">
        <v>4.2781099999989998</v>
      </c>
      <c r="D65" s="460">
        <v>2.6496437246350002</v>
      </c>
      <c r="E65" s="461">
        <v>2.6270792737419999</v>
      </c>
      <c r="F65" s="459">
        <v>4.5576081923240004</v>
      </c>
      <c r="G65" s="460">
        <v>0.75960136538699996</v>
      </c>
      <c r="H65" s="462">
        <v>0</v>
      </c>
      <c r="I65" s="459">
        <v>0.59652000000000005</v>
      </c>
      <c r="J65" s="460">
        <v>-0.16308136538699999</v>
      </c>
      <c r="K65" s="463">
        <v>0.130884440879</v>
      </c>
    </row>
    <row r="66" spans="1:11" ht="14.4" customHeight="1" thickBot="1" x14ac:dyDescent="0.35">
      <c r="A66" s="481" t="s">
        <v>330</v>
      </c>
      <c r="B66" s="459">
        <v>6.3531770717080001</v>
      </c>
      <c r="C66" s="459">
        <v>6.7682199999990003</v>
      </c>
      <c r="D66" s="460">
        <v>0.41504292829099998</v>
      </c>
      <c r="E66" s="461">
        <v>1.0653284055529999</v>
      </c>
      <c r="F66" s="459">
        <v>0.90111845646199995</v>
      </c>
      <c r="G66" s="460">
        <v>0.15018640941</v>
      </c>
      <c r="H66" s="462">
        <v>0</v>
      </c>
      <c r="I66" s="459">
        <v>0</v>
      </c>
      <c r="J66" s="460">
        <v>-0.15018640941</v>
      </c>
      <c r="K66" s="463">
        <v>0</v>
      </c>
    </row>
    <row r="67" spans="1:11" ht="14.4" customHeight="1" thickBot="1" x14ac:dyDescent="0.35">
      <c r="A67" s="480" t="s">
        <v>331</v>
      </c>
      <c r="B67" s="464">
        <v>4.3325935120199999</v>
      </c>
      <c r="C67" s="464">
        <v>1.1779999999999999</v>
      </c>
      <c r="D67" s="465">
        <v>-3.1545935120199999</v>
      </c>
      <c r="E67" s="471">
        <v>0.27189257352000001</v>
      </c>
      <c r="F67" s="464">
        <v>0.91407920135200005</v>
      </c>
      <c r="G67" s="465">
        <v>0.15234653355800001</v>
      </c>
      <c r="H67" s="467">
        <v>0</v>
      </c>
      <c r="I67" s="464">
        <v>0</v>
      </c>
      <c r="J67" s="465">
        <v>-0.15234653355800001</v>
      </c>
      <c r="K67" s="472">
        <v>0</v>
      </c>
    </row>
    <row r="68" spans="1:11" ht="14.4" customHeight="1" thickBot="1" x14ac:dyDescent="0.35">
      <c r="A68" s="481" t="s">
        <v>332</v>
      </c>
      <c r="B68" s="459">
        <v>4.3325935120199999</v>
      </c>
      <c r="C68" s="459">
        <v>1.1779999999999999</v>
      </c>
      <c r="D68" s="460">
        <v>-3.1545935120199999</v>
      </c>
      <c r="E68" s="461">
        <v>0.27189257352000001</v>
      </c>
      <c r="F68" s="459">
        <v>0.91407920135200005</v>
      </c>
      <c r="G68" s="460">
        <v>0.15234653355800001</v>
      </c>
      <c r="H68" s="462">
        <v>0</v>
      </c>
      <c r="I68" s="459">
        <v>0</v>
      </c>
      <c r="J68" s="460">
        <v>-0.15234653355800001</v>
      </c>
      <c r="K68" s="463">
        <v>0</v>
      </c>
    </row>
    <row r="69" spans="1:11" ht="14.4" customHeight="1" thickBot="1" x14ac:dyDescent="0.35">
      <c r="A69" s="478" t="s">
        <v>48</v>
      </c>
      <c r="B69" s="459">
        <v>7849</v>
      </c>
      <c r="C69" s="459">
        <v>8506.1346099999992</v>
      </c>
      <c r="D69" s="460">
        <v>657.134609999997</v>
      </c>
      <c r="E69" s="461">
        <v>1.083722080519</v>
      </c>
      <c r="F69" s="459">
        <v>8541.5157958603104</v>
      </c>
      <c r="G69" s="460">
        <v>1423.58596597672</v>
      </c>
      <c r="H69" s="462">
        <v>708.71803999999997</v>
      </c>
      <c r="I69" s="459">
        <v>1369.96613</v>
      </c>
      <c r="J69" s="460">
        <v>-53.619835976716999</v>
      </c>
      <c r="K69" s="463">
        <v>0.16038911157399999</v>
      </c>
    </row>
    <row r="70" spans="1:11" ht="14.4" customHeight="1" thickBot="1" x14ac:dyDescent="0.35">
      <c r="A70" s="484" t="s">
        <v>333</v>
      </c>
      <c r="B70" s="464">
        <v>5776</v>
      </c>
      <c r="C70" s="464">
        <v>6265.9870000000001</v>
      </c>
      <c r="D70" s="465">
        <v>489.98699999999599</v>
      </c>
      <c r="E70" s="471">
        <v>1.0848315443209999</v>
      </c>
      <c r="F70" s="464">
        <v>6298.3557958603096</v>
      </c>
      <c r="G70" s="465">
        <v>1049.7259659767201</v>
      </c>
      <c r="H70" s="467">
        <v>523.02</v>
      </c>
      <c r="I70" s="464">
        <v>1013.951</v>
      </c>
      <c r="J70" s="465">
        <v>-35.774965976716999</v>
      </c>
      <c r="K70" s="472">
        <v>0.160986618232</v>
      </c>
    </row>
    <row r="71" spans="1:11" ht="14.4" customHeight="1" thickBot="1" x14ac:dyDescent="0.35">
      <c r="A71" s="480" t="s">
        <v>334</v>
      </c>
      <c r="B71" s="464">
        <v>5760</v>
      </c>
      <c r="C71" s="464">
        <v>6222.4809999999998</v>
      </c>
      <c r="D71" s="465">
        <v>462.48099999999602</v>
      </c>
      <c r="E71" s="471">
        <v>1.0802918402770001</v>
      </c>
      <c r="F71" s="464">
        <v>6230.99999999998</v>
      </c>
      <c r="G71" s="465">
        <v>1038.5</v>
      </c>
      <c r="H71" s="467">
        <v>515.82000000000005</v>
      </c>
      <c r="I71" s="464">
        <v>988.44200000000001</v>
      </c>
      <c r="J71" s="465">
        <v>-50.057999999995999</v>
      </c>
      <c r="K71" s="472">
        <v>0.15863296421100001</v>
      </c>
    </row>
    <row r="72" spans="1:11" ht="14.4" customHeight="1" thickBot="1" x14ac:dyDescent="0.35">
      <c r="A72" s="481" t="s">
        <v>335</v>
      </c>
      <c r="B72" s="459">
        <v>5760</v>
      </c>
      <c r="C72" s="459">
        <v>6222.4809999999998</v>
      </c>
      <c r="D72" s="460">
        <v>462.48099999999602</v>
      </c>
      <c r="E72" s="461">
        <v>1.0802918402770001</v>
      </c>
      <c r="F72" s="459">
        <v>6230.99999999998</v>
      </c>
      <c r="G72" s="460">
        <v>1038.5</v>
      </c>
      <c r="H72" s="462">
        <v>515.82000000000005</v>
      </c>
      <c r="I72" s="459">
        <v>988.44200000000001</v>
      </c>
      <c r="J72" s="460">
        <v>-50.057999999995999</v>
      </c>
      <c r="K72" s="463">
        <v>0.15863296421100001</v>
      </c>
    </row>
    <row r="73" spans="1:11" ht="14.4" customHeight="1" thickBot="1" x14ac:dyDescent="0.35">
      <c r="A73" s="480" t="s">
        <v>336</v>
      </c>
      <c r="B73" s="464">
        <v>0</v>
      </c>
      <c r="C73" s="464">
        <v>40.799999999999997</v>
      </c>
      <c r="D73" s="465">
        <v>40.799999999999997</v>
      </c>
      <c r="E73" s="466" t="s">
        <v>294</v>
      </c>
      <c r="F73" s="464">
        <v>52.505795860326998</v>
      </c>
      <c r="G73" s="465">
        <v>8.750965976721</v>
      </c>
      <c r="H73" s="467">
        <v>7.2</v>
      </c>
      <c r="I73" s="464">
        <v>16.8</v>
      </c>
      <c r="J73" s="465">
        <v>8.0490340232780007</v>
      </c>
      <c r="K73" s="472">
        <v>0.31996467675000001</v>
      </c>
    </row>
    <row r="74" spans="1:11" ht="14.4" customHeight="1" thickBot="1" x14ac:dyDescent="0.35">
      <c r="A74" s="481" t="s">
        <v>337</v>
      </c>
      <c r="B74" s="459">
        <v>0</v>
      </c>
      <c r="C74" s="459">
        <v>40.799999999999997</v>
      </c>
      <c r="D74" s="460">
        <v>40.799999999999997</v>
      </c>
      <c r="E74" s="469" t="s">
        <v>294</v>
      </c>
      <c r="F74" s="459">
        <v>52.505795860326998</v>
      </c>
      <c r="G74" s="460">
        <v>8.750965976721</v>
      </c>
      <c r="H74" s="462">
        <v>7.2</v>
      </c>
      <c r="I74" s="459">
        <v>16.8</v>
      </c>
      <c r="J74" s="460">
        <v>8.0490340232780007</v>
      </c>
      <c r="K74" s="463">
        <v>0.31996467675000001</v>
      </c>
    </row>
    <row r="75" spans="1:11" ht="14.4" customHeight="1" thickBot="1" x14ac:dyDescent="0.35">
      <c r="A75" s="480" t="s">
        <v>338</v>
      </c>
      <c r="B75" s="464">
        <v>16</v>
      </c>
      <c r="C75" s="464">
        <v>2.706</v>
      </c>
      <c r="D75" s="465">
        <v>-13.294</v>
      </c>
      <c r="E75" s="471">
        <v>0.169125</v>
      </c>
      <c r="F75" s="464">
        <v>14.85</v>
      </c>
      <c r="G75" s="465">
        <v>2.4750000000000001</v>
      </c>
      <c r="H75" s="467">
        <v>0</v>
      </c>
      <c r="I75" s="464">
        <v>8.7089999999999996</v>
      </c>
      <c r="J75" s="465">
        <v>6.234</v>
      </c>
      <c r="K75" s="472">
        <v>0.58646464646399998</v>
      </c>
    </row>
    <row r="76" spans="1:11" ht="14.4" customHeight="1" thickBot="1" x14ac:dyDescent="0.35">
      <c r="A76" s="481" t="s">
        <v>339</v>
      </c>
      <c r="B76" s="459">
        <v>16</v>
      </c>
      <c r="C76" s="459">
        <v>2.706</v>
      </c>
      <c r="D76" s="460">
        <v>-13.294</v>
      </c>
      <c r="E76" s="461">
        <v>0.169125</v>
      </c>
      <c r="F76" s="459">
        <v>14.85</v>
      </c>
      <c r="G76" s="460">
        <v>2.4750000000000001</v>
      </c>
      <c r="H76" s="462">
        <v>0</v>
      </c>
      <c r="I76" s="459">
        <v>8.7089999999999996</v>
      </c>
      <c r="J76" s="460">
        <v>6.234</v>
      </c>
      <c r="K76" s="463">
        <v>0.58646464646399998</v>
      </c>
    </row>
    <row r="77" spans="1:11" ht="14.4" customHeight="1" thickBot="1" x14ac:dyDescent="0.35">
      <c r="A77" s="479" t="s">
        <v>340</v>
      </c>
      <c r="B77" s="459">
        <v>1958</v>
      </c>
      <c r="C77" s="459">
        <v>2115.6442299999999</v>
      </c>
      <c r="D77" s="460">
        <v>157.64423000000201</v>
      </c>
      <c r="E77" s="461">
        <v>1.0805128855970001</v>
      </c>
      <c r="F77" s="459">
        <v>2118.54</v>
      </c>
      <c r="G77" s="460">
        <v>353.09</v>
      </c>
      <c r="H77" s="462">
        <v>175.37899999999999</v>
      </c>
      <c r="I77" s="459">
        <v>336.07049999999998</v>
      </c>
      <c r="J77" s="460">
        <v>-17.019499999998999</v>
      </c>
      <c r="K77" s="463">
        <v>0.158633068056</v>
      </c>
    </row>
    <row r="78" spans="1:11" ht="14.4" customHeight="1" thickBot="1" x14ac:dyDescent="0.35">
      <c r="A78" s="480" t="s">
        <v>341</v>
      </c>
      <c r="B78" s="464">
        <v>517.99999999999795</v>
      </c>
      <c r="C78" s="464">
        <v>560.02398000000005</v>
      </c>
      <c r="D78" s="465">
        <v>42.023980000001998</v>
      </c>
      <c r="E78" s="471">
        <v>1.081127374517</v>
      </c>
      <c r="F78" s="464">
        <v>560.79000000000099</v>
      </c>
      <c r="G78" s="465">
        <v>93.465000000000003</v>
      </c>
      <c r="H78" s="467">
        <v>46.423999999999999</v>
      </c>
      <c r="I78" s="464">
        <v>88.96</v>
      </c>
      <c r="J78" s="465">
        <v>-4.5049999999999999</v>
      </c>
      <c r="K78" s="472">
        <v>0.15863335651400001</v>
      </c>
    </row>
    <row r="79" spans="1:11" ht="14.4" customHeight="1" thickBot="1" x14ac:dyDescent="0.35">
      <c r="A79" s="481" t="s">
        <v>342</v>
      </c>
      <c r="B79" s="459">
        <v>517.99999999999795</v>
      </c>
      <c r="C79" s="459">
        <v>560.02398000000005</v>
      </c>
      <c r="D79" s="460">
        <v>42.023980000001998</v>
      </c>
      <c r="E79" s="461">
        <v>1.081127374517</v>
      </c>
      <c r="F79" s="459">
        <v>560.79000000000099</v>
      </c>
      <c r="G79" s="460">
        <v>93.465000000000003</v>
      </c>
      <c r="H79" s="462">
        <v>46.423999999999999</v>
      </c>
      <c r="I79" s="459">
        <v>88.96</v>
      </c>
      <c r="J79" s="460">
        <v>-4.5049999999999999</v>
      </c>
      <c r="K79" s="463">
        <v>0.15863335651400001</v>
      </c>
    </row>
    <row r="80" spans="1:11" ht="14.4" customHeight="1" thickBot="1" x14ac:dyDescent="0.35">
      <c r="A80" s="480" t="s">
        <v>343</v>
      </c>
      <c r="B80" s="464">
        <v>1440</v>
      </c>
      <c r="C80" s="464">
        <v>1555.6202499999999</v>
      </c>
      <c r="D80" s="465">
        <v>115.62025</v>
      </c>
      <c r="E80" s="471">
        <v>1.0802918402770001</v>
      </c>
      <c r="F80" s="464">
        <v>1557.75</v>
      </c>
      <c r="G80" s="465">
        <v>259.625</v>
      </c>
      <c r="H80" s="467">
        <v>128.95500000000001</v>
      </c>
      <c r="I80" s="464">
        <v>247.1105</v>
      </c>
      <c r="J80" s="465">
        <v>-12.514499999999</v>
      </c>
      <c r="K80" s="472">
        <v>0.15863296421100001</v>
      </c>
    </row>
    <row r="81" spans="1:11" ht="14.4" customHeight="1" thickBot="1" x14ac:dyDescent="0.35">
      <c r="A81" s="481" t="s">
        <v>344</v>
      </c>
      <c r="B81" s="459">
        <v>1440</v>
      </c>
      <c r="C81" s="459">
        <v>1555.6202499999999</v>
      </c>
      <c r="D81" s="460">
        <v>115.62025</v>
      </c>
      <c r="E81" s="461">
        <v>1.0802918402770001</v>
      </c>
      <c r="F81" s="459">
        <v>1557.75</v>
      </c>
      <c r="G81" s="460">
        <v>259.625</v>
      </c>
      <c r="H81" s="462">
        <v>128.95500000000001</v>
      </c>
      <c r="I81" s="459">
        <v>247.1105</v>
      </c>
      <c r="J81" s="460">
        <v>-12.514499999999</v>
      </c>
      <c r="K81" s="463">
        <v>0.15863296421100001</v>
      </c>
    </row>
    <row r="82" spans="1:11" ht="14.4" customHeight="1" thickBot="1" x14ac:dyDescent="0.35">
      <c r="A82" s="479" t="s">
        <v>345</v>
      </c>
      <c r="B82" s="459">
        <v>115</v>
      </c>
      <c r="C82" s="459">
        <v>124.50338000000001</v>
      </c>
      <c r="D82" s="460">
        <v>9.5033799999989998</v>
      </c>
      <c r="E82" s="461">
        <v>1.0826380869559999</v>
      </c>
      <c r="F82" s="459">
        <v>124.62</v>
      </c>
      <c r="G82" s="460">
        <v>20.77</v>
      </c>
      <c r="H82" s="462">
        <v>10.319039999999999</v>
      </c>
      <c r="I82" s="459">
        <v>19.94463</v>
      </c>
      <c r="J82" s="460">
        <v>-0.82537000000000005</v>
      </c>
      <c r="K82" s="463">
        <v>0.16004357246000001</v>
      </c>
    </row>
    <row r="83" spans="1:11" ht="14.4" customHeight="1" thickBot="1" x14ac:dyDescent="0.35">
      <c r="A83" s="480" t="s">
        <v>346</v>
      </c>
      <c r="B83" s="464">
        <v>115</v>
      </c>
      <c r="C83" s="464">
        <v>124.50338000000001</v>
      </c>
      <c r="D83" s="465">
        <v>9.5033799999989998</v>
      </c>
      <c r="E83" s="471">
        <v>1.0826380869559999</v>
      </c>
      <c r="F83" s="464">
        <v>124.62</v>
      </c>
      <c r="G83" s="465">
        <v>20.77</v>
      </c>
      <c r="H83" s="467">
        <v>10.319039999999999</v>
      </c>
      <c r="I83" s="464">
        <v>19.94463</v>
      </c>
      <c r="J83" s="465">
        <v>-0.82537000000000005</v>
      </c>
      <c r="K83" s="472">
        <v>0.16004357246000001</v>
      </c>
    </row>
    <row r="84" spans="1:11" ht="14.4" customHeight="1" thickBot="1" x14ac:dyDescent="0.35">
      <c r="A84" s="481" t="s">
        <v>347</v>
      </c>
      <c r="B84" s="459">
        <v>115</v>
      </c>
      <c r="C84" s="459">
        <v>124.50338000000001</v>
      </c>
      <c r="D84" s="460">
        <v>9.5033799999989998</v>
      </c>
      <c r="E84" s="461">
        <v>1.0826380869559999</v>
      </c>
      <c r="F84" s="459">
        <v>124.62</v>
      </c>
      <c r="G84" s="460">
        <v>20.77</v>
      </c>
      <c r="H84" s="462">
        <v>10.319039999999999</v>
      </c>
      <c r="I84" s="459">
        <v>19.94463</v>
      </c>
      <c r="J84" s="460">
        <v>-0.82537000000000005</v>
      </c>
      <c r="K84" s="463">
        <v>0.16004357246000001</v>
      </c>
    </row>
    <row r="85" spans="1:11" ht="14.4" customHeight="1" thickBot="1" x14ac:dyDescent="0.35">
      <c r="A85" s="478" t="s">
        <v>348</v>
      </c>
      <c r="B85" s="459">
        <v>0</v>
      </c>
      <c r="C85" s="459">
        <v>3.77237</v>
      </c>
      <c r="D85" s="460">
        <v>3.77237</v>
      </c>
      <c r="E85" s="469" t="s">
        <v>271</v>
      </c>
      <c r="F85" s="459">
        <v>18.734116718146002</v>
      </c>
      <c r="G85" s="460">
        <v>3.1223527863570002</v>
      </c>
      <c r="H85" s="462">
        <v>0.11899999999999999</v>
      </c>
      <c r="I85" s="459">
        <v>0.11899999999999999</v>
      </c>
      <c r="J85" s="460">
        <v>-3.003352786357</v>
      </c>
      <c r="K85" s="463">
        <v>6.3520475389999996E-3</v>
      </c>
    </row>
    <row r="86" spans="1:11" ht="14.4" customHeight="1" thickBot="1" x14ac:dyDescent="0.35">
      <c r="A86" s="479" t="s">
        <v>349</v>
      </c>
      <c r="B86" s="459">
        <v>0</v>
      </c>
      <c r="C86" s="459">
        <v>3.77237</v>
      </c>
      <c r="D86" s="460">
        <v>3.77237</v>
      </c>
      <c r="E86" s="469" t="s">
        <v>271</v>
      </c>
      <c r="F86" s="459">
        <v>18.734116718146002</v>
      </c>
      <c r="G86" s="460">
        <v>3.1223527863570002</v>
      </c>
      <c r="H86" s="462">
        <v>0.11899999999999999</v>
      </c>
      <c r="I86" s="459">
        <v>0.11899999999999999</v>
      </c>
      <c r="J86" s="460">
        <v>-3.003352786357</v>
      </c>
      <c r="K86" s="463">
        <v>6.3520475389999996E-3</v>
      </c>
    </row>
    <row r="87" spans="1:11" ht="14.4" customHeight="1" thickBot="1" x14ac:dyDescent="0.35">
      <c r="A87" s="480" t="s">
        <v>350</v>
      </c>
      <c r="B87" s="464">
        <v>0</v>
      </c>
      <c r="C87" s="464">
        <v>3.77237</v>
      </c>
      <c r="D87" s="465">
        <v>3.77237</v>
      </c>
      <c r="E87" s="466" t="s">
        <v>271</v>
      </c>
      <c r="F87" s="464">
        <v>18.734116718146002</v>
      </c>
      <c r="G87" s="465">
        <v>3.1223527863570002</v>
      </c>
      <c r="H87" s="467">
        <v>0.11899999999999999</v>
      </c>
      <c r="I87" s="464">
        <v>0.11899999999999999</v>
      </c>
      <c r="J87" s="465">
        <v>-3.003352786357</v>
      </c>
      <c r="K87" s="472">
        <v>6.3520475389999996E-3</v>
      </c>
    </row>
    <row r="88" spans="1:11" ht="14.4" customHeight="1" thickBot="1" x14ac:dyDescent="0.35">
      <c r="A88" s="481" t="s">
        <v>351</v>
      </c>
      <c r="B88" s="459">
        <v>0</v>
      </c>
      <c r="C88" s="459">
        <v>3.0123700000000002</v>
      </c>
      <c r="D88" s="460">
        <v>3.0123700000000002</v>
      </c>
      <c r="E88" s="469" t="s">
        <v>271</v>
      </c>
      <c r="F88" s="459">
        <v>17.975004788732999</v>
      </c>
      <c r="G88" s="460">
        <v>2.9958341314550001</v>
      </c>
      <c r="H88" s="462">
        <v>0.11899999999999999</v>
      </c>
      <c r="I88" s="459">
        <v>0.11899999999999999</v>
      </c>
      <c r="J88" s="460">
        <v>-2.8768341314549999</v>
      </c>
      <c r="K88" s="463">
        <v>6.6203042159999996E-3</v>
      </c>
    </row>
    <row r="89" spans="1:11" ht="14.4" customHeight="1" thickBot="1" x14ac:dyDescent="0.35">
      <c r="A89" s="481" t="s">
        <v>352</v>
      </c>
      <c r="B89" s="459">
        <v>0</v>
      </c>
      <c r="C89" s="459">
        <v>0.76</v>
      </c>
      <c r="D89" s="460">
        <v>0.76</v>
      </c>
      <c r="E89" s="469" t="s">
        <v>294</v>
      </c>
      <c r="F89" s="459">
        <v>0.75911192941299999</v>
      </c>
      <c r="G89" s="460">
        <v>0.12651865490200001</v>
      </c>
      <c r="H89" s="462">
        <v>0</v>
      </c>
      <c r="I89" s="459">
        <v>0</v>
      </c>
      <c r="J89" s="460">
        <v>-0.12651865490200001</v>
      </c>
      <c r="K89" s="463">
        <v>0</v>
      </c>
    </row>
    <row r="90" spans="1:11" ht="14.4" customHeight="1" thickBot="1" x14ac:dyDescent="0.35">
      <c r="A90" s="478" t="s">
        <v>353</v>
      </c>
      <c r="B90" s="459">
        <v>309.00000000000102</v>
      </c>
      <c r="C90" s="459">
        <v>405.12718000000001</v>
      </c>
      <c r="D90" s="460">
        <v>96.127179999999001</v>
      </c>
      <c r="E90" s="461">
        <v>1.311091197411</v>
      </c>
      <c r="F90" s="459">
        <v>383.56989741514701</v>
      </c>
      <c r="G90" s="460">
        <v>63.928316235856997</v>
      </c>
      <c r="H90" s="462">
        <v>39.902999999999999</v>
      </c>
      <c r="I90" s="459">
        <v>116.04509</v>
      </c>
      <c r="J90" s="460">
        <v>52.116773764142003</v>
      </c>
      <c r="K90" s="463">
        <v>0.302539617373</v>
      </c>
    </row>
    <row r="91" spans="1:11" ht="14.4" customHeight="1" thickBot="1" x14ac:dyDescent="0.35">
      <c r="A91" s="479" t="s">
        <v>354</v>
      </c>
      <c r="B91" s="459">
        <v>306.00000000000102</v>
      </c>
      <c r="C91" s="459">
        <v>361.315</v>
      </c>
      <c r="D91" s="460">
        <v>55.314999999999003</v>
      </c>
      <c r="E91" s="461">
        <v>1.180767973856</v>
      </c>
      <c r="F91" s="459">
        <v>383.56989741514701</v>
      </c>
      <c r="G91" s="460">
        <v>63.928316235856997</v>
      </c>
      <c r="H91" s="462">
        <v>39.902999999999999</v>
      </c>
      <c r="I91" s="459">
        <v>79.805999999999997</v>
      </c>
      <c r="J91" s="460">
        <v>15.877683764142001</v>
      </c>
      <c r="K91" s="463">
        <v>0.20806116574200001</v>
      </c>
    </row>
    <row r="92" spans="1:11" ht="14.4" customHeight="1" thickBot="1" x14ac:dyDescent="0.35">
      <c r="A92" s="480" t="s">
        <v>355</v>
      </c>
      <c r="B92" s="464">
        <v>306.00000000000102</v>
      </c>
      <c r="C92" s="464">
        <v>361.315</v>
      </c>
      <c r="D92" s="465">
        <v>55.314999999999003</v>
      </c>
      <c r="E92" s="471">
        <v>1.180767973856</v>
      </c>
      <c r="F92" s="464">
        <v>383.56989741514701</v>
      </c>
      <c r="G92" s="465">
        <v>63.928316235856997</v>
      </c>
      <c r="H92" s="467">
        <v>39.902999999999999</v>
      </c>
      <c r="I92" s="464">
        <v>79.805999999999997</v>
      </c>
      <c r="J92" s="465">
        <v>15.877683764142001</v>
      </c>
      <c r="K92" s="472">
        <v>0.20806116574200001</v>
      </c>
    </row>
    <row r="93" spans="1:11" ht="14.4" customHeight="1" thickBot="1" x14ac:dyDescent="0.35">
      <c r="A93" s="481" t="s">
        <v>356</v>
      </c>
      <c r="B93" s="459">
        <v>129</v>
      </c>
      <c r="C93" s="459">
        <v>170.43299999999999</v>
      </c>
      <c r="D93" s="460">
        <v>41.432999999998998</v>
      </c>
      <c r="E93" s="461">
        <v>1.3211860465109999</v>
      </c>
      <c r="F93" s="459">
        <v>180.718470424896</v>
      </c>
      <c r="G93" s="460">
        <v>30.119745070815998</v>
      </c>
      <c r="H93" s="462">
        <v>22.715</v>
      </c>
      <c r="I93" s="459">
        <v>45.43</v>
      </c>
      <c r="J93" s="460">
        <v>15.310254929182999</v>
      </c>
      <c r="K93" s="463">
        <v>0.251385483139</v>
      </c>
    </row>
    <row r="94" spans="1:11" ht="14.4" customHeight="1" thickBot="1" x14ac:dyDescent="0.35">
      <c r="A94" s="481" t="s">
        <v>357</v>
      </c>
      <c r="B94" s="459">
        <v>154</v>
      </c>
      <c r="C94" s="459">
        <v>165.98400000000001</v>
      </c>
      <c r="D94" s="460">
        <v>11.983999999999</v>
      </c>
      <c r="E94" s="461">
        <v>1.0778181818179999</v>
      </c>
      <c r="F94" s="459">
        <v>176.40049277556199</v>
      </c>
      <c r="G94" s="460">
        <v>29.400082129259999</v>
      </c>
      <c r="H94" s="462">
        <v>14.865</v>
      </c>
      <c r="I94" s="459">
        <v>29.73</v>
      </c>
      <c r="J94" s="460">
        <v>0.32991787073899997</v>
      </c>
      <c r="K94" s="463">
        <v>0.16853694415500001</v>
      </c>
    </row>
    <row r="95" spans="1:11" ht="14.4" customHeight="1" thickBot="1" x14ac:dyDescent="0.35">
      <c r="A95" s="481" t="s">
        <v>358</v>
      </c>
      <c r="B95" s="459">
        <v>23</v>
      </c>
      <c r="C95" s="459">
        <v>24.898</v>
      </c>
      <c r="D95" s="460">
        <v>1.897999999999</v>
      </c>
      <c r="E95" s="461">
        <v>1.0825217391299999</v>
      </c>
      <c r="F95" s="459">
        <v>26.450934214688999</v>
      </c>
      <c r="G95" s="460">
        <v>4.4084890357809998</v>
      </c>
      <c r="H95" s="462">
        <v>2.323</v>
      </c>
      <c r="I95" s="459">
        <v>4.6459999999999999</v>
      </c>
      <c r="J95" s="460">
        <v>0.237510964218</v>
      </c>
      <c r="K95" s="463">
        <v>0.175645970092</v>
      </c>
    </row>
    <row r="96" spans="1:11" ht="14.4" customHeight="1" thickBot="1" x14ac:dyDescent="0.35">
      <c r="A96" s="479" t="s">
        <v>359</v>
      </c>
      <c r="B96" s="459">
        <v>3</v>
      </c>
      <c r="C96" s="459">
        <v>43.812179999999998</v>
      </c>
      <c r="D96" s="460">
        <v>40.812179999999998</v>
      </c>
      <c r="E96" s="461">
        <v>14.60406</v>
      </c>
      <c r="F96" s="459">
        <v>0</v>
      </c>
      <c r="G96" s="460">
        <v>0</v>
      </c>
      <c r="H96" s="462">
        <v>0</v>
      </c>
      <c r="I96" s="459">
        <v>36.239089999999997</v>
      </c>
      <c r="J96" s="460">
        <v>36.239089999999997</v>
      </c>
      <c r="K96" s="470" t="s">
        <v>271</v>
      </c>
    </row>
    <row r="97" spans="1:11" ht="14.4" customHeight="1" thickBot="1" x14ac:dyDescent="0.35">
      <c r="A97" s="480" t="s">
        <v>360</v>
      </c>
      <c r="B97" s="464">
        <v>3</v>
      </c>
      <c r="C97" s="464">
        <v>0</v>
      </c>
      <c r="D97" s="465">
        <v>-3</v>
      </c>
      <c r="E97" s="471">
        <v>0</v>
      </c>
      <c r="F97" s="464">
        <v>0</v>
      </c>
      <c r="G97" s="465">
        <v>0</v>
      </c>
      <c r="H97" s="467">
        <v>0</v>
      </c>
      <c r="I97" s="464">
        <v>0</v>
      </c>
      <c r="J97" s="465">
        <v>0</v>
      </c>
      <c r="K97" s="472">
        <v>0</v>
      </c>
    </row>
    <row r="98" spans="1:11" ht="14.4" customHeight="1" thickBot="1" x14ac:dyDescent="0.35">
      <c r="A98" s="481" t="s">
        <v>361</v>
      </c>
      <c r="B98" s="459">
        <v>3</v>
      </c>
      <c r="C98" s="459">
        <v>0</v>
      </c>
      <c r="D98" s="460">
        <v>-3</v>
      </c>
      <c r="E98" s="461">
        <v>0</v>
      </c>
      <c r="F98" s="459">
        <v>0</v>
      </c>
      <c r="G98" s="460">
        <v>0</v>
      </c>
      <c r="H98" s="462">
        <v>0</v>
      </c>
      <c r="I98" s="459">
        <v>0</v>
      </c>
      <c r="J98" s="460">
        <v>0</v>
      </c>
      <c r="K98" s="463">
        <v>0</v>
      </c>
    </row>
    <row r="99" spans="1:11" ht="14.4" customHeight="1" thickBot="1" x14ac:dyDescent="0.35">
      <c r="A99" s="480" t="s">
        <v>362</v>
      </c>
      <c r="B99" s="464">
        <v>0</v>
      </c>
      <c r="C99" s="464">
        <v>14.46918</v>
      </c>
      <c r="D99" s="465">
        <v>14.46918</v>
      </c>
      <c r="E99" s="466" t="s">
        <v>294</v>
      </c>
      <c r="F99" s="464">
        <v>0</v>
      </c>
      <c r="G99" s="465">
        <v>0</v>
      </c>
      <c r="H99" s="467">
        <v>0</v>
      </c>
      <c r="I99" s="464">
        <v>0</v>
      </c>
      <c r="J99" s="465">
        <v>0</v>
      </c>
      <c r="K99" s="468" t="s">
        <v>271</v>
      </c>
    </row>
    <row r="100" spans="1:11" ht="14.4" customHeight="1" thickBot="1" x14ac:dyDescent="0.35">
      <c r="A100" s="481" t="s">
        <v>363</v>
      </c>
      <c r="B100" s="459">
        <v>0</v>
      </c>
      <c r="C100" s="459">
        <v>14.46918</v>
      </c>
      <c r="D100" s="460">
        <v>14.46918</v>
      </c>
      <c r="E100" s="469" t="s">
        <v>294</v>
      </c>
      <c r="F100" s="459">
        <v>0</v>
      </c>
      <c r="G100" s="460">
        <v>0</v>
      </c>
      <c r="H100" s="462">
        <v>0</v>
      </c>
      <c r="I100" s="459">
        <v>0</v>
      </c>
      <c r="J100" s="460">
        <v>0</v>
      </c>
      <c r="K100" s="470" t="s">
        <v>271</v>
      </c>
    </row>
    <row r="101" spans="1:11" ht="14.4" customHeight="1" thickBot="1" x14ac:dyDescent="0.35">
      <c r="A101" s="480" t="s">
        <v>364</v>
      </c>
      <c r="B101" s="464">
        <v>0</v>
      </c>
      <c r="C101" s="464">
        <v>29.343</v>
      </c>
      <c r="D101" s="465">
        <v>29.343</v>
      </c>
      <c r="E101" s="466" t="s">
        <v>271</v>
      </c>
      <c r="F101" s="464">
        <v>0</v>
      </c>
      <c r="G101" s="465">
        <v>0</v>
      </c>
      <c r="H101" s="467">
        <v>0</v>
      </c>
      <c r="I101" s="464">
        <v>36.239089999999997</v>
      </c>
      <c r="J101" s="465">
        <v>36.239089999999997</v>
      </c>
      <c r="K101" s="468" t="s">
        <v>271</v>
      </c>
    </row>
    <row r="102" spans="1:11" ht="14.4" customHeight="1" thickBot="1" x14ac:dyDescent="0.35">
      <c r="A102" s="481" t="s">
        <v>365</v>
      </c>
      <c r="B102" s="459">
        <v>0</v>
      </c>
      <c r="C102" s="459">
        <v>29.343</v>
      </c>
      <c r="D102" s="460">
        <v>29.343</v>
      </c>
      <c r="E102" s="469" t="s">
        <v>271</v>
      </c>
      <c r="F102" s="459">
        <v>0</v>
      </c>
      <c r="G102" s="460">
        <v>0</v>
      </c>
      <c r="H102" s="462">
        <v>0</v>
      </c>
      <c r="I102" s="459">
        <v>36.239089999999997</v>
      </c>
      <c r="J102" s="460">
        <v>36.239089999999997</v>
      </c>
      <c r="K102" s="470" t="s">
        <v>271</v>
      </c>
    </row>
    <row r="103" spans="1:11" ht="14.4" customHeight="1" thickBot="1" x14ac:dyDescent="0.35">
      <c r="A103" s="477" t="s">
        <v>366</v>
      </c>
      <c r="B103" s="459">
        <v>7202.6894508272098</v>
      </c>
      <c r="C103" s="459">
        <v>8044.71065</v>
      </c>
      <c r="D103" s="460">
        <v>842.02119917279595</v>
      </c>
      <c r="E103" s="461">
        <v>1.116903721161</v>
      </c>
      <c r="F103" s="459">
        <v>8254.5967940455703</v>
      </c>
      <c r="G103" s="460">
        <v>1375.76613234093</v>
      </c>
      <c r="H103" s="462">
        <v>712.80981999999995</v>
      </c>
      <c r="I103" s="459">
        <v>1586.65669</v>
      </c>
      <c r="J103" s="460">
        <v>210.89055765907199</v>
      </c>
      <c r="K103" s="463">
        <v>0.192214923343</v>
      </c>
    </row>
    <row r="104" spans="1:11" ht="14.4" customHeight="1" thickBot="1" x14ac:dyDescent="0.35">
      <c r="A104" s="478" t="s">
        <v>367</v>
      </c>
      <c r="B104" s="459">
        <v>7148.7875299111602</v>
      </c>
      <c r="C104" s="459">
        <v>8033.5696900000003</v>
      </c>
      <c r="D104" s="460">
        <v>884.78216008883999</v>
      </c>
      <c r="E104" s="461">
        <v>1.1237667445540001</v>
      </c>
      <c r="F104" s="459">
        <v>8244.4327384825301</v>
      </c>
      <c r="G104" s="460">
        <v>1374.0721230804199</v>
      </c>
      <c r="H104" s="462">
        <v>712.80897000000004</v>
      </c>
      <c r="I104" s="459">
        <v>1586.6555499999999</v>
      </c>
      <c r="J104" s="460">
        <v>212.58342691957799</v>
      </c>
      <c r="K104" s="463">
        <v>0.19245175506000001</v>
      </c>
    </row>
    <row r="105" spans="1:11" ht="14.4" customHeight="1" thickBot="1" x14ac:dyDescent="0.35">
      <c r="A105" s="479" t="s">
        <v>368</v>
      </c>
      <c r="B105" s="459">
        <v>7148.7875299111602</v>
      </c>
      <c r="C105" s="459">
        <v>8033.5696900000003</v>
      </c>
      <c r="D105" s="460">
        <v>884.78216008883999</v>
      </c>
      <c r="E105" s="461">
        <v>1.1237667445540001</v>
      </c>
      <c r="F105" s="459">
        <v>8244.4327384825301</v>
      </c>
      <c r="G105" s="460">
        <v>1374.0721230804199</v>
      </c>
      <c r="H105" s="462">
        <v>712.80897000000004</v>
      </c>
      <c r="I105" s="459">
        <v>1586.6555499999999</v>
      </c>
      <c r="J105" s="460">
        <v>212.58342691957799</v>
      </c>
      <c r="K105" s="463">
        <v>0.19245175506000001</v>
      </c>
    </row>
    <row r="106" spans="1:11" ht="14.4" customHeight="1" thickBot="1" x14ac:dyDescent="0.35">
      <c r="A106" s="480" t="s">
        <v>369</v>
      </c>
      <c r="B106" s="464">
        <v>4567.5</v>
      </c>
      <c r="C106" s="464">
        <v>5270.3934200000003</v>
      </c>
      <c r="D106" s="465">
        <v>702.89341999999999</v>
      </c>
      <c r="E106" s="471">
        <v>1.153890185002</v>
      </c>
      <c r="F106" s="464">
        <v>5430.3411123862597</v>
      </c>
      <c r="G106" s="465">
        <v>905.05685206437602</v>
      </c>
      <c r="H106" s="467">
        <v>424.59992</v>
      </c>
      <c r="I106" s="464">
        <v>907.63151000000005</v>
      </c>
      <c r="J106" s="465">
        <v>2.5746579356239998</v>
      </c>
      <c r="K106" s="472">
        <v>0.16714079119799999</v>
      </c>
    </row>
    <row r="107" spans="1:11" ht="14.4" customHeight="1" thickBot="1" x14ac:dyDescent="0.35">
      <c r="A107" s="481" t="s">
        <v>370</v>
      </c>
      <c r="B107" s="459">
        <v>3503</v>
      </c>
      <c r="C107" s="459">
        <v>3926.1509000000001</v>
      </c>
      <c r="D107" s="460">
        <v>423.15089999999901</v>
      </c>
      <c r="E107" s="461">
        <v>1.1207967170990001</v>
      </c>
      <c r="F107" s="459">
        <v>4003.8198565799898</v>
      </c>
      <c r="G107" s="460">
        <v>667.30330942999899</v>
      </c>
      <c r="H107" s="462">
        <v>330.84809000000001</v>
      </c>
      <c r="I107" s="459">
        <v>662.83208000000002</v>
      </c>
      <c r="J107" s="460">
        <v>-4.471229429998</v>
      </c>
      <c r="K107" s="463">
        <v>0.165549925756</v>
      </c>
    </row>
    <row r="108" spans="1:11" ht="14.4" customHeight="1" thickBot="1" x14ac:dyDescent="0.35">
      <c r="A108" s="481" t="s">
        <v>371</v>
      </c>
      <c r="B108" s="459">
        <v>40</v>
      </c>
      <c r="C108" s="459">
        <v>2.5823999999999998</v>
      </c>
      <c r="D108" s="460">
        <v>-37.4176</v>
      </c>
      <c r="E108" s="461">
        <v>6.4560000000000006E-2</v>
      </c>
      <c r="F108" s="459">
        <v>3.2484841287949999</v>
      </c>
      <c r="G108" s="460">
        <v>0.54141402146499995</v>
      </c>
      <c r="H108" s="462">
        <v>0.60719999999999996</v>
      </c>
      <c r="I108" s="459">
        <v>0.60719999999999996</v>
      </c>
      <c r="J108" s="460">
        <v>6.5785978534000006E-2</v>
      </c>
      <c r="K108" s="463">
        <v>0.186917951858</v>
      </c>
    </row>
    <row r="109" spans="1:11" ht="14.4" customHeight="1" thickBot="1" x14ac:dyDescent="0.35">
      <c r="A109" s="481" t="s">
        <v>372</v>
      </c>
      <c r="B109" s="459">
        <v>125</v>
      </c>
      <c r="C109" s="459">
        <v>100.74079999999999</v>
      </c>
      <c r="D109" s="460">
        <v>-24.2592</v>
      </c>
      <c r="E109" s="461">
        <v>0.80592640000000004</v>
      </c>
      <c r="F109" s="459">
        <v>129.74258230144301</v>
      </c>
      <c r="G109" s="460">
        <v>21.623763716907</v>
      </c>
      <c r="H109" s="462">
        <v>1.8575999999999999</v>
      </c>
      <c r="I109" s="459">
        <v>3.8843999999999999</v>
      </c>
      <c r="J109" s="460">
        <v>-17.739363716907</v>
      </c>
      <c r="K109" s="463">
        <v>2.9939283858000001E-2</v>
      </c>
    </row>
    <row r="110" spans="1:11" ht="14.4" customHeight="1" thickBot="1" x14ac:dyDescent="0.35">
      <c r="A110" s="481" t="s">
        <v>373</v>
      </c>
      <c r="B110" s="459">
        <v>899.5</v>
      </c>
      <c r="C110" s="459">
        <v>1240.91932</v>
      </c>
      <c r="D110" s="460">
        <v>341.41932000000003</v>
      </c>
      <c r="E110" s="461">
        <v>1.3795656698159999</v>
      </c>
      <c r="F110" s="459">
        <v>1293.53018937602</v>
      </c>
      <c r="G110" s="460">
        <v>215.58836489600401</v>
      </c>
      <c r="H110" s="462">
        <v>91.287030000000001</v>
      </c>
      <c r="I110" s="459">
        <v>240.30783</v>
      </c>
      <c r="J110" s="460">
        <v>24.719465103994999</v>
      </c>
      <c r="K110" s="463">
        <v>0.18577674643600001</v>
      </c>
    </row>
    <row r="111" spans="1:11" ht="14.4" customHeight="1" thickBot="1" x14ac:dyDescent="0.35">
      <c r="A111" s="480" t="s">
        <v>374</v>
      </c>
      <c r="B111" s="464">
        <v>0</v>
      </c>
      <c r="C111" s="464">
        <v>0.46904000000000001</v>
      </c>
      <c r="D111" s="465">
        <v>0.46904000000000001</v>
      </c>
      <c r="E111" s="466" t="s">
        <v>271</v>
      </c>
      <c r="F111" s="464">
        <v>0.476925124393</v>
      </c>
      <c r="G111" s="465">
        <v>7.9487520731999994E-2</v>
      </c>
      <c r="H111" s="467">
        <v>5.781E-2</v>
      </c>
      <c r="I111" s="464">
        <v>5.781E-2</v>
      </c>
      <c r="J111" s="465">
        <v>-2.1677520732000001E-2</v>
      </c>
      <c r="K111" s="472">
        <v>0.12121399574699999</v>
      </c>
    </row>
    <row r="112" spans="1:11" ht="14.4" customHeight="1" thickBot="1" x14ac:dyDescent="0.35">
      <c r="A112" s="481" t="s">
        <v>375</v>
      </c>
      <c r="B112" s="459">
        <v>0</v>
      </c>
      <c r="C112" s="459">
        <v>0.46904000000000001</v>
      </c>
      <c r="D112" s="460">
        <v>0.46904000000000001</v>
      </c>
      <c r="E112" s="469" t="s">
        <v>271</v>
      </c>
      <c r="F112" s="459">
        <v>0.476925124393</v>
      </c>
      <c r="G112" s="460">
        <v>7.9487520731999994E-2</v>
      </c>
      <c r="H112" s="462">
        <v>5.781E-2</v>
      </c>
      <c r="I112" s="459">
        <v>5.781E-2</v>
      </c>
      <c r="J112" s="460">
        <v>-2.1677520732000001E-2</v>
      </c>
      <c r="K112" s="463">
        <v>0.12121399574699999</v>
      </c>
    </row>
    <row r="113" spans="1:11" ht="14.4" customHeight="1" thickBot="1" x14ac:dyDescent="0.35">
      <c r="A113" s="480" t="s">
        <v>376</v>
      </c>
      <c r="B113" s="464">
        <v>2</v>
      </c>
      <c r="C113" s="464">
        <v>0.77188999999999997</v>
      </c>
      <c r="D113" s="465">
        <v>-1.22811</v>
      </c>
      <c r="E113" s="471">
        <v>0.38594499999999998</v>
      </c>
      <c r="F113" s="464">
        <v>0.77200116458500001</v>
      </c>
      <c r="G113" s="465">
        <v>0.128666860764</v>
      </c>
      <c r="H113" s="467">
        <v>8.2879999999999995E-2</v>
      </c>
      <c r="I113" s="464">
        <v>8.2879999999999995E-2</v>
      </c>
      <c r="J113" s="465">
        <v>-4.5786860764000001E-2</v>
      </c>
      <c r="K113" s="472">
        <v>0.107357351001</v>
      </c>
    </row>
    <row r="114" spans="1:11" ht="14.4" customHeight="1" thickBot="1" x14ac:dyDescent="0.35">
      <c r="A114" s="481" t="s">
        <v>377</v>
      </c>
      <c r="B114" s="459">
        <v>2</v>
      </c>
      <c r="C114" s="459">
        <v>0.77188999999999997</v>
      </c>
      <c r="D114" s="460">
        <v>-1.22811</v>
      </c>
      <c r="E114" s="461">
        <v>0.38594499999999998</v>
      </c>
      <c r="F114" s="459">
        <v>0.77200116458500001</v>
      </c>
      <c r="G114" s="460">
        <v>0.128666860764</v>
      </c>
      <c r="H114" s="462">
        <v>8.2879999999999995E-2</v>
      </c>
      <c r="I114" s="459">
        <v>8.2879999999999995E-2</v>
      </c>
      <c r="J114" s="460">
        <v>-4.5786860764000001E-2</v>
      </c>
      <c r="K114" s="463">
        <v>0.107357351001</v>
      </c>
    </row>
    <row r="115" spans="1:11" ht="14.4" customHeight="1" thickBot="1" x14ac:dyDescent="0.35">
      <c r="A115" s="480" t="s">
        <v>378</v>
      </c>
      <c r="B115" s="464">
        <v>0.12132968086</v>
      </c>
      <c r="C115" s="464">
        <v>6.6600000000000006E-2</v>
      </c>
      <c r="D115" s="465">
        <v>-5.4729680859999998E-2</v>
      </c>
      <c r="E115" s="471">
        <v>0.54891762285699996</v>
      </c>
      <c r="F115" s="464">
        <v>6.6389423981999998E-2</v>
      </c>
      <c r="G115" s="465">
        <v>1.1064903997000001E-2</v>
      </c>
      <c r="H115" s="467">
        <v>0</v>
      </c>
      <c r="I115" s="464">
        <v>0</v>
      </c>
      <c r="J115" s="465">
        <v>-1.1064903997000001E-2</v>
      </c>
      <c r="K115" s="472">
        <v>0</v>
      </c>
    </row>
    <row r="116" spans="1:11" ht="14.4" customHeight="1" thickBot="1" x14ac:dyDescent="0.35">
      <c r="A116" s="481" t="s">
        <v>379</v>
      </c>
      <c r="B116" s="459">
        <v>0.12132968086</v>
      </c>
      <c r="C116" s="459">
        <v>6.6600000000000006E-2</v>
      </c>
      <c r="D116" s="460">
        <v>-5.4729680859999998E-2</v>
      </c>
      <c r="E116" s="461">
        <v>0.54891762285699996</v>
      </c>
      <c r="F116" s="459">
        <v>6.6389423981999998E-2</v>
      </c>
      <c r="G116" s="460">
        <v>1.1064903997000001E-2</v>
      </c>
      <c r="H116" s="462">
        <v>0</v>
      </c>
      <c r="I116" s="459">
        <v>0</v>
      </c>
      <c r="J116" s="460">
        <v>-1.1064903997000001E-2</v>
      </c>
      <c r="K116" s="463">
        <v>0</v>
      </c>
    </row>
    <row r="117" spans="1:11" ht="14.4" customHeight="1" thickBot="1" x14ac:dyDescent="0.35">
      <c r="A117" s="480" t="s">
        <v>380</v>
      </c>
      <c r="B117" s="464">
        <v>2579.1662002303001</v>
      </c>
      <c r="C117" s="464">
        <v>2708.97559</v>
      </c>
      <c r="D117" s="465">
        <v>129.809389769701</v>
      </c>
      <c r="E117" s="471">
        <v>1.0503299825179999</v>
      </c>
      <c r="F117" s="464">
        <v>2812.7763103833199</v>
      </c>
      <c r="G117" s="465">
        <v>468.79605173055302</v>
      </c>
      <c r="H117" s="467">
        <v>288.06788999999998</v>
      </c>
      <c r="I117" s="464">
        <v>638.09465</v>
      </c>
      <c r="J117" s="465">
        <v>169.29859826944701</v>
      </c>
      <c r="K117" s="472">
        <v>0.22685581062499999</v>
      </c>
    </row>
    <row r="118" spans="1:11" ht="14.4" customHeight="1" thickBot="1" x14ac:dyDescent="0.35">
      <c r="A118" s="481" t="s">
        <v>381</v>
      </c>
      <c r="B118" s="459">
        <v>1019.1662002303</v>
      </c>
      <c r="C118" s="459">
        <v>953.99267999999995</v>
      </c>
      <c r="D118" s="460">
        <v>-65.173520230297996</v>
      </c>
      <c r="E118" s="461">
        <v>0.93605211768600005</v>
      </c>
      <c r="F118" s="459">
        <v>1029.56937044968</v>
      </c>
      <c r="G118" s="460">
        <v>171.594895074947</v>
      </c>
      <c r="H118" s="462">
        <v>109.17963</v>
      </c>
      <c r="I118" s="459">
        <v>217.88892999999999</v>
      </c>
      <c r="J118" s="460">
        <v>46.294034925052998</v>
      </c>
      <c r="K118" s="463">
        <v>0.21163113069699999</v>
      </c>
    </row>
    <row r="119" spans="1:11" ht="14.4" customHeight="1" thickBot="1" x14ac:dyDescent="0.35">
      <c r="A119" s="481" t="s">
        <v>382</v>
      </c>
      <c r="B119" s="459">
        <v>1560</v>
      </c>
      <c r="C119" s="459">
        <v>1754.9829099999999</v>
      </c>
      <c r="D119" s="460">
        <v>194.98290999999901</v>
      </c>
      <c r="E119" s="461">
        <v>1.124989044871</v>
      </c>
      <c r="F119" s="459">
        <v>1783.2069399336301</v>
      </c>
      <c r="G119" s="460">
        <v>297.20115665560598</v>
      </c>
      <c r="H119" s="462">
        <v>178.88826</v>
      </c>
      <c r="I119" s="459">
        <v>420.20571999999999</v>
      </c>
      <c r="J119" s="460">
        <v>123.004563344394</v>
      </c>
      <c r="K119" s="463">
        <v>0.23564607706999999</v>
      </c>
    </row>
    <row r="120" spans="1:11" ht="14.4" customHeight="1" thickBot="1" x14ac:dyDescent="0.35">
      <c r="A120" s="480" t="s">
        <v>383</v>
      </c>
      <c r="B120" s="464">
        <v>0</v>
      </c>
      <c r="C120" s="464">
        <v>52.893149999999999</v>
      </c>
      <c r="D120" s="465">
        <v>52.893149999999999</v>
      </c>
      <c r="E120" s="466" t="s">
        <v>271</v>
      </c>
      <c r="F120" s="464">
        <v>0</v>
      </c>
      <c r="G120" s="465">
        <v>0</v>
      </c>
      <c r="H120" s="467">
        <v>4.6999999999999999E-4</v>
      </c>
      <c r="I120" s="464">
        <v>40.788699999999999</v>
      </c>
      <c r="J120" s="465">
        <v>40.788699999999999</v>
      </c>
      <c r="K120" s="468" t="s">
        <v>271</v>
      </c>
    </row>
    <row r="121" spans="1:11" ht="14.4" customHeight="1" thickBot="1" x14ac:dyDescent="0.35">
      <c r="A121" s="481" t="s">
        <v>384</v>
      </c>
      <c r="B121" s="459">
        <v>0</v>
      </c>
      <c r="C121" s="459">
        <v>41.305050000000001</v>
      </c>
      <c r="D121" s="460">
        <v>41.305050000000001</v>
      </c>
      <c r="E121" s="469" t="s">
        <v>271</v>
      </c>
      <c r="F121" s="459">
        <v>0</v>
      </c>
      <c r="G121" s="460">
        <v>0</v>
      </c>
      <c r="H121" s="462">
        <v>0</v>
      </c>
      <c r="I121" s="459">
        <v>0</v>
      </c>
      <c r="J121" s="460">
        <v>0</v>
      </c>
      <c r="K121" s="470" t="s">
        <v>271</v>
      </c>
    </row>
    <row r="122" spans="1:11" ht="14.4" customHeight="1" thickBot="1" x14ac:dyDescent="0.35">
      <c r="A122" s="481" t="s">
        <v>385</v>
      </c>
      <c r="B122" s="459">
        <v>0</v>
      </c>
      <c r="C122" s="459">
        <v>11.588100000000001</v>
      </c>
      <c r="D122" s="460">
        <v>11.588100000000001</v>
      </c>
      <c r="E122" s="469" t="s">
        <v>271</v>
      </c>
      <c r="F122" s="459">
        <v>0</v>
      </c>
      <c r="G122" s="460">
        <v>0</v>
      </c>
      <c r="H122" s="462">
        <v>4.6999999999999999E-4</v>
      </c>
      <c r="I122" s="459">
        <v>40.788699999999999</v>
      </c>
      <c r="J122" s="460">
        <v>40.788699999999999</v>
      </c>
      <c r="K122" s="470" t="s">
        <v>271</v>
      </c>
    </row>
    <row r="123" spans="1:11" ht="14.4" customHeight="1" thickBot="1" x14ac:dyDescent="0.35">
      <c r="A123" s="478" t="s">
        <v>386</v>
      </c>
      <c r="B123" s="459">
        <v>53.901920916045</v>
      </c>
      <c r="C123" s="459">
        <v>11.14096</v>
      </c>
      <c r="D123" s="460">
        <v>-42.760960916045001</v>
      </c>
      <c r="E123" s="461">
        <v>0.206689479904</v>
      </c>
      <c r="F123" s="459">
        <v>10.164055563034999</v>
      </c>
      <c r="G123" s="460">
        <v>1.6940092605049999</v>
      </c>
      <c r="H123" s="462">
        <v>8.4999999999999995E-4</v>
      </c>
      <c r="I123" s="459">
        <v>1.14E-3</v>
      </c>
      <c r="J123" s="460">
        <v>-1.692869260505</v>
      </c>
      <c r="K123" s="463">
        <v>1.1215995299999999E-4</v>
      </c>
    </row>
    <row r="124" spans="1:11" ht="14.4" customHeight="1" thickBot="1" x14ac:dyDescent="0.35">
      <c r="A124" s="484" t="s">
        <v>387</v>
      </c>
      <c r="B124" s="464">
        <v>53.901920916045</v>
      </c>
      <c r="C124" s="464">
        <v>11.14096</v>
      </c>
      <c r="D124" s="465">
        <v>-42.760960916045001</v>
      </c>
      <c r="E124" s="471">
        <v>0.206689479904</v>
      </c>
      <c r="F124" s="464">
        <v>10.164055563034999</v>
      </c>
      <c r="G124" s="465">
        <v>1.6940092605049999</v>
      </c>
      <c r="H124" s="467">
        <v>8.4999999999999995E-4</v>
      </c>
      <c r="I124" s="464">
        <v>1.14E-3</v>
      </c>
      <c r="J124" s="465">
        <v>-1.692869260505</v>
      </c>
      <c r="K124" s="472">
        <v>1.1215995299999999E-4</v>
      </c>
    </row>
    <row r="125" spans="1:11" ht="14.4" customHeight="1" thickBot="1" x14ac:dyDescent="0.35">
      <c r="A125" s="480" t="s">
        <v>388</v>
      </c>
      <c r="B125" s="464">
        <v>0</v>
      </c>
      <c r="C125" s="464">
        <v>1.5835999999999999</v>
      </c>
      <c r="D125" s="465">
        <v>1.5835999999999999</v>
      </c>
      <c r="E125" s="466" t="s">
        <v>294</v>
      </c>
      <c r="F125" s="464">
        <v>0</v>
      </c>
      <c r="G125" s="465">
        <v>0</v>
      </c>
      <c r="H125" s="467">
        <v>0</v>
      </c>
      <c r="I125" s="464">
        <v>0</v>
      </c>
      <c r="J125" s="465">
        <v>0</v>
      </c>
      <c r="K125" s="468" t="s">
        <v>271</v>
      </c>
    </row>
    <row r="126" spans="1:11" ht="14.4" customHeight="1" thickBot="1" x14ac:dyDescent="0.35">
      <c r="A126" s="481" t="s">
        <v>389</v>
      </c>
      <c r="B126" s="459">
        <v>0</v>
      </c>
      <c r="C126" s="459">
        <v>1.5835999999999999</v>
      </c>
      <c r="D126" s="460">
        <v>1.5835999999999999</v>
      </c>
      <c r="E126" s="469" t="s">
        <v>294</v>
      </c>
      <c r="F126" s="459">
        <v>0</v>
      </c>
      <c r="G126" s="460">
        <v>0</v>
      </c>
      <c r="H126" s="462">
        <v>0</v>
      </c>
      <c r="I126" s="459">
        <v>0</v>
      </c>
      <c r="J126" s="460">
        <v>0</v>
      </c>
      <c r="K126" s="470" t="s">
        <v>271</v>
      </c>
    </row>
    <row r="127" spans="1:11" ht="14.4" customHeight="1" thickBot="1" x14ac:dyDescent="0.35">
      <c r="A127" s="480" t="s">
        <v>390</v>
      </c>
      <c r="B127" s="464">
        <v>0</v>
      </c>
      <c r="C127" s="464">
        <v>0.67703999999999998</v>
      </c>
      <c r="D127" s="465">
        <v>0.67703999999999998</v>
      </c>
      <c r="E127" s="466" t="s">
        <v>271</v>
      </c>
      <c r="F127" s="464">
        <v>0</v>
      </c>
      <c r="G127" s="465">
        <v>0</v>
      </c>
      <c r="H127" s="467">
        <v>8.4999999999999995E-4</v>
      </c>
      <c r="I127" s="464">
        <v>1.14E-3</v>
      </c>
      <c r="J127" s="465">
        <v>1.14E-3</v>
      </c>
      <c r="K127" s="468" t="s">
        <v>271</v>
      </c>
    </row>
    <row r="128" spans="1:11" ht="14.4" customHeight="1" thickBot="1" x14ac:dyDescent="0.35">
      <c r="A128" s="481" t="s">
        <v>391</v>
      </c>
      <c r="B128" s="459">
        <v>0</v>
      </c>
      <c r="C128" s="459">
        <v>-8.2960000000000006E-2</v>
      </c>
      <c r="D128" s="460">
        <v>-8.2960000000000006E-2</v>
      </c>
      <c r="E128" s="469" t="s">
        <v>271</v>
      </c>
      <c r="F128" s="459">
        <v>0</v>
      </c>
      <c r="G128" s="460">
        <v>0</v>
      </c>
      <c r="H128" s="462">
        <v>8.4999999999999995E-4</v>
      </c>
      <c r="I128" s="459">
        <v>1.14E-3</v>
      </c>
      <c r="J128" s="460">
        <v>1.14E-3</v>
      </c>
      <c r="K128" s="470" t="s">
        <v>271</v>
      </c>
    </row>
    <row r="129" spans="1:11" ht="14.4" customHeight="1" thickBot="1" x14ac:dyDescent="0.35">
      <c r="A129" s="481" t="s">
        <v>392</v>
      </c>
      <c r="B129" s="459">
        <v>0</v>
      </c>
      <c r="C129" s="459">
        <v>0.76</v>
      </c>
      <c r="D129" s="460">
        <v>0.76</v>
      </c>
      <c r="E129" s="469" t="s">
        <v>294</v>
      </c>
      <c r="F129" s="459">
        <v>0</v>
      </c>
      <c r="G129" s="460">
        <v>0</v>
      </c>
      <c r="H129" s="462">
        <v>0</v>
      </c>
      <c r="I129" s="459">
        <v>0</v>
      </c>
      <c r="J129" s="460">
        <v>0</v>
      </c>
      <c r="K129" s="470" t="s">
        <v>271</v>
      </c>
    </row>
    <row r="130" spans="1:11" ht="14.4" customHeight="1" thickBot="1" x14ac:dyDescent="0.35">
      <c r="A130" s="480" t="s">
        <v>393</v>
      </c>
      <c r="B130" s="464">
        <v>53.901920916045</v>
      </c>
      <c r="C130" s="464">
        <v>8.8803199999999993</v>
      </c>
      <c r="D130" s="465">
        <v>-45.021600916045003</v>
      </c>
      <c r="E130" s="471">
        <v>0.164749601666</v>
      </c>
      <c r="F130" s="464">
        <v>10.164055563034999</v>
      </c>
      <c r="G130" s="465">
        <v>1.6940092605049999</v>
      </c>
      <c r="H130" s="467">
        <v>0</v>
      </c>
      <c r="I130" s="464">
        <v>0</v>
      </c>
      <c r="J130" s="465">
        <v>-1.6940092605049999</v>
      </c>
      <c r="K130" s="472">
        <v>0</v>
      </c>
    </row>
    <row r="131" spans="1:11" ht="14.4" customHeight="1" thickBot="1" x14ac:dyDescent="0.35">
      <c r="A131" s="481" t="s">
        <v>394</v>
      </c>
      <c r="B131" s="459">
        <v>31.284264344212001</v>
      </c>
      <c r="C131" s="459">
        <v>0</v>
      </c>
      <c r="D131" s="460">
        <v>-31.284264344212001</v>
      </c>
      <c r="E131" s="461">
        <v>0</v>
      </c>
      <c r="F131" s="459">
        <v>0</v>
      </c>
      <c r="G131" s="460">
        <v>0</v>
      </c>
      <c r="H131" s="462">
        <v>0</v>
      </c>
      <c r="I131" s="459">
        <v>0</v>
      </c>
      <c r="J131" s="460">
        <v>0</v>
      </c>
      <c r="K131" s="463">
        <v>0</v>
      </c>
    </row>
    <row r="132" spans="1:11" ht="14.4" customHeight="1" thickBot="1" x14ac:dyDescent="0.35">
      <c r="A132" s="481" t="s">
        <v>395</v>
      </c>
      <c r="B132" s="459">
        <v>3.2311861340879999</v>
      </c>
      <c r="C132" s="459">
        <v>3.8058000000000001</v>
      </c>
      <c r="D132" s="460">
        <v>0.57461386591100005</v>
      </c>
      <c r="E132" s="461">
        <v>1.1778337248499999</v>
      </c>
      <c r="F132" s="459">
        <v>5.123563922103</v>
      </c>
      <c r="G132" s="460">
        <v>0.85392732034999996</v>
      </c>
      <c r="H132" s="462">
        <v>0</v>
      </c>
      <c r="I132" s="459">
        <v>0</v>
      </c>
      <c r="J132" s="460">
        <v>-0.85392732034999996</v>
      </c>
      <c r="K132" s="463">
        <v>0</v>
      </c>
    </row>
    <row r="133" spans="1:11" ht="14.4" customHeight="1" thickBot="1" x14ac:dyDescent="0.35">
      <c r="A133" s="481" t="s">
        <v>396</v>
      </c>
      <c r="B133" s="459">
        <v>19.386470437743</v>
      </c>
      <c r="C133" s="459">
        <v>5.0745199999999997</v>
      </c>
      <c r="D133" s="460">
        <v>-14.311950437743</v>
      </c>
      <c r="E133" s="461">
        <v>0.261755744362</v>
      </c>
      <c r="F133" s="459">
        <v>5.0404916409320002</v>
      </c>
      <c r="G133" s="460">
        <v>0.84008194015500004</v>
      </c>
      <c r="H133" s="462">
        <v>0</v>
      </c>
      <c r="I133" s="459">
        <v>0</v>
      </c>
      <c r="J133" s="460">
        <v>-0.84008194015500004</v>
      </c>
      <c r="K133" s="463">
        <v>0</v>
      </c>
    </row>
    <row r="134" spans="1:11" ht="14.4" customHeight="1" thickBot="1" x14ac:dyDescent="0.35">
      <c r="A134" s="477" t="s">
        <v>397</v>
      </c>
      <c r="B134" s="459">
        <v>1361.30236122152</v>
      </c>
      <c r="C134" s="459">
        <v>1507.93182</v>
      </c>
      <c r="D134" s="460">
        <v>146.62945877847599</v>
      </c>
      <c r="E134" s="461">
        <v>1.1077126309000001</v>
      </c>
      <c r="F134" s="459">
        <v>0</v>
      </c>
      <c r="G134" s="460">
        <v>0</v>
      </c>
      <c r="H134" s="462">
        <v>130.70742000000001</v>
      </c>
      <c r="I134" s="459">
        <v>249.54640000000001</v>
      </c>
      <c r="J134" s="460">
        <v>249.54640000000001</v>
      </c>
      <c r="K134" s="470" t="s">
        <v>294</v>
      </c>
    </row>
    <row r="135" spans="1:11" ht="14.4" customHeight="1" thickBot="1" x14ac:dyDescent="0.35">
      <c r="A135" s="482" t="s">
        <v>398</v>
      </c>
      <c r="B135" s="464">
        <v>1361.30236122152</v>
      </c>
      <c r="C135" s="464">
        <v>1507.93182</v>
      </c>
      <c r="D135" s="465">
        <v>146.62945877847599</v>
      </c>
      <c r="E135" s="471">
        <v>1.1077126309000001</v>
      </c>
      <c r="F135" s="464">
        <v>0</v>
      </c>
      <c r="G135" s="465">
        <v>0</v>
      </c>
      <c r="H135" s="467">
        <v>130.70742000000001</v>
      </c>
      <c r="I135" s="464">
        <v>249.54640000000001</v>
      </c>
      <c r="J135" s="465">
        <v>249.54640000000001</v>
      </c>
      <c r="K135" s="468" t="s">
        <v>294</v>
      </c>
    </row>
    <row r="136" spans="1:11" ht="14.4" customHeight="1" thickBot="1" x14ac:dyDescent="0.35">
      <c r="A136" s="484" t="s">
        <v>54</v>
      </c>
      <c r="B136" s="464">
        <v>1361.30236122152</v>
      </c>
      <c r="C136" s="464">
        <v>1507.93182</v>
      </c>
      <c r="D136" s="465">
        <v>146.62945877847599</v>
      </c>
      <c r="E136" s="471">
        <v>1.1077126309000001</v>
      </c>
      <c r="F136" s="464">
        <v>0</v>
      </c>
      <c r="G136" s="465">
        <v>0</v>
      </c>
      <c r="H136" s="467">
        <v>130.70742000000001</v>
      </c>
      <c r="I136" s="464">
        <v>249.54640000000001</v>
      </c>
      <c r="J136" s="465">
        <v>249.54640000000001</v>
      </c>
      <c r="K136" s="468" t="s">
        <v>294</v>
      </c>
    </row>
    <row r="137" spans="1:11" ht="14.4" customHeight="1" thickBot="1" x14ac:dyDescent="0.35">
      <c r="A137" s="483" t="s">
        <v>399</v>
      </c>
      <c r="B137" s="459">
        <v>23.258105950120001</v>
      </c>
      <c r="C137" s="459">
        <v>15.50759</v>
      </c>
      <c r="D137" s="460">
        <v>-7.7505159501199996</v>
      </c>
      <c r="E137" s="461">
        <v>0.66676065683300001</v>
      </c>
      <c r="F137" s="459">
        <v>0</v>
      </c>
      <c r="G137" s="460">
        <v>0</v>
      </c>
      <c r="H137" s="462">
        <v>1.2238199999999999</v>
      </c>
      <c r="I137" s="459">
        <v>2.3458800000000002</v>
      </c>
      <c r="J137" s="460">
        <v>2.3458800000000002</v>
      </c>
      <c r="K137" s="470" t="s">
        <v>294</v>
      </c>
    </row>
    <row r="138" spans="1:11" ht="14.4" customHeight="1" thickBot="1" x14ac:dyDescent="0.35">
      <c r="A138" s="481" t="s">
        <v>400</v>
      </c>
      <c r="B138" s="459">
        <v>23.258105950120001</v>
      </c>
      <c r="C138" s="459">
        <v>15.50759</v>
      </c>
      <c r="D138" s="460">
        <v>-7.7505159501199996</v>
      </c>
      <c r="E138" s="461">
        <v>0.66676065683300001</v>
      </c>
      <c r="F138" s="459">
        <v>0</v>
      </c>
      <c r="G138" s="460">
        <v>0</v>
      </c>
      <c r="H138" s="462">
        <v>1.2238199999999999</v>
      </c>
      <c r="I138" s="459">
        <v>2.3458800000000002</v>
      </c>
      <c r="J138" s="460">
        <v>2.3458800000000002</v>
      </c>
      <c r="K138" s="470" t="s">
        <v>294</v>
      </c>
    </row>
    <row r="139" spans="1:11" ht="14.4" customHeight="1" thickBot="1" x14ac:dyDescent="0.35">
      <c r="A139" s="480" t="s">
        <v>401</v>
      </c>
      <c r="B139" s="464">
        <v>35.018120059383001</v>
      </c>
      <c r="C139" s="464">
        <v>33.347999999999999</v>
      </c>
      <c r="D139" s="465">
        <v>-1.6701200593829999</v>
      </c>
      <c r="E139" s="471">
        <v>0.95230697545800003</v>
      </c>
      <c r="F139" s="464">
        <v>0</v>
      </c>
      <c r="G139" s="465">
        <v>0</v>
      </c>
      <c r="H139" s="467">
        <v>6.5449999999999999</v>
      </c>
      <c r="I139" s="464">
        <v>9.8339999999999996</v>
      </c>
      <c r="J139" s="465">
        <v>9.8339999999999996</v>
      </c>
      <c r="K139" s="468" t="s">
        <v>294</v>
      </c>
    </row>
    <row r="140" spans="1:11" ht="14.4" customHeight="1" thickBot="1" x14ac:dyDescent="0.35">
      <c r="A140" s="481" t="s">
        <v>402</v>
      </c>
      <c r="B140" s="459">
        <v>35.018120059383001</v>
      </c>
      <c r="C140" s="459">
        <v>33.347999999999999</v>
      </c>
      <c r="D140" s="460">
        <v>-1.6701200593829999</v>
      </c>
      <c r="E140" s="461">
        <v>0.95230697545800003</v>
      </c>
      <c r="F140" s="459">
        <v>0</v>
      </c>
      <c r="G140" s="460">
        <v>0</v>
      </c>
      <c r="H140" s="462">
        <v>6.5449999999999999</v>
      </c>
      <c r="I140" s="459">
        <v>9.8339999999999996</v>
      </c>
      <c r="J140" s="460">
        <v>9.8339999999999996</v>
      </c>
      <c r="K140" s="470" t="s">
        <v>294</v>
      </c>
    </row>
    <row r="141" spans="1:11" ht="14.4" customHeight="1" thickBot="1" x14ac:dyDescent="0.35">
      <c r="A141" s="480" t="s">
        <v>403</v>
      </c>
      <c r="B141" s="464">
        <v>11.330195385841</v>
      </c>
      <c r="C141" s="464">
        <v>16.660540000000001</v>
      </c>
      <c r="D141" s="465">
        <v>5.3303446141580002</v>
      </c>
      <c r="E141" s="471">
        <v>1.470454783226</v>
      </c>
      <c r="F141" s="464">
        <v>0</v>
      </c>
      <c r="G141" s="465">
        <v>0</v>
      </c>
      <c r="H141" s="467">
        <v>2.0579999999999998</v>
      </c>
      <c r="I141" s="464">
        <v>3.1629999999999998</v>
      </c>
      <c r="J141" s="465">
        <v>3.1629999999999998</v>
      </c>
      <c r="K141" s="468" t="s">
        <v>294</v>
      </c>
    </row>
    <row r="142" spans="1:11" ht="14.4" customHeight="1" thickBot="1" x14ac:dyDescent="0.35">
      <c r="A142" s="481" t="s">
        <v>404</v>
      </c>
      <c r="B142" s="459">
        <v>0.86427441196999999</v>
      </c>
      <c r="C142" s="459">
        <v>0.37</v>
      </c>
      <c r="D142" s="460">
        <v>-0.49427441196999999</v>
      </c>
      <c r="E142" s="461">
        <v>0.42810477190500001</v>
      </c>
      <c r="F142" s="459">
        <v>0</v>
      </c>
      <c r="G142" s="460">
        <v>0</v>
      </c>
      <c r="H142" s="462">
        <v>0</v>
      </c>
      <c r="I142" s="459">
        <v>0.37</v>
      </c>
      <c r="J142" s="460">
        <v>0.37</v>
      </c>
      <c r="K142" s="470" t="s">
        <v>294</v>
      </c>
    </row>
    <row r="143" spans="1:11" ht="14.4" customHeight="1" thickBot="1" x14ac:dyDescent="0.35">
      <c r="A143" s="481" t="s">
        <v>405</v>
      </c>
      <c r="B143" s="459">
        <v>10.465920973871</v>
      </c>
      <c r="C143" s="459">
        <v>16.29054</v>
      </c>
      <c r="D143" s="460">
        <v>5.8246190261280004</v>
      </c>
      <c r="E143" s="461">
        <v>1.5565319135</v>
      </c>
      <c r="F143" s="459">
        <v>0</v>
      </c>
      <c r="G143" s="460">
        <v>0</v>
      </c>
      <c r="H143" s="462">
        <v>2.0579999999999998</v>
      </c>
      <c r="I143" s="459">
        <v>2.7930000000000001</v>
      </c>
      <c r="J143" s="460">
        <v>2.7930000000000001</v>
      </c>
      <c r="K143" s="470" t="s">
        <v>294</v>
      </c>
    </row>
    <row r="144" spans="1:11" ht="14.4" customHeight="1" thickBot="1" x14ac:dyDescent="0.35">
      <c r="A144" s="480" t="s">
        <v>406</v>
      </c>
      <c r="B144" s="464">
        <v>29.172955636975999</v>
      </c>
      <c r="C144" s="464">
        <v>29.192710000000002</v>
      </c>
      <c r="D144" s="465">
        <v>1.9754363023000002E-2</v>
      </c>
      <c r="E144" s="471">
        <v>1.000677146438</v>
      </c>
      <c r="F144" s="464">
        <v>0</v>
      </c>
      <c r="G144" s="465">
        <v>0</v>
      </c>
      <c r="H144" s="467">
        <v>2.6663999999999999</v>
      </c>
      <c r="I144" s="464">
        <v>5.0929000000000002</v>
      </c>
      <c r="J144" s="465">
        <v>5.0929000000000002</v>
      </c>
      <c r="K144" s="468" t="s">
        <v>294</v>
      </c>
    </row>
    <row r="145" spans="1:11" ht="14.4" customHeight="1" thickBot="1" x14ac:dyDescent="0.35">
      <c r="A145" s="481" t="s">
        <v>407</v>
      </c>
      <c r="B145" s="459">
        <v>29.172955636975999</v>
      </c>
      <c r="C145" s="459">
        <v>29.192710000000002</v>
      </c>
      <c r="D145" s="460">
        <v>1.9754363023000002E-2</v>
      </c>
      <c r="E145" s="461">
        <v>1.000677146438</v>
      </c>
      <c r="F145" s="459">
        <v>0</v>
      </c>
      <c r="G145" s="460">
        <v>0</v>
      </c>
      <c r="H145" s="462">
        <v>2.6663999999999999</v>
      </c>
      <c r="I145" s="459">
        <v>5.0929000000000002</v>
      </c>
      <c r="J145" s="460">
        <v>5.0929000000000002</v>
      </c>
      <c r="K145" s="470" t="s">
        <v>294</v>
      </c>
    </row>
    <row r="146" spans="1:11" ht="14.4" customHeight="1" thickBot="1" x14ac:dyDescent="0.35">
      <c r="A146" s="480" t="s">
        <v>408</v>
      </c>
      <c r="B146" s="464">
        <v>0</v>
      </c>
      <c r="C146" s="464">
        <v>0.73599999999999999</v>
      </c>
      <c r="D146" s="465">
        <v>0.73599999999999999</v>
      </c>
      <c r="E146" s="466" t="s">
        <v>294</v>
      </c>
      <c r="F146" s="464">
        <v>0</v>
      </c>
      <c r="G146" s="465">
        <v>0</v>
      </c>
      <c r="H146" s="467">
        <v>4.3999999999999997E-2</v>
      </c>
      <c r="I146" s="464">
        <v>0.156</v>
      </c>
      <c r="J146" s="465">
        <v>0.156</v>
      </c>
      <c r="K146" s="468" t="s">
        <v>294</v>
      </c>
    </row>
    <row r="147" spans="1:11" ht="14.4" customHeight="1" thickBot="1" x14ac:dyDescent="0.35">
      <c r="A147" s="481" t="s">
        <v>409</v>
      </c>
      <c r="B147" s="459">
        <v>0</v>
      </c>
      <c r="C147" s="459">
        <v>0.73599999999999999</v>
      </c>
      <c r="D147" s="460">
        <v>0.73599999999999999</v>
      </c>
      <c r="E147" s="469" t="s">
        <v>294</v>
      </c>
      <c r="F147" s="459">
        <v>0</v>
      </c>
      <c r="G147" s="460">
        <v>0</v>
      </c>
      <c r="H147" s="462">
        <v>4.3999999999999997E-2</v>
      </c>
      <c r="I147" s="459">
        <v>0.156</v>
      </c>
      <c r="J147" s="460">
        <v>0.156</v>
      </c>
      <c r="K147" s="470" t="s">
        <v>294</v>
      </c>
    </row>
    <row r="148" spans="1:11" ht="14.4" customHeight="1" thickBot="1" x14ac:dyDescent="0.35">
      <c r="A148" s="480" t="s">
        <v>410</v>
      </c>
      <c r="B148" s="464">
        <v>519.95356530312699</v>
      </c>
      <c r="C148" s="464">
        <v>533.22146999999995</v>
      </c>
      <c r="D148" s="465">
        <v>13.267904696872</v>
      </c>
      <c r="E148" s="471">
        <v>1.0255174799869999</v>
      </c>
      <c r="F148" s="464">
        <v>0</v>
      </c>
      <c r="G148" s="465">
        <v>0</v>
      </c>
      <c r="H148" s="467">
        <v>42.853729999999999</v>
      </c>
      <c r="I148" s="464">
        <v>85.675510000000003</v>
      </c>
      <c r="J148" s="465">
        <v>85.675510000000003</v>
      </c>
      <c r="K148" s="468" t="s">
        <v>294</v>
      </c>
    </row>
    <row r="149" spans="1:11" ht="14.4" customHeight="1" thickBot="1" x14ac:dyDescent="0.35">
      <c r="A149" s="481" t="s">
        <v>411</v>
      </c>
      <c r="B149" s="459">
        <v>519.95356530312699</v>
      </c>
      <c r="C149" s="459">
        <v>533.22146999999995</v>
      </c>
      <c r="D149" s="460">
        <v>13.267904696872</v>
      </c>
      <c r="E149" s="461">
        <v>1.0255174799869999</v>
      </c>
      <c r="F149" s="459">
        <v>0</v>
      </c>
      <c r="G149" s="460">
        <v>0</v>
      </c>
      <c r="H149" s="462">
        <v>42.853729999999999</v>
      </c>
      <c r="I149" s="459">
        <v>85.675510000000003</v>
      </c>
      <c r="J149" s="460">
        <v>85.675510000000003</v>
      </c>
      <c r="K149" s="470" t="s">
        <v>294</v>
      </c>
    </row>
    <row r="150" spans="1:11" ht="14.4" customHeight="1" thickBot="1" x14ac:dyDescent="0.35">
      <c r="A150" s="480" t="s">
        <v>412</v>
      </c>
      <c r="B150" s="464">
        <v>0</v>
      </c>
      <c r="C150" s="464">
        <v>0.11456</v>
      </c>
      <c r="D150" s="465">
        <v>0.11456</v>
      </c>
      <c r="E150" s="466" t="s">
        <v>294</v>
      </c>
      <c r="F150" s="464">
        <v>0</v>
      </c>
      <c r="G150" s="465">
        <v>0</v>
      </c>
      <c r="H150" s="467">
        <v>0</v>
      </c>
      <c r="I150" s="464">
        <v>0</v>
      </c>
      <c r="J150" s="465">
        <v>0</v>
      </c>
      <c r="K150" s="472">
        <v>0</v>
      </c>
    </row>
    <row r="151" spans="1:11" ht="14.4" customHeight="1" thickBot="1" x14ac:dyDescent="0.35">
      <c r="A151" s="481" t="s">
        <v>413</v>
      </c>
      <c r="B151" s="459">
        <v>0</v>
      </c>
      <c r="C151" s="459">
        <v>0.11456</v>
      </c>
      <c r="D151" s="460">
        <v>0.11456</v>
      </c>
      <c r="E151" s="469" t="s">
        <v>294</v>
      </c>
      <c r="F151" s="459">
        <v>0</v>
      </c>
      <c r="G151" s="460">
        <v>0</v>
      </c>
      <c r="H151" s="462">
        <v>0</v>
      </c>
      <c r="I151" s="459">
        <v>0</v>
      </c>
      <c r="J151" s="460">
        <v>0</v>
      </c>
      <c r="K151" s="463">
        <v>0</v>
      </c>
    </row>
    <row r="152" spans="1:11" ht="14.4" customHeight="1" thickBot="1" x14ac:dyDescent="0.35">
      <c r="A152" s="480" t="s">
        <v>414</v>
      </c>
      <c r="B152" s="464">
        <v>742.569418886074</v>
      </c>
      <c r="C152" s="464">
        <v>879.15094999999997</v>
      </c>
      <c r="D152" s="465">
        <v>136.58153111392599</v>
      </c>
      <c r="E152" s="471">
        <v>1.1839309937089999</v>
      </c>
      <c r="F152" s="464">
        <v>0</v>
      </c>
      <c r="G152" s="465">
        <v>0</v>
      </c>
      <c r="H152" s="467">
        <v>75.316469999999995</v>
      </c>
      <c r="I152" s="464">
        <v>143.27911</v>
      </c>
      <c r="J152" s="465">
        <v>143.27911</v>
      </c>
      <c r="K152" s="468" t="s">
        <v>294</v>
      </c>
    </row>
    <row r="153" spans="1:11" ht="14.4" customHeight="1" thickBot="1" x14ac:dyDescent="0.35">
      <c r="A153" s="481" t="s">
        <v>415</v>
      </c>
      <c r="B153" s="459">
        <v>742.569418886074</v>
      </c>
      <c r="C153" s="459">
        <v>879.15094999999997</v>
      </c>
      <c r="D153" s="460">
        <v>136.58153111392599</v>
      </c>
      <c r="E153" s="461">
        <v>1.1839309937089999</v>
      </c>
      <c r="F153" s="459">
        <v>0</v>
      </c>
      <c r="G153" s="460">
        <v>0</v>
      </c>
      <c r="H153" s="462">
        <v>75.316469999999995</v>
      </c>
      <c r="I153" s="459">
        <v>143.27911</v>
      </c>
      <c r="J153" s="460">
        <v>143.27911</v>
      </c>
      <c r="K153" s="470" t="s">
        <v>294</v>
      </c>
    </row>
    <row r="154" spans="1:11" ht="14.4" customHeight="1" thickBot="1" x14ac:dyDescent="0.35">
      <c r="A154" s="477" t="s">
        <v>416</v>
      </c>
      <c r="B154" s="459">
        <v>0</v>
      </c>
      <c r="C154" s="459">
        <v>0.11879000000000001</v>
      </c>
      <c r="D154" s="460">
        <v>0.11879000000000001</v>
      </c>
      <c r="E154" s="469" t="s">
        <v>294</v>
      </c>
      <c r="F154" s="459">
        <v>0</v>
      </c>
      <c r="G154" s="460">
        <v>0</v>
      </c>
      <c r="H154" s="462">
        <v>0.25544</v>
      </c>
      <c r="I154" s="459">
        <v>0.25544</v>
      </c>
      <c r="J154" s="460">
        <v>0.25544</v>
      </c>
      <c r="K154" s="470" t="s">
        <v>294</v>
      </c>
    </row>
    <row r="155" spans="1:11" ht="14.4" customHeight="1" thickBot="1" x14ac:dyDescent="0.35">
      <c r="A155" s="482" t="s">
        <v>417</v>
      </c>
      <c r="B155" s="464">
        <v>0</v>
      </c>
      <c r="C155" s="464">
        <v>0.11879000000000001</v>
      </c>
      <c r="D155" s="465">
        <v>0.11879000000000001</v>
      </c>
      <c r="E155" s="466" t="s">
        <v>294</v>
      </c>
      <c r="F155" s="464">
        <v>0</v>
      </c>
      <c r="G155" s="465">
        <v>0</v>
      </c>
      <c r="H155" s="467">
        <v>0.25544</v>
      </c>
      <c r="I155" s="464">
        <v>0.25544</v>
      </c>
      <c r="J155" s="465">
        <v>0.25544</v>
      </c>
      <c r="K155" s="468" t="s">
        <v>294</v>
      </c>
    </row>
    <row r="156" spans="1:11" ht="14.4" customHeight="1" thickBot="1" x14ac:dyDescent="0.35">
      <c r="A156" s="484" t="s">
        <v>418</v>
      </c>
      <c r="B156" s="464">
        <v>0</v>
      </c>
      <c r="C156" s="464">
        <v>0.11879000000000001</v>
      </c>
      <c r="D156" s="465">
        <v>0.11879000000000001</v>
      </c>
      <c r="E156" s="466" t="s">
        <v>294</v>
      </c>
      <c r="F156" s="464">
        <v>0</v>
      </c>
      <c r="G156" s="465">
        <v>0</v>
      </c>
      <c r="H156" s="467">
        <v>0.25544</v>
      </c>
      <c r="I156" s="464">
        <v>0.25544</v>
      </c>
      <c r="J156" s="465">
        <v>0.25544</v>
      </c>
      <c r="K156" s="468" t="s">
        <v>294</v>
      </c>
    </row>
    <row r="157" spans="1:11" ht="14.4" customHeight="1" thickBot="1" x14ac:dyDescent="0.35">
      <c r="A157" s="480" t="s">
        <v>419</v>
      </c>
      <c r="B157" s="464">
        <v>0</v>
      </c>
      <c r="C157" s="464">
        <v>0.11879000000000001</v>
      </c>
      <c r="D157" s="465">
        <v>0.11879000000000001</v>
      </c>
      <c r="E157" s="466" t="s">
        <v>294</v>
      </c>
      <c r="F157" s="464">
        <v>0</v>
      </c>
      <c r="G157" s="465">
        <v>0</v>
      </c>
      <c r="H157" s="467">
        <v>0.25544</v>
      </c>
      <c r="I157" s="464">
        <v>0.25544</v>
      </c>
      <c r="J157" s="465">
        <v>0.25544</v>
      </c>
      <c r="K157" s="468" t="s">
        <v>294</v>
      </c>
    </row>
    <row r="158" spans="1:11" ht="14.4" customHeight="1" thickBot="1" x14ac:dyDescent="0.35">
      <c r="A158" s="481" t="s">
        <v>420</v>
      </c>
      <c r="B158" s="459">
        <v>0</v>
      </c>
      <c r="C158" s="459">
        <v>0.11879000000000001</v>
      </c>
      <c r="D158" s="460">
        <v>0.11879000000000001</v>
      </c>
      <c r="E158" s="469" t="s">
        <v>294</v>
      </c>
      <c r="F158" s="459">
        <v>0</v>
      </c>
      <c r="G158" s="460">
        <v>0</v>
      </c>
      <c r="H158" s="462">
        <v>0.25544</v>
      </c>
      <c r="I158" s="459">
        <v>0.25544</v>
      </c>
      <c r="J158" s="460">
        <v>0.25544</v>
      </c>
      <c r="K158" s="470" t="s">
        <v>294</v>
      </c>
    </row>
    <row r="159" spans="1:11" ht="14.4" customHeight="1" thickBot="1" x14ac:dyDescent="0.35">
      <c r="A159" s="485"/>
      <c r="B159" s="459">
        <v>-4458.9259900100596</v>
      </c>
      <c r="C159" s="459">
        <v>-4508.5761700000003</v>
      </c>
      <c r="D159" s="460">
        <v>-49.650179989938998</v>
      </c>
      <c r="E159" s="461">
        <v>1.011135008766</v>
      </c>
      <c r="F159" s="459">
        <v>-2875.9053334686701</v>
      </c>
      <c r="G159" s="460">
        <v>-479.31755557811101</v>
      </c>
      <c r="H159" s="462">
        <v>-375.91498000000001</v>
      </c>
      <c r="I159" s="459">
        <v>-574.92825000000096</v>
      </c>
      <c r="J159" s="460">
        <v>-95.610694421888994</v>
      </c>
      <c r="K159" s="463">
        <v>0.19991209143999999</v>
      </c>
    </row>
    <row r="160" spans="1:11" ht="14.4" customHeight="1" thickBot="1" x14ac:dyDescent="0.35">
      <c r="A160" s="486" t="s">
        <v>66</v>
      </c>
      <c r="B160" s="473">
        <v>-4458.9259900100596</v>
      </c>
      <c r="C160" s="473">
        <v>-4508.5761700000003</v>
      </c>
      <c r="D160" s="474">
        <v>-49.65017998994</v>
      </c>
      <c r="E160" s="475" t="s">
        <v>294</v>
      </c>
      <c r="F160" s="473">
        <v>-2875.9053334686701</v>
      </c>
      <c r="G160" s="474">
        <v>-479.31755557811101</v>
      </c>
      <c r="H160" s="473">
        <v>-375.91498000000001</v>
      </c>
      <c r="I160" s="473">
        <v>-574.92825000000096</v>
      </c>
      <c r="J160" s="474">
        <v>-95.610694421888994</v>
      </c>
      <c r="K160" s="476">
        <v>0.19991209143999999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421</v>
      </c>
      <c r="B5" s="488" t="s">
        <v>422</v>
      </c>
      <c r="C5" s="489" t="s">
        <v>423</v>
      </c>
      <c r="D5" s="489" t="s">
        <v>423</v>
      </c>
      <c r="E5" s="489"/>
      <c r="F5" s="489" t="s">
        <v>423</v>
      </c>
      <c r="G5" s="489" t="s">
        <v>423</v>
      </c>
      <c r="H5" s="489" t="s">
        <v>423</v>
      </c>
      <c r="I5" s="490" t="s">
        <v>423</v>
      </c>
      <c r="J5" s="491" t="s">
        <v>68</v>
      </c>
    </row>
    <row r="6" spans="1:10" ht="14.4" customHeight="1" x14ac:dyDescent="0.3">
      <c r="A6" s="487" t="s">
        <v>421</v>
      </c>
      <c r="B6" s="488" t="s">
        <v>424</v>
      </c>
      <c r="C6" s="489">
        <v>85.964390000000009</v>
      </c>
      <c r="D6" s="489">
        <v>129.76454000000001</v>
      </c>
      <c r="E6" s="489"/>
      <c r="F6" s="489">
        <v>95.369079999999997</v>
      </c>
      <c r="G6" s="489">
        <v>98.333332031249995</v>
      </c>
      <c r="H6" s="489">
        <v>-2.9642520312499983</v>
      </c>
      <c r="I6" s="490">
        <v>0.96985506368981811</v>
      </c>
      <c r="J6" s="491" t="s">
        <v>1</v>
      </c>
    </row>
    <row r="7" spans="1:10" ht="14.4" customHeight="1" x14ac:dyDescent="0.3">
      <c r="A7" s="487" t="s">
        <v>421</v>
      </c>
      <c r="B7" s="488" t="s">
        <v>425</v>
      </c>
      <c r="C7" s="489">
        <v>85.964390000000009</v>
      </c>
      <c r="D7" s="489">
        <v>129.76454000000001</v>
      </c>
      <c r="E7" s="489"/>
      <c r="F7" s="489">
        <v>95.369079999999997</v>
      </c>
      <c r="G7" s="489">
        <v>98.333332031249995</v>
      </c>
      <c r="H7" s="489">
        <v>-2.9642520312499983</v>
      </c>
      <c r="I7" s="490">
        <v>0.96985506368981811</v>
      </c>
      <c r="J7" s="491" t="s">
        <v>426</v>
      </c>
    </row>
    <row r="9" spans="1:10" ht="14.4" customHeight="1" x14ac:dyDescent="0.3">
      <c r="A9" s="487" t="s">
        <v>421</v>
      </c>
      <c r="B9" s="488" t="s">
        <v>422</v>
      </c>
      <c r="C9" s="489" t="s">
        <v>423</v>
      </c>
      <c r="D9" s="489" t="s">
        <v>423</v>
      </c>
      <c r="E9" s="489"/>
      <c r="F9" s="489" t="s">
        <v>423</v>
      </c>
      <c r="G9" s="489" t="s">
        <v>423</v>
      </c>
      <c r="H9" s="489" t="s">
        <v>423</v>
      </c>
      <c r="I9" s="490" t="s">
        <v>423</v>
      </c>
      <c r="J9" s="491" t="s">
        <v>68</v>
      </c>
    </row>
    <row r="10" spans="1:10" ht="14.4" customHeight="1" x14ac:dyDescent="0.3">
      <c r="A10" s="487" t="s">
        <v>427</v>
      </c>
      <c r="B10" s="488" t="s">
        <v>428</v>
      </c>
      <c r="C10" s="489" t="s">
        <v>423</v>
      </c>
      <c r="D10" s="489" t="s">
        <v>423</v>
      </c>
      <c r="E10" s="489"/>
      <c r="F10" s="489" t="s">
        <v>423</v>
      </c>
      <c r="G10" s="489" t="s">
        <v>423</v>
      </c>
      <c r="H10" s="489" t="s">
        <v>423</v>
      </c>
      <c r="I10" s="490" t="s">
        <v>423</v>
      </c>
      <c r="J10" s="491" t="s">
        <v>0</v>
      </c>
    </row>
    <row r="11" spans="1:10" ht="14.4" customHeight="1" x14ac:dyDescent="0.3">
      <c r="A11" s="487" t="s">
        <v>427</v>
      </c>
      <c r="B11" s="488" t="s">
        <v>424</v>
      </c>
      <c r="C11" s="489">
        <v>39.316460000000006</v>
      </c>
      <c r="D11" s="489">
        <v>20.257249999999999</v>
      </c>
      <c r="E11" s="489"/>
      <c r="F11" s="489">
        <v>20.603849999999998</v>
      </c>
      <c r="G11" s="489">
        <v>21</v>
      </c>
      <c r="H11" s="489">
        <v>-0.39615000000000222</v>
      </c>
      <c r="I11" s="490">
        <v>0.98113571428571422</v>
      </c>
      <c r="J11" s="491" t="s">
        <v>1</v>
      </c>
    </row>
    <row r="12" spans="1:10" ht="14.4" customHeight="1" x14ac:dyDescent="0.3">
      <c r="A12" s="487" t="s">
        <v>427</v>
      </c>
      <c r="B12" s="488" t="s">
        <v>429</v>
      </c>
      <c r="C12" s="489">
        <v>39.316460000000006</v>
      </c>
      <c r="D12" s="489">
        <v>20.257249999999999</v>
      </c>
      <c r="E12" s="489"/>
      <c r="F12" s="489">
        <v>20.603849999999998</v>
      </c>
      <c r="G12" s="489">
        <v>21</v>
      </c>
      <c r="H12" s="489">
        <v>-0.39615000000000222</v>
      </c>
      <c r="I12" s="490">
        <v>0.98113571428571422</v>
      </c>
      <c r="J12" s="491" t="s">
        <v>430</v>
      </c>
    </row>
    <row r="13" spans="1:10" ht="14.4" customHeight="1" x14ac:dyDescent="0.3">
      <c r="A13" s="487" t="s">
        <v>423</v>
      </c>
      <c r="B13" s="488" t="s">
        <v>423</v>
      </c>
      <c r="C13" s="489" t="s">
        <v>423</v>
      </c>
      <c r="D13" s="489" t="s">
        <v>423</v>
      </c>
      <c r="E13" s="489"/>
      <c r="F13" s="489" t="s">
        <v>423</v>
      </c>
      <c r="G13" s="489" t="s">
        <v>423</v>
      </c>
      <c r="H13" s="489" t="s">
        <v>423</v>
      </c>
      <c r="I13" s="490" t="s">
        <v>423</v>
      </c>
      <c r="J13" s="491" t="s">
        <v>431</v>
      </c>
    </row>
    <row r="14" spans="1:10" ht="14.4" customHeight="1" x14ac:dyDescent="0.3">
      <c r="A14" s="487" t="s">
        <v>432</v>
      </c>
      <c r="B14" s="488" t="s">
        <v>433</v>
      </c>
      <c r="C14" s="489" t="s">
        <v>423</v>
      </c>
      <c r="D14" s="489" t="s">
        <v>423</v>
      </c>
      <c r="E14" s="489"/>
      <c r="F14" s="489" t="s">
        <v>423</v>
      </c>
      <c r="G14" s="489" t="s">
        <v>423</v>
      </c>
      <c r="H14" s="489" t="s">
        <v>423</v>
      </c>
      <c r="I14" s="490" t="s">
        <v>423</v>
      </c>
      <c r="J14" s="491" t="s">
        <v>0</v>
      </c>
    </row>
    <row r="15" spans="1:10" ht="14.4" customHeight="1" x14ac:dyDescent="0.3">
      <c r="A15" s="487" t="s">
        <v>432</v>
      </c>
      <c r="B15" s="488" t="s">
        <v>424</v>
      </c>
      <c r="C15" s="489">
        <v>46.647930000000002</v>
      </c>
      <c r="D15" s="489">
        <v>109.50729000000001</v>
      </c>
      <c r="E15" s="489"/>
      <c r="F15" s="489">
        <v>74.765230000000003</v>
      </c>
      <c r="G15" s="489">
        <v>78</v>
      </c>
      <c r="H15" s="489">
        <v>-3.2347699999999975</v>
      </c>
      <c r="I15" s="490">
        <v>0.95852858974358979</v>
      </c>
      <c r="J15" s="491" t="s">
        <v>1</v>
      </c>
    </row>
    <row r="16" spans="1:10" ht="14.4" customHeight="1" x14ac:dyDescent="0.3">
      <c r="A16" s="487" t="s">
        <v>432</v>
      </c>
      <c r="B16" s="488" t="s">
        <v>434</v>
      </c>
      <c r="C16" s="489">
        <v>46.647930000000002</v>
      </c>
      <c r="D16" s="489">
        <v>109.50729000000001</v>
      </c>
      <c r="E16" s="489"/>
      <c r="F16" s="489">
        <v>74.765230000000003</v>
      </c>
      <c r="G16" s="489">
        <v>78</v>
      </c>
      <c r="H16" s="489">
        <v>-3.2347699999999975</v>
      </c>
      <c r="I16" s="490">
        <v>0.95852858974358979</v>
      </c>
      <c r="J16" s="491" t="s">
        <v>430</v>
      </c>
    </row>
    <row r="17" spans="1:10" ht="14.4" customHeight="1" x14ac:dyDescent="0.3">
      <c r="A17" s="487" t="s">
        <v>423</v>
      </c>
      <c r="B17" s="488" t="s">
        <v>423</v>
      </c>
      <c r="C17" s="489" t="s">
        <v>423</v>
      </c>
      <c r="D17" s="489" t="s">
        <v>423</v>
      </c>
      <c r="E17" s="489"/>
      <c r="F17" s="489" t="s">
        <v>423</v>
      </c>
      <c r="G17" s="489" t="s">
        <v>423</v>
      </c>
      <c r="H17" s="489" t="s">
        <v>423</v>
      </c>
      <c r="I17" s="490" t="s">
        <v>423</v>
      </c>
      <c r="J17" s="491" t="s">
        <v>431</v>
      </c>
    </row>
    <row r="18" spans="1:10" ht="14.4" customHeight="1" x14ac:dyDescent="0.3">
      <c r="A18" s="487" t="s">
        <v>421</v>
      </c>
      <c r="B18" s="488" t="s">
        <v>425</v>
      </c>
      <c r="C18" s="489">
        <v>85.964390000000009</v>
      </c>
      <c r="D18" s="489">
        <v>129.76454000000001</v>
      </c>
      <c r="E18" s="489"/>
      <c r="F18" s="489">
        <v>95.369079999999997</v>
      </c>
      <c r="G18" s="489">
        <v>98</v>
      </c>
      <c r="H18" s="489">
        <v>-2.6309200000000033</v>
      </c>
      <c r="I18" s="490">
        <v>0.97315387755102034</v>
      </c>
      <c r="J18" s="491" t="s">
        <v>426</v>
      </c>
    </row>
  </sheetData>
  <mergeCells count="3">
    <mergeCell ref="F3:I3"/>
    <mergeCell ref="C4:D4"/>
    <mergeCell ref="A1:I1"/>
  </mergeCells>
  <conditionalFormatting sqref="F8 F19:F65537">
    <cfRule type="cellIs" dxfId="54" priority="18" stopIfTrue="1" operator="greaterThan">
      <formula>1</formula>
    </cfRule>
  </conditionalFormatting>
  <conditionalFormatting sqref="H5:H7">
    <cfRule type="expression" dxfId="53" priority="14">
      <formula>$H5&gt;0</formula>
    </cfRule>
  </conditionalFormatting>
  <conditionalFormatting sqref="I5:I7">
    <cfRule type="expression" dxfId="52" priority="15">
      <formula>$I5&gt;1</formula>
    </cfRule>
  </conditionalFormatting>
  <conditionalFormatting sqref="B5:B7">
    <cfRule type="expression" dxfId="51" priority="11">
      <formula>OR($J5="NS",$J5="SumaNS",$J5="Účet")</formula>
    </cfRule>
  </conditionalFormatting>
  <conditionalFormatting sqref="B5:D7 F5:I7">
    <cfRule type="expression" dxfId="50" priority="17">
      <formula>AND($J5&lt;&gt;"",$J5&lt;&gt;"mezeraKL")</formula>
    </cfRule>
  </conditionalFormatting>
  <conditionalFormatting sqref="B5:D7 F5:I7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48" priority="13">
      <formula>OR($J5="SumaNS",$J5="NS")</formula>
    </cfRule>
  </conditionalFormatting>
  <conditionalFormatting sqref="A5:A7">
    <cfRule type="expression" dxfId="47" priority="9">
      <formula>AND($J5&lt;&gt;"mezeraKL",$J5&lt;&gt;"")</formula>
    </cfRule>
  </conditionalFormatting>
  <conditionalFormatting sqref="A5:A7">
    <cfRule type="expression" dxfId="46" priority="10">
      <formula>AND($J5&lt;&gt;"",$J5&lt;&gt;"mezeraKL")</formula>
    </cfRule>
  </conditionalFormatting>
  <conditionalFormatting sqref="H9:H18">
    <cfRule type="expression" dxfId="45" priority="5">
      <formula>$H9&gt;0</formula>
    </cfRule>
  </conditionalFormatting>
  <conditionalFormatting sqref="A9:A18">
    <cfRule type="expression" dxfId="44" priority="2">
      <formula>AND($J9&lt;&gt;"mezeraKL",$J9&lt;&gt;"")</formula>
    </cfRule>
  </conditionalFormatting>
  <conditionalFormatting sqref="I9:I18">
    <cfRule type="expression" dxfId="43" priority="6">
      <formula>$I9&gt;1</formula>
    </cfRule>
  </conditionalFormatting>
  <conditionalFormatting sqref="B9:B18">
    <cfRule type="expression" dxfId="42" priority="1">
      <formula>OR($J9="NS",$J9="SumaNS",$J9="Účet")</formula>
    </cfRule>
  </conditionalFormatting>
  <conditionalFormatting sqref="A9:D18 F9:I18">
    <cfRule type="expression" dxfId="41" priority="8">
      <formula>AND($J9&lt;&gt;"",$J9&lt;&gt;"mezeraKL")</formula>
    </cfRule>
  </conditionalFormatting>
  <conditionalFormatting sqref="B9:D18 F9:I18">
    <cfRule type="expression" dxfId="40" priority="3">
      <formula>OR($J9="KL",$J9="SumaKL")</formula>
    </cfRule>
    <cfRule type="expression" priority="7" stopIfTrue="1">
      <formula>OR($J9="mezeraNS",$J9="mezeraKL")</formula>
    </cfRule>
  </conditionalFormatting>
  <conditionalFormatting sqref="B9:D18 F9:I18">
    <cfRule type="expression" dxfId="39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355.85481936484967</v>
      </c>
      <c r="M3" s="98">
        <f>SUBTOTAL(9,M5:M1048576)</f>
        <v>268</v>
      </c>
      <c r="N3" s="99">
        <f>SUBTOTAL(9,N5:N1048576)</f>
        <v>95369.091589779709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159</v>
      </c>
    </row>
    <row r="5" spans="1:14" ht="14.4" customHeight="1" x14ac:dyDescent="0.3">
      <c r="A5" s="500" t="s">
        <v>421</v>
      </c>
      <c r="B5" s="501" t="s">
        <v>422</v>
      </c>
      <c r="C5" s="502" t="s">
        <v>427</v>
      </c>
      <c r="D5" s="503" t="s">
        <v>428</v>
      </c>
      <c r="E5" s="504">
        <v>50113001</v>
      </c>
      <c r="F5" s="503" t="s">
        <v>435</v>
      </c>
      <c r="G5" s="502" t="s">
        <v>436</v>
      </c>
      <c r="H5" s="502">
        <v>158249</v>
      </c>
      <c r="I5" s="502">
        <v>58249</v>
      </c>
      <c r="J5" s="502" t="s">
        <v>437</v>
      </c>
      <c r="K5" s="502" t="s">
        <v>423</v>
      </c>
      <c r="L5" s="505">
        <v>202.43999999999997</v>
      </c>
      <c r="M5" s="505">
        <v>2</v>
      </c>
      <c r="N5" s="506">
        <v>404.87999999999994</v>
      </c>
    </row>
    <row r="6" spans="1:14" ht="14.4" customHeight="1" x14ac:dyDescent="0.3">
      <c r="A6" s="507" t="s">
        <v>421</v>
      </c>
      <c r="B6" s="508" t="s">
        <v>422</v>
      </c>
      <c r="C6" s="509" t="s">
        <v>427</v>
      </c>
      <c r="D6" s="510" t="s">
        <v>428</v>
      </c>
      <c r="E6" s="511">
        <v>50113001</v>
      </c>
      <c r="F6" s="510" t="s">
        <v>435</v>
      </c>
      <c r="G6" s="509" t="s">
        <v>436</v>
      </c>
      <c r="H6" s="509">
        <v>51366</v>
      </c>
      <c r="I6" s="509">
        <v>51366</v>
      </c>
      <c r="J6" s="509" t="s">
        <v>438</v>
      </c>
      <c r="K6" s="509" t="s">
        <v>439</v>
      </c>
      <c r="L6" s="512">
        <v>171.6</v>
      </c>
      <c r="M6" s="512">
        <v>23</v>
      </c>
      <c r="N6" s="513">
        <v>3946.8</v>
      </c>
    </row>
    <row r="7" spans="1:14" ht="14.4" customHeight="1" x14ac:dyDescent="0.3">
      <c r="A7" s="507" t="s">
        <v>421</v>
      </c>
      <c r="B7" s="508" t="s">
        <v>422</v>
      </c>
      <c r="C7" s="509" t="s">
        <v>427</v>
      </c>
      <c r="D7" s="510" t="s">
        <v>428</v>
      </c>
      <c r="E7" s="511">
        <v>50113001</v>
      </c>
      <c r="F7" s="510" t="s">
        <v>435</v>
      </c>
      <c r="G7" s="509" t="s">
        <v>436</v>
      </c>
      <c r="H7" s="509">
        <v>846629</v>
      </c>
      <c r="I7" s="509">
        <v>100013</v>
      </c>
      <c r="J7" s="509" t="s">
        <v>440</v>
      </c>
      <c r="K7" s="509" t="s">
        <v>441</v>
      </c>
      <c r="L7" s="512">
        <v>39.42</v>
      </c>
      <c r="M7" s="512">
        <v>1</v>
      </c>
      <c r="N7" s="513">
        <v>39.42</v>
      </c>
    </row>
    <row r="8" spans="1:14" ht="14.4" customHeight="1" x14ac:dyDescent="0.3">
      <c r="A8" s="507" t="s">
        <v>421</v>
      </c>
      <c r="B8" s="508" t="s">
        <v>422</v>
      </c>
      <c r="C8" s="509" t="s">
        <v>427</v>
      </c>
      <c r="D8" s="510" t="s">
        <v>428</v>
      </c>
      <c r="E8" s="511">
        <v>50113001</v>
      </c>
      <c r="F8" s="510" t="s">
        <v>435</v>
      </c>
      <c r="G8" s="509" t="s">
        <v>436</v>
      </c>
      <c r="H8" s="509">
        <v>208466</v>
      </c>
      <c r="I8" s="509">
        <v>208466</v>
      </c>
      <c r="J8" s="509" t="s">
        <v>442</v>
      </c>
      <c r="K8" s="509" t="s">
        <v>443</v>
      </c>
      <c r="L8" s="512">
        <v>792.77000000000021</v>
      </c>
      <c r="M8" s="512">
        <v>4</v>
      </c>
      <c r="N8" s="513">
        <v>3171.0800000000008</v>
      </c>
    </row>
    <row r="9" spans="1:14" ht="14.4" customHeight="1" x14ac:dyDescent="0.3">
      <c r="A9" s="507" t="s">
        <v>421</v>
      </c>
      <c r="B9" s="508" t="s">
        <v>422</v>
      </c>
      <c r="C9" s="509" t="s">
        <v>427</v>
      </c>
      <c r="D9" s="510" t="s">
        <v>428</v>
      </c>
      <c r="E9" s="511">
        <v>50113001</v>
      </c>
      <c r="F9" s="510" t="s">
        <v>435</v>
      </c>
      <c r="G9" s="509" t="s">
        <v>436</v>
      </c>
      <c r="H9" s="509">
        <v>920304</v>
      </c>
      <c r="I9" s="509">
        <v>0</v>
      </c>
      <c r="J9" s="509" t="s">
        <v>444</v>
      </c>
      <c r="K9" s="509" t="s">
        <v>423</v>
      </c>
      <c r="L9" s="512">
        <v>213.16459417055822</v>
      </c>
      <c r="M9" s="512">
        <v>1</v>
      </c>
      <c r="N9" s="513">
        <v>213.16459417055822</v>
      </c>
    </row>
    <row r="10" spans="1:14" ht="14.4" customHeight="1" x14ac:dyDescent="0.3">
      <c r="A10" s="507" t="s">
        <v>421</v>
      </c>
      <c r="B10" s="508" t="s">
        <v>422</v>
      </c>
      <c r="C10" s="509" t="s">
        <v>427</v>
      </c>
      <c r="D10" s="510" t="s">
        <v>428</v>
      </c>
      <c r="E10" s="511">
        <v>50113001</v>
      </c>
      <c r="F10" s="510" t="s">
        <v>435</v>
      </c>
      <c r="G10" s="509" t="s">
        <v>436</v>
      </c>
      <c r="H10" s="509">
        <v>930035</v>
      </c>
      <c r="I10" s="509">
        <v>0</v>
      </c>
      <c r="J10" s="509" t="s">
        <v>445</v>
      </c>
      <c r="K10" s="509" t="s">
        <v>423</v>
      </c>
      <c r="L10" s="512">
        <v>58.711235185754845</v>
      </c>
      <c r="M10" s="512">
        <v>6</v>
      </c>
      <c r="N10" s="513">
        <v>352.26741111452907</v>
      </c>
    </row>
    <row r="11" spans="1:14" ht="14.4" customHeight="1" x14ac:dyDescent="0.3">
      <c r="A11" s="507" t="s">
        <v>421</v>
      </c>
      <c r="B11" s="508" t="s">
        <v>422</v>
      </c>
      <c r="C11" s="509" t="s">
        <v>427</v>
      </c>
      <c r="D11" s="510" t="s">
        <v>428</v>
      </c>
      <c r="E11" s="511">
        <v>50113001</v>
      </c>
      <c r="F11" s="510" t="s">
        <v>435</v>
      </c>
      <c r="G11" s="509" t="s">
        <v>436</v>
      </c>
      <c r="H11" s="509">
        <v>900321</v>
      </c>
      <c r="I11" s="509">
        <v>0</v>
      </c>
      <c r="J11" s="509" t="s">
        <v>446</v>
      </c>
      <c r="K11" s="509" t="s">
        <v>423</v>
      </c>
      <c r="L11" s="512">
        <v>81.078602735601166</v>
      </c>
      <c r="M11" s="512">
        <v>1</v>
      </c>
      <c r="N11" s="513">
        <v>81.078602735601166</v>
      </c>
    </row>
    <row r="12" spans="1:14" ht="14.4" customHeight="1" x14ac:dyDescent="0.3">
      <c r="A12" s="507" t="s">
        <v>421</v>
      </c>
      <c r="B12" s="508" t="s">
        <v>422</v>
      </c>
      <c r="C12" s="509" t="s">
        <v>427</v>
      </c>
      <c r="D12" s="510" t="s">
        <v>428</v>
      </c>
      <c r="E12" s="511">
        <v>50113001</v>
      </c>
      <c r="F12" s="510" t="s">
        <v>435</v>
      </c>
      <c r="G12" s="509" t="s">
        <v>436</v>
      </c>
      <c r="H12" s="509">
        <v>841560</v>
      </c>
      <c r="I12" s="509">
        <v>0</v>
      </c>
      <c r="J12" s="509" t="s">
        <v>447</v>
      </c>
      <c r="K12" s="509" t="s">
        <v>423</v>
      </c>
      <c r="L12" s="512">
        <v>212.13516362650384</v>
      </c>
      <c r="M12" s="512">
        <v>6</v>
      </c>
      <c r="N12" s="513">
        <v>1272.810981759023</v>
      </c>
    </row>
    <row r="13" spans="1:14" ht="14.4" customHeight="1" x14ac:dyDescent="0.3">
      <c r="A13" s="507" t="s">
        <v>421</v>
      </c>
      <c r="B13" s="508" t="s">
        <v>422</v>
      </c>
      <c r="C13" s="509" t="s">
        <v>427</v>
      </c>
      <c r="D13" s="510" t="s">
        <v>428</v>
      </c>
      <c r="E13" s="511">
        <v>50113001</v>
      </c>
      <c r="F13" s="510" t="s">
        <v>435</v>
      </c>
      <c r="G13" s="509" t="s">
        <v>436</v>
      </c>
      <c r="H13" s="509">
        <v>100498</v>
      </c>
      <c r="I13" s="509">
        <v>498</v>
      </c>
      <c r="J13" s="509" t="s">
        <v>448</v>
      </c>
      <c r="K13" s="509" t="s">
        <v>449</v>
      </c>
      <c r="L13" s="512">
        <v>103.935</v>
      </c>
      <c r="M13" s="512">
        <v>100</v>
      </c>
      <c r="N13" s="513">
        <v>10393.5</v>
      </c>
    </row>
    <row r="14" spans="1:14" ht="14.4" customHeight="1" x14ac:dyDescent="0.3">
      <c r="A14" s="507" t="s">
        <v>421</v>
      </c>
      <c r="B14" s="508" t="s">
        <v>422</v>
      </c>
      <c r="C14" s="509" t="s">
        <v>427</v>
      </c>
      <c r="D14" s="510" t="s">
        <v>428</v>
      </c>
      <c r="E14" s="511">
        <v>50113001</v>
      </c>
      <c r="F14" s="510" t="s">
        <v>435</v>
      </c>
      <c r="G14" s="509" t="s">
        <v>436</v>
      </c>
      <c r="H14" s="509">
        <v>100527</v>
      </c>
      <c r="I14" s="509">
        <v>527</v>
      </c>
      <c r="J14" s="509" t="s">
        <v>450</v>
      </c>
      <c r="K14" s="509" t="s">
        <v>451</v>
      </c>
      <c r="L14" s="512">
        <v>136.55000000000001</v>
      </c>
      <c r="M14" s="512">
        <v>2</v>
      </c>
      <c r="N14" s="513">
        <v>273.10000000000002</v>
      </c>
    </row>
    <row r="15" spans="1:14" ht="14.4" customHeight="1" x14ac:dyDescent="0.3">
      <c r="A15" s="507" t="s">
        <v>421</v>
      </c>
      <c r="B15" s="508" t="s">
        <v>422</v>
      </c>
      <c r="C15" s="509" t="s">
        <v>427</v>
      </c>
      <c r="D15" s="510" t="s">
        <v>428</v>
      </c>
      <c r="E15" s="511">
        <v>50113001</v>
      </c>
      <c r="F15" s="510" t="s">
        <v>435</v>
      </c>
      <c r="G15" s="509" t="s">
        <v>452</v>
      </c>
      <c r="H15" s="509">
        <v>107981</v>
      </c>
      <c r="I15" s="509">
        <v>7981</v>
      </c>
      <c r="J15" s="509" t="s">
        <v>453</v>
      </c>
      <c r="K15" s="509" t="s">
        <v>454</v>
      </c>
      <c r="L15" s="512">
        <v>50.64</v>
      </c>
      <c r="M15" s="512">
        <v>9</v>
      </c>
      <c r="N15" s="513">
        <v>455.76</v>
      </c>
    </row>
    <row r="16" spans="1:14" ht="14.4" customHeight="1" x14ac:dyDescent="0.3">
      <c r="A16" s="507" t="s">
        <v>421</v>
      </c>
      <c r="B16" s="508" t="s">
        <v>422</v>
      </c>
      <c r="C16" s="509" t="s">
        <v>432</v>
      </c>
      <c r="D16" s="510" t="s">
        <v>433</v>
      </c>
      <c r="E16" s="511">
        <v>50113001</v>
      </c>
      <c r="F16" s="510" t="s">
        <v>435</v>
      </c>
      <c r="G16" s="509" t="s">
        <v>436</v>
      </c>
      <c r="H16" s="509">
        <v>845282</v>
      </c>
      <c r="I16" s="509">
        <v>107133</v>
      </c>
      <c r="J16" s="509" t="s">
        <v>455</v>
      </c>
      <c r="K16" s="509" t="s">
        <v>456</v>
      </c>
      <c r="L16" s="512">
        <v>877.12919937467643</v>
      </c>
      <c r="M16" s="512">
        <v>25</v>
      </c>
      <c r="N16" s="513">
        <v>21928.22998436691</v>
      </c>
    </row>
    <row r="17" spans="1:14" ht="14.4" customHeight="1" x14ac:dyDescent="0.3">
      <c r="A17" s="507" t="s">
        <v>421</v>
      </c>
      <c r="B17" s="508" t="s">
        <v>422</v>
      </c>
      <c r="C17" s="509" t="s">
        <v>432</v>
      </c>
      <c r="D17" s="510" t="s">
        <v>433</v>
      </c>
      <c r="E17" s="511">
        <v>50113001</v>
      </c>
      <c r="F17" s="510" t="s">
        <v>435</v>
      </c>
      <c r="G17" s="509" t="s">
        <v>436</v>
      </c>
      <c r="H17" s="509">
        <v>120102</v>
      </c>
      <c r="I17" s="509">
        <v>120102</v>
      </c>
      <c r="J17" s="509" t="s">
        <v>457</v>
      </c>
      <c r="K17" s="509" t="s">
        <v>458</v>
      </c>
      <c r="L17" s="512">
        <v>560.95000000000005</v>
      </c>
      <c r="M17" s="512">
        <v>11</v>
      </c>
      <c r="N17" s="513">
        <v>6170.4500000000007</v>
      </c>
    </row>
    <row r="18" spans="1:14" ht="14.4" customHeight="1" x14ac:dyDescent="0.3">
      <c r="A18" s="507" t="s">
        <v>421</v>
      </c>
      <c r="B18" s="508" t="s">
        <v>422</v>
      </c>
      <c r="C18" s="509" t="s">
        <v>432</v>
      </c>
      <c r="D18" s="510" t="s">
        <v>433</v>
      </c>
      <c r="E18" s="511">
        <v>50113001</v>
      </c>
      <c r="F18" s="510" t="s">
        <v>435</v>
      </c>
      <c r="G18" s="509" t="s">
        <v>436</v>
      </c>
      <c r="H18" s="509">
        <v>132827</v>
      </c>
      <c r="I18" s="509">
        <v>32827</v>
      </c>
      <c r="J18" s="509" t="s">
        <v>459</v>
      </c>
      <c r="K18" s="509" t="s">
        <v>460</v>
      </c>
      <c r="L18" s="512">
        <v>660.88016785981245</v>
      </c>
      <c r="M18" s="512">
        <v>1</v>
      </c>
      <c r="N18" s="513">
        <v>660.88016785981245</v>
      </c>
    </row>
    <row r="19" spans="1:14" ht="14.4" customHeight="1" x14ac:dyDescent="0.3">
      <c r="A19" s="507" t="s">
        <v>421</v>
      </c>
      <c r="B19" s="508" t="s">
        <v>422</v>
      </c>
      <c r="C19" s="509" t="s">
        <v>432</v>
      </c>
      <c r="D19" s="510" t="s">
        <v>433</v>
      </c>
      <c r="E19" s="511">
        <v>50113001</v>
      </c>
      <c r="F19" s="510" t="s">
        <v>435</v>
      </c>
      <c r="G19" s="509" t="s">
        <v>436</v>
      </c>
      <c r="H19" s="509">
        <v>103073</v>
      </c>
      <c r="I19" s="509">
        <v>103073</v>
      </c>
      <c r="J19" s="509" t="s">
        <v>461</v>
      </c>
      <c r="K19" s="509" t="s">
        <v>462</v>
      </c>
      <c r="L19" s="512">
        <v>639.87000877779383</v>
      </c>
      <c r="M19" s="512">
        <v>1</v>
      </c>
      <c r="N19" s="513">
        <v>639.87000877779383</v>
      </c>
    </row>
    <row r="20" spans="1:14" ht="14.4" customHeight="1" x14ac:dyDescent="0.3">
      <c r="A20" s="507" t="s">
        <v>421</v>
      </c>
      <c r="B20" s="508" t="s">
        <v>422</v>
      </c>
      <c r="C20" s="509" t="s">
        <v>432</v>
      </c>
      <c r="D20" s="510" t="s">
        <v>433</v>
      </c>
      <c r="E20" s="511">
        <v>50113001</v>
      </c>
      <c r="F20" s="510" t="s">
        <v>435</v>
      </c>
      <c r="G20" s="509" t="s">
        <v>436</v>
      </c>
      <c r="H20" s="509">
        <v>215956</v>
      </c>
      <c r="I20" s="509">
        <v>215956</v>
      </c>
      <c r="J20" s="509" t="s">
        <v>463</v>
      </c>
      <c r="K20" s="509" t="s">
        <v>464</v>
      </c>
      <c r="L20" s="512">
        <v>631.6420917705691</v>
      </c>
      <c r="M20" s="512">
        <v>22</v>
      </c>
      <c r="N20" s="513">
        <v>13896.12601895252</v>
      </c>
    </row>
    <row r="21" spans="1:14" ht="14.4" customHeight="1" x14ac:dyDescent="0.3">
      <c r="A21" s="507" t="s">
        <v>421</v>
      </c>
      <c r="B21" s="508" t="s">
        <v>422</v>
      </c>
      <c r="C21" s="509" t="s">
        <v>432</v>
      </c>
      <c r="D21" s="510" t="s">
        <v>433</v>
      </c>
      <c r="E21" s="511">
        <v>50113001</v>
      </c>
      <c r="F21" s="510" t="s">
        <v>435</v>
      </c>
      <c r="G21" s="509" t="s">
        <v>436</v>
      </c>
      <c r="H21" s="509">
        <v>147208</v>
      </c>
      <c r="I21" s="509">
        <v>103543</v>
      </c>
      <c r="J21" s="509" t="s">
        <v>465</v>
      </c>
      <c r="K21" s="509" t="s">
        <v>466</v>
      </c>
      <c r="L21" s="512">
        <v>906.92050408594741</v>
      </c>
      <c r="M21" s="512">
        <v>1</v>
      </c>
      <c r="N21" s="513">
        <v>906.92050408594741</v>
      </c>
    </row>
    <row r="22" spans="1:14" ht="14.4" customHeight="1" x14ac:dyDescent="0.3">
      <c r="A22" s="507" t="s">
        <v>421</v>
      </c>
      <c r="B22" s="508" t="s">
        <v>422</v>
      </c>
      <c r="C22" s="509" t="s">
        <v>432</v>
      </c>
      <c r="D22" s="510" t="s">
        <v>433</v>
      </c>
      <c r="E22" s="511">
        <v>50113001</v>
      </c>
      <c r="F22" s="510" t="s">
        <v>435</v>
      </c>
      <c r="G22" s="509" t="s">
        <v>436</v>
      </c>
      <c r="H22" s="509">
        <v>126816</v>
      </c>
      <c r="I22" s="509">
        <v>26816</v>
      </c>
      <c r="J22" s="509" t="s">
        <v>467</v>
      </c>
      <c r="K22" s="509" t="s">
        <v>468</v>
      </c>
      <c r="L22" s="512">
        <v>1358.3022462991055</v>
      </c>
      <c r="M22" s="512">
        <v>6</v>
      </c>
      <c r="N22" s="513">
        <v>8149.8134777946325</v>
      </c>
    </row>
    <row r="23" spans="1:14" ht="14.4" customHeight="1" x14ac:dyDescent="0.3">
      <c r="A23" s="507" t="s">
        <v>421</v>
      </c>
      <c r="B23" s="508" t="s">
        <v>422</v>
      </c>
      <c r="C23" s="509" t="s">
        <v>432</v>
      </c>
      <c r="D23" s="510" t="s">
        <v>433</v>
      </c>
      <c r="E23" s="511">
        <v>50113001</v>
      </c>
      <c r="F23" s="510" t="s">
        <v>435</v>
      </c>
      <c r="G23" s="509" t="s">
        <v>436</v>
      </c>
      <c r="H23" s="509">
        <v>186403</v>
      </c>
      <c r="I23" s="509">
        <v>85170</v>
      </c>
      <c r="J23" s="509" t="s">
        <v>469</v>
      </c>
      <c r="K23" s="509" t="s">
        <v>470</v>
      </c>
      <c r="L23" s="512">
        <v>522.71436646241739</v>
      </c>
      <c r="M23" s="512">
        <v>28</v>
      </c>
      <c r="N23" s="513">
        <v>14636.002260947687</v>
      </c>
    </row>
    <row r="24" spans="1:14" ht="14.4" customHeight="1" x14ac:dyDescent="0.3">
      <c r="A24" s="507" t="s">
        <v>421</v>
      </c>
      <c r="B24" s="508" t="s">
        <v>422</v>
      </c>
      <c r="C24" s="509" t="s">
        <v>432</v>
      </c>
      <c r="D24" s="510" t="s">
        <v>433</v>
      </c>
      <c r="E24" s="511">
        <v>50113001</v>
      </c>
      <c r="F24" s="510" t="s">
        <v>435</v>
      </c>
      <c r="G24" s="509" t="s">
        <v>436</v>
      </c>
      <c r="H24" s="509">
        <v>131426</v>
      </c>
      <c r="I24" s="509">
        <v>131426</v>
      </c>
      <c r="J24" s="509" t="s">
        <v>471</v>
      </c>
      <c r="K24" s="509" t="s">
        <v>472</v>
      </c>
      <c r="L24" s="512">
        <v>249.995</v>
      </c>
      <c r="M24" s="512">
        <v>2</v>
      </c>
      <c r="N24" s="513">
        <v>499.99</v>
      </c>
    </row>
    <row r="25" spans="1:14" ht="14.4" customHeight="1" thickBot="1" x14ac:dyDescent="0.35">
      <c r="A25" s="514" t="s">
        <v>421</v>
      </c>
      <c r="B25" s="515" t="s">
        <v>422</v>
      </c>
      <c r="C25" s="516" t="s">
        <v>432</v>
      </c>
      <c r="D25" s="517" t="s">
        <v>433</v>
      </c>
      <c r="E25" s="518">
        <v>50113001</v>
      </c>
      <c r="F25" s="517" t="s">
        <v>435</v>
      </c>
      <c r="G25" s="516" t="s">
        <v>436</v>
      </c>
      <c r="H25" s="516">
        <v>847178</v>
      </c>
      <c r="I25" s="516">
        <v>107496</v>
      </c>
      <c r="J25" s="516" t="s">
        <v>473</v>
      </c>
      <c r="K25" s="516" t="s">
        <v>474</v>
      </c>
      <c r="L25" s="519">
        <v>454.80922357591874</v>
      </c>
      <c r="M25" s="519">
        <v>16</v>
      </c>
      <c r="N25" s="520">
        <v>7276.9475772146998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.88671875" style="207" customWidth="1"/>
    <col min="5" max="5" width="5.5546875" style="210" customWidth="1"/>
    <col min="6" max="6" width="10.88671875" style="207" customWidth="1"/>
    <col min="7" max="16384" width="8.88671875" style="129"/>
  </cols>
  <sheetData>
    <row r="1" spans="1:6" ht="37.200000000000003" customHeight="1" thickBot="1" x14ac:dyDescent="0.4">
      <c r="A1" s="367" t="s">
        <v>164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21" t="s">
        <v>143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thickBot="1" x14ac:dyDescent="0.35">
      <c r="A5" s="535" t="s">
        <v>475</v>
      </c>
      <c r="B5" s="498"/>
      <c r="C5" s="525">
        <v>0</v>
      </c>
      <c r="D5" s="498">
        <v>455.76</v>
      </c>
      <c r="E5" s="525">
        <v>1</v>
      </c>
      <c r="F5" s="499">
        <v>455.76</v>
      </c>
    </row>
    <row r="6" spans="1:6" ht="14.4" customHeight="1" thickBot="1" x14ac:dyDescent="0.35">
      <c r="A6" s="531" t="s">
        <v>3</v>
      </c>
      <c r="B6" s="532"/>
      <c r="C6" s="533">
        <v>0</v>
      </c>
      <c r="D6" s="532">
        <v>455.76</v>
      </c>
      <c r="E6" s="533">
        <v>1</v>
      </c>
      <c r="F6" s="534">
        <v>455.76</v>
      </c>
    </row>
    <row r="7" spans="1:6" ht="14.4" customHeight="1" thickBot="1" x14ac:dyDescent="0.35"/>
    <row r="8" spans="1:6" ht="14.4" customHeight="1" thickBot="1" x14ac:dyDescent="0.35">
      <c r="A8" s="535" t="s">
        <v>476</v>
      </c>
      <c r="B8" s="498"/>
      <c r="C8" s="525">
        <v>0</v>
      </c>
      <c r="D8" s="498">
        <v>455.76</v>
      </c>
      <c r="E8" s="525">
        <v>1</v>
      </c>
      <c r="F8" s="499">
        <v>455.76</v>
      </c>
    </row>
    <row r="9" spans="1:6" ht="14.4" customHeight="1" thickBot="1" x14ac:dyDescent="0.35">
      <c r="A9" s="531" t="s">
        <v>3</v>
      </c>
      <c r="B9" s="532"/>
      <c r="C9" s="533">
        <v>0</v>
      </c>
      <c r="D9" s="532">
        <v>455.76</v>
      </c>
      <c r="E9" s="533">
        <v>1</v>
      </c>
      <c r="F9" s="534">
        <v>455.76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2018-03-27T14:09:02Z</dcterms:modified>
</cp:coreProperties>
</file>