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2" i="431"/>
  <c r="D16" i="431"/>
  <c r="E11" i="431"/>
  <c r="E15" i="431"/>
  <c r="F10" i="431"/>
  <c r="F14" i="431"/>
  <c r="G9" i="431"/>
  <c r="G13" i="431"/>
  <c r="G17" i="431"/>
  <c r="H12" i="431"/>
  <c r="H16" i="431"/>
  <c r="I11" i="431"/>
  <c r="I15" i="431"/>
  <c r="J10" i="431"/>
  <c r="J14" i="431"/>
  <c r="K9" i="431"/>
  <c r="K13" i="431"/>
  <c r="K17" i="431"/>
  <c r="L12" i="431"/>
  <c r="L16" i="431"/>
  <c r="M11" i="431"/>
  <c r="M15" i="431"/>
  <c r="N10" i="431"/>
  <c r="N14" i="431"/>
  <c r="O9" i="431"/>
  <c r="O13" i="431"/>
  <c r="O17" i="431"/>
  <c r="P12" i="431"/>
  <c r="P16" i="431"/>
  <c r="Q11" i="431"/>
  <c r="Q15" i="431"/>
  <c r="C10" i="431"/>
  <c r="D9" i="431"/>
  <c r="D17" i="431"/>
  <c r="E16" i="431"/>
  <c r="F15" i="431"/>
  <c r="G14" i="431"/>
  <c r="H13" i="431"/>
  <c r="I12" i="431"/>
  <c r="J11" i="431"/>
  <c r="K10" i="431"/>
  <c r="L9" i="431"/>
  <c r="L17" i="431"/>
  <c r="M16" i="431"/>
  <c r="N15" i="431"/>
  <c r="O14" i="431"/>
  <c r="P13" i="431"/>
  <c r="Q12" i="431"/>
  <c r="C15" i="431"/>
  <c r="D14" i="431"/>
  <c r="E13" i="431"/>
  <c r="F12" i="431"/>
  <c r="G11" i="431"/>
  <c r="H10" i="431"/>
  <c r="I9" i="431"/>
  <c r="I17" i="431"/>
  <c r="J16" i="431"/>
  <c r="K15" i="431"/>
  <c r="L10" i="431"/>
  <c r="M9" i="431"/>
  <c r="M17" i="431"/>
  <c r="N16" i="431"/>
  <c r="O15" i="431"/>
  <c r="P14" i="431"/>
  <c r="Q13" i="431"/>
  <c r="C12" i="431"/>
  <c r="C16" i="431"/>
  <c r="D11" i="431"/>
  <c r="D15" i="431"/>
  <c r="E10" i="431"/>
  <c r="E14" i="431"/>
  <c r="F9" i="431"/>
  <c r="F13" i="431"/>
  <c r="F17" i="431"/>
  <c r="G12" i="431"/>
  <c r="G16" i="431"/>
  <c r="H11" i="431"/>
  <c r="H15" i="431"/>
  <c r="I10" i="431"/>
  <c r="I14" i="431"/>
  <c r="J9" i="431"/>
  <c r="J13" i="431"/>
  <c r="J17" i="431"/>
  <c r="K12" i="431"/>
  <c r="K16" i="431"/>
  <c r="L11" i="431"/>
  <c r="L15" i="431"/>
  <c r="M10" i="431"/>
  <c r="M14" i="431"/>
  <c r="N9" i="431"/>
  <c r="N13" i="431"/>
  <c r="N17" i="431"/>
  <c r="O12" i="431"/>
  <c r="O16" i="431"/>
  <c r="P11" i="431"/>
  <c r="P15" i="431"/>
  <c r="Q10" i="431"/>
  <c r="Q14" i="431"/>
  <c r="C14" i="431"/>
  <c r="D13" i="431"/>
  <c r="E12" i="431"/>
  <c r="F11" i="431"/>
  <c r="G10" i="431"/>
  <c r="H9" i="431"/>
  <c r="H17" i="431"/>
  <c r="I16" i="431"/>
  <c r="J15" i="431"/>
  <c r="K14" i="431"/>
  <c r="L13" i="431"/>
  <c r="M12" i="431"/>
  <c r="N11" i="431"/>
  <c r="O10" i="431"/>
  <c r="P9" i="431"/>
  <c r="P17" i="431"/>
  <c r="Q16" i="431"/>
  <c r="C11" i="431"/>
  <c r="D10" i="431"/>
  <c r="E9" i="431"/>
  <c r="E17" i="431"/>
  <c r="F16" i="431"/>
  <c r="G15" i="431"/>
  <c r="H14" i="431"/>
  <c r="I13" i="431"/>
  <c r="J12" i="431"/>
  <c r="K11" i="431"/>
  <c r="L14" i="431"/>
  <c r="M13" i="431"/>
  <c r="N12" i="431"/>
  <c r="O11" i="431"/>
  <c r="P10" i="431"/>
  <c r="Q9" i="431"/>
  <c r="Q17" i="431"/>
  <c r="O8" i="431"/>
  <c r="J8" i="431"/>
  <c r="G8" i="431"/>
  <c r="P8" i="431"/>
  <c r="L8" i="431"/>
  <c r="I8" i="431"/>
  <c r="E8" i="431"/>
  <c r="H8" i="431"/>
  <c r="K8" i="431"/>
  <c r="F8" i="431"/>
  <c r="M8" i="431"/>
  <c r="D8" i="431"/>
  <c r="N8" i="431"/>
  <c r="Q8" i="431"/>
  <c r="C8" i="431"/>
  <c r="S17" i="431" l="1"/>
  <c r="R17" i="431"/>
  <c r="S9" i="431"/>
  <c r="R9" i="431"/>
  <c r="S16" i="431"/>
  <c r="R16" i="431"/>
  <c r="R14" i="431"/>
  <c r="S14" i="431"/>
  <c r="R10" i="431"/>
  <c r="S10" i="431"/>
  <c r="S13" i="431"/>
  <c r="R13" i="431"/>
  <c r="R12" i="431"/>
  <c r="S12" i="431"/>
  <c r="R15" i="431"/>
  <c r="S15" i="431"/>
  <c r="R11" i="431"/>
  <c r="S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3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C16" i="414"/>
  <c r="D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4" i="414"/>
  <c r="D24" i="414"/>
  <c r="H3" i="390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<sst xmlns="http://schemas.openxmlformats.org/spreadsheetml/2006/main" count="3683" uniqueCount="854">
  <si>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</si>
  <si>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</si>
  <si>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</si>
  <si>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</si>
  <si>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</si>
  <si>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</si>
  <si>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</si>
  <si>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</si>
  <si>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</si>
  <si>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</si>
  <si>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</si>
  <si>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</si>
  <si>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</si>
  <si>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</si>
  <si>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</si>
  <si>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</si>
  <si>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</si>
  <si>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</si>
  <si>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</si>
  <si>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</si>
  <si>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</si>
  <si>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</si>
  <si>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</si>
  <si>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</si>
  <si>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</si>
  <si>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</si>
  <si>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</si>
  <si>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</si>
  <si>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</si>
  <si>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</si>
  <si>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</si>
  <si>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</si>
  <si>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</si>
  <si>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</si>
  <si>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</si>
  <si>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</si>
  <si>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</si>
  <si>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</si>
  <si>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</si>
  <si>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</si>
  <si>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</si>
  <si>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</si>
  <si>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</si>
  <si>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</si>
  <si>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</si>
  <si>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</si>
  <si>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</si>
  <si>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</si>
  <si>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</si>
  <si>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</si>
  <si>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</si>
  <si>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</si>
  <si>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</si>
  <si>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</si>
  <si>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</si>
  <si>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</si>
  <si>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</si>
  <si>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</si>
  <si>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</si>
  <si>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</si>
  <si>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</si>
  <si>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</si>
  <si>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</si>
  <si>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</si>
  <si>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</si>
  <si>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</si>
  <si>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</si>
  <si>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</si>
  <si>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</si>
  <si>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</si>
  <si>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</si>
  <si>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</si>
  <si>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</si>
  <si>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</si>
  <si>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</si>
  <si>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</si>
  <si>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</si>
  <si>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</si>
  <si>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</si>
  <si>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</si>
  <si>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</si>
  <si>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</si>
  <si>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</si>
  <si>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</si>
  <si>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</si>
  <si>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</si>
  <si>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</si>
  <si>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</si>
  <si>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</si>
  <si>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</si>
  <si>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</si>
  <si>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</si>
  <si>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</si>
  <si>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</si>
  <si>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</si>
  <si>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</si>
  <si>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</si>
  <si>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</si>
  <si>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</si>
  <si>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</si>
  <si>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</si>
  <si>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</si>
  <si>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</si>
  <si>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</si>
  <si>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</si>
  <si>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</si>
  <si>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</si>
  <si>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</si>
  <si>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</si>
  <si>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</si>
  <si>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</si>
  <si>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</si>
  <si>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</si>
  <si>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</si>
  <si>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</si>
  <si>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</si>
  <si>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</si>
  <si>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</si>
  <si>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</si>
  <si>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</si>
  <si>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</si>
  <si>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</si>
  <si>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</si>
  <si>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</si>
  <si>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</si>
  <si>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</si>
  <si>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</si>
  <si>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</si>
  <si>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</si>
  <si>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</si>
  <si>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</si>
  <si>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</si>
  <si>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</si>
  <si>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</si>
  <si>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</si>
  <si>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</si>
  <si>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</si>
  <si>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</si>
  <si>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</si>
  <si>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</si>
  <si>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</si>
  <si>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</si>
  <si>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</si>
  <si>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</si>
  <si>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</si>
  <si>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</si>
  <si>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</si>
  <si>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</si>
  <si>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</si>
  <si>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</si>
  <si>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</si>
  <si>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</si>
  <si>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</si>
  <si>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</si>
  <si>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</si>
  <si>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</si>
  <si>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</si>
  <si>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</si>
  <si>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</si>
  <si>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</si>
  <si>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</si>
  <si>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</si>
  <si>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</si>
  <si>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</si>
  <si>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</si>
  <si>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</si>
  <si>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</si>
  <si>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</si>
  <si>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</si>
  <si>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</si>
  <si>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</si>
  <si>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</si>
  <si>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</si>
  <si>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</si>
  <si>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</si>
  <si>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</si>
  <si>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</si>
  <si>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</si>
  <si>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</si>
  <si>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</si>
  <si>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</si>
  <si>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</si>
  <si>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</si>
  <si>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</si>
  <si>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</si>
  <si>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</si>
  <si>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</si>
  <si>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</si>
  <si>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</si>
  <si>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</si>
  <si>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</si>
  <si>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</si>
  <si>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</si>
  <si>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</si>
  <si>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</si>
  <si>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</si>
  <si>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</si>
  <si>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</si>
  <si>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</si>
  <si>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</si>
  <si>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</si>
  <si>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</si>
  <si>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</si>
  <si>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</si>
  <si>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</si>
  <si>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</si>
  <si>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</si>
  <si>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</si>
  <si>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</si>
  <si>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</si>
  <si>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</si>
  <si>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</si>
  <si>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</si>
  <si>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</si>
  <si>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</si>
  <si>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</si>
  <si>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</si>
  <si>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</si>
  <si>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</si>
  <si>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</si>
  <si>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</si>
  <si>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</si>
  <si>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</si>
  <si>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</si>
  <si>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</si>
  <si>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</si>
  <si>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</si>
  <si>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</si>
  <si>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</si>
  <si>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</si>
  <si>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</si>
  <si>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</si>
  <si>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</si>
  <si>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</si>
  <si>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</si>
  <si>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</si>
  <si>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</si>
  <si>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</si>
  <si>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</si>
  <si>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</si>
  <si>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</si>
  <si>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</si>
  <si>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</si>
  <si>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</si>
  <si>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</si>
  <si>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</si>
  <si>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</si>
  <si>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</si>
  <si>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</si>
  <si>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</si>
  <si>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</si>
  <si>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</si>
  <si>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</si>
  <si>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</si>
  <si>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</si>
  <si>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</si>
  <si>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</si>
  <si>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</si>
  <si>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</si>
  <si>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</si>
  <si>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</si>
  <si>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</si>
  <si>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</si>
  <si>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</si>
  <si>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</si>
  <si>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</si>
  <si>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</si>
  <si>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</si>
  <si>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</si>
  <si>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</si>
  <si>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</si>
  <si>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</si>
  <si>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</si>
  <si>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</si>
  <si>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</si>
  <si>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</si>
  <si>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</si>
  <si>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</si>
  <si>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</si>
  <si>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</si>
  <si>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</si>
  <si>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</si>
  <si>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</si>
  <si>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</si>
  <si>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</si>
  <si>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</si>
  <si>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</si>
  <si>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</si>
  <si>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</si>
  <si>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</si>
  <si>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</si>
  <si>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</si>
  <si>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</si>
  <si>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</si>
  <si>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</si>
  <si>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</si>
  <si>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</si>
  <si>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</si>
  <si>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</si>
  <si>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</si>
  <si>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</si>
  <si>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</si>
  <si>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</si>
  <si>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</si>
  <si>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</si>
  <si>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</si>
  <si>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</si>
  <si>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</si>
  <si>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</si>
  <si>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</si>
  <si>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</si>
  <si>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</si>
  <si>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</si>
  <si>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</si>
  <si>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</si>
  <si>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</si>
  <si>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</si>
  <si>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</si>
  <si>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</si>
  <si>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</si>
  <si>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</si>
  <si>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</si>
  <si>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</si>
  <si>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</si>
  <si>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</si>
  <si>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</si>
  <si>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</si>
  <si>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</si>
  <si>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</si>
  <si>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</si>
  <si>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</si>
  <si>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</si>
  <si>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</si>
  <si>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</si>
  <si>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</si>
  <si>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</si>
  <si>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</si>
  <si>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</si>
  <si>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</si>
  <si>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</si>
  <si>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</si>
  <si>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</si>
  <si>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</si>
  <si>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</si>
  <si>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</si>
  <si>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</si>
  <si>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</si>
  <si>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</si>
  <si>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</si>
  <si>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</si>
  <si>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</si>
  <si>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</si>
  <si>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</si>
  <si>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</si>
  <si>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</si>
  <si>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</si>
  <si>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</si>
  <si>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</si>
  <si>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</si>
  <si>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</si>
  <si>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</si>
  <si>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</si>
  <si>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</si>
  <si>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</si>
  <si>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</si>
  <si>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55802004     DDHM - přepravní pouzdra pro PDS ( Potrubní poštu (sk.V_48)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</si>
  <si>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</si>
  <si>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</si>
  <si>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</si>
  <si>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</si>
  <si>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</si>
  <si>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</si>
  <si>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</si>
  <si>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</si>
  <si>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</si>
  <si>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</si>
  <si>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</si>
  <si>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</si>
  <si>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</si>
  <si>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</si>
  <si>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</si>
  <si>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</si>
  <si>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</si>
  <si>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</si>
  <si>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</si>
  <si>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</si>
  <si>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</si>
  <si>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</si>
  <si>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</si>
  <si>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</si>
  <si>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</si>
  <si>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</si>
  <si>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</si>
  <si>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</si>
  <si>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</si>
  <si>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</si>
  <si>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</si>
  <si>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</si>
  <si>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</si>
  <si>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</si>
  <si>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</si>
  <si>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</si>
  <si>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</si>
  <si>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</si>
  <si>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</si>
  <si>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</si>
  <si>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</si>
  <si>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</si>
  <si>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</si>
  <si>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</si>
  <si>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</si>
  <si>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</si>
  <si>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</si>
  <si>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</si>
  <si>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</si>
  <si>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</si>
  <si>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</si>
  <si>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</si>
  <si>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</si>
  <si>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</si>
  <si>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</si>
  <si>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</si>
  <si>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</si>
  <si>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19</t>
  </si>
  <si>
    <t>PRAC: Klinika pracovního lékařství</t>
  </si>
  <si>
    <t/>
  </si>
  <si>
    <t>50113001 - léky - paušál (LEK)</t>
  </si>
  <si>
    <t>50113190 - léky - medicinální plyny (sklad SVM)</t>
  </si>
  <si>
    <t>PRAC: Klinika pracovního lékařství Celkem</t>
  </si>
  <si>
    <t>SumaKL</t>
  </si>
  <si>
    <t>1921</t>
  </si>
  <si>
    <t>PRAC: ambulance</t>
  </si>
  <si>
    <t>PRAC: ambulance Celkem</t>
  </si>
  <si>
    <t>SumaNS</t>
  </si>
  <si>
    <t>mezeraNS</t>
  </si>
  <si>
    <t>1923</t>
  </si>
  <si>
    <t>PRAC: ambulance - Centrum očkování</t>
  </si>
  <si>
    <t>PRAC: ambulance - Centrum očkování Celkem</t>
  </si>
  <si>
    <t>léky - paušál (LEK)</t>
  </si>
  <si>
    <t>O</t>
  </si>
  <si>
    <t>GUAJACURAN « 5 % INJ</t>
  </si>
  <si>
    <t>CHLORID SODNÝ 0,9% BRAUN</t>
  </si>
  <si>
    <t>INF SOL 20X100MLPELAH</t>
  </si>
  <si>
    <t>IBALGIN 400 TBL 24</t>
  </si>
  <si>
    <t xml:space="preserve">POR TBL FLM 24X400MG </t>
  </si>
  <si>
    <t>INJ PROCAINII CHLORATI 0,2% ARD 10x200ml</t>
  </si>
  <si>
    <t>2MG/ML INJ SOL 10X200ML</t>
  </si>
  <si>
    <t>KL EKG GEL 100G</t>
  </si>
  <si>
    <t>KL GLUCOSUM 75g</t>
  </si>
  <si>
    <t>KL PRIPRAVEK</t>
  </si>
  <si>
    <t>KL SOL.AC.ACETICI 2% 1000g</t>
  </si>
  <si>
    <t>MAGNESIUM SULFURICUM BIOTIKA</t>
  </si>
  <si>
    <t>INJ 5X10ML 10%</t>
  </si>
  <si>
    <t>NATRIUM SALICYLICUM BIOTIKA</t>
  </si>
  <si>
    <t>INJ 10X10ML 10%</t>
  </si>
  <si>
    <t>P</t>
  </si>
  <si>
    <t>NOVALGIN</t>
  </si>
  <si>
    <t>INJ 10X2ML/1000MG</t>
  </si>
  <si>
    <t>AVAXIM</t>
  </si>
  <si>
    <t>INJ SUS 1X0.5ML-STŘ</t>
  </si>
  <si>
    <t>BOOSTRIX INJ. STŘÍKAČKA</t>
  </si>
  <si>
    <t>INJ SUS 1X1DÁV</t>
  </si>
  <si>
    <t>ENCEPUR PRO DOSPĚLÉ</t>
  </si>
  <si>
    <t>INJ SUS 1X0.5ML+JEH</t>
  </si>
  <si>
    <t>ENGERIX-B 20 MCG</t>
  </si>
  <si>
    <t>INJ SUS 1X1ML/20RG</t>
  </si>
  <si>
    <t>FSME-IMMUN 0,5 ML</t>
  </si>
  <si>
    <t>INJ SUS ISP 1X0,5ML+JX0,5ML</t>
  </si>
  <si>
    <t>STAMARIL PASTEUR</t>
  </si>
  <si>
    <t>INJ PSULQF1X1DÁV+ST</t>
  </si>
  <si>
    <t>TWINRIX ADULT</t>
  </si>
  <si>
    <t>INJSUS 1X1ML+STŘ+SJ</t>
  </si>
  <si>
    <t>TYPHIM VI(TYPHOIDE POLYS.VACC.)</t>
  </si>
  <si>
    <t>INJ 1X0.5ML/DAV+STR</t>
  </si>
  <si>
    <t>VAXIGRIP TETRA</t>
  </si>
  <si>
    <t>INJ SUS ISP 1X0,5ML+J</t>
  </si>
  <si>
    <t>VERORAB</t>
  </si>
  <si>
    <t>INJ PSU LQF 1DAV.+0.5ML ST</t>
  </si>
  <si>
    <t>1921 - PRAC: ambulance</t>
  </si>
  <si>
    <t>N02BB02 - SODNÁ SŮL METAMIZOLU</t>
  </si>
  <si>
    <t>N02BB02</t>
  </si>
  <si>
    <t>7981</t>
  </si>
  <si>
    <t>NOVALGIN INJEKCE</t>
  </si>
  <si>
    <t>500MG/ML INJ SOL 10X2ML</t>
  </si>
  <si>
    <t>Přehled plnění pozitivního listu - spotřeba léčivých přípravků - orientační přehled</t>
  </si>
  <si>
    <t>19 - Klinika pracovního lékařství</t>
  </si>
  <si>
    <t>1921 - ambulance</t>
  </si>
  <si>
    <t>1923 - ambulance - Centrum očkování</t>
  </si>
  <si>
    <t>Klinika pracovního lékařství</t>
  </si>
  <si>
    <t>HVLP</t>
  </si>
  <si>
    <t>89301192</t>
  </si>
  <si>
    <t>Všeobecná ambulance Celkem</t>
  </si>
  <si>
    <t>Klinika pracovního lékařství Celkem</t>
  </si>
  <si>
    <t>* Legenda</t>
  </si>
  <si>
    <t>DIAPZT = Pomůcky pro diabetiky, jejichž název začíná slovem "Pumpa"</t>
  </si>
  <si>
    <t>Boriková Alena</t>
  </si>
  <si>
    <t>Holá Jaroslava</t>
  </si>
  <si>
    <t>Nakládalová Marie</t>
  </si>
  <si>
    <t>Radiměřská Dagmar</t>
  </si>
  <si>
    <t>Vildová Helena</t>
  </si>
  <si>
    <t>KYANOKOBALAMIN</t>
  </si>
  <si>
    <t>643</t>
  </si>
  <si>
    <t>VITAMIN B12 LÉČIVA</t>
  </si>
  <si>
    <t>1000MCG INJ SOL 5X1ML</t>
  </si>
  <si>
    <t>NIFUROXAZID</t>
  </si>
  <si>
    <t>155871</t>
  </si>
  <si>
    <t>ERCEFURYL 200 MG CPS.</t>
  </si>
  <si>
    <t>200MG CPS DUR 14</t>
  </si>
  <si>
    <t>PENTOXIFYLIN</t>
  </si>
  <si>
    <t>214616</t>
  </si>
  <si>
    <t>TRENTAL</t>
  </si>
  <si>
    <t>20MG/ML INF SOL 5X5ML</t>
  </si>
  <si>
    <t>53200</t>
  </si>
  <si>
    <t>AGAPURIN</t>
  </si>
  <si>
    <t>20MG/ML INJ SOL 5X5ML</t>
  </si>
  <si>
    <t>PROGVANIL, KOMBINACE</t>
  </si>
  <si>
    <t>30690</t>
  </si>
  <si>
    <t>MALARONE</t>
  </si>
  <si>
    <t>250MG/100MG TBL FLM 12</t>
  </si>
  <si>
    <t>ŽELEZO V KOMBINACI S KYANOKOBALAMINEM A KYSELINOU LISTOVOU</t>
  </si>
  <si>
    <t>59569</t>
  </si>
  <si>
    <t>FERRO-FOLGAMMA</t>
  </si>
  <si>
    <t>37MG/5MG/0,01MG CPS MOL 20</t>
  </si>
  <si>
    <t>CHOLERA, INAKTIVOVANÁ CELOBUNĚČNÁ VAKCÍNA</t>
  </si>
  <si>
    <t>28143</t>
  </si>
  <si>
    <t>DUKORAL</t>
  </si>
  <si>
    <t>POR SGE SUS 1X3ML+1X5,6G</t>
  </si>
  <si>
    <t>AMLODIPIN</t>
  </si>
  <si>
    <t>15378</t>
  </si>
  <si>
    <t>AGEN</t>
  </si>
  <si>
    <t>5MG TBL NOB 90</t>
  </si>
  <si>
    <t>GLIMEPIRID</t>
  </si>
  <si>
    <t>163077</t>
  </si>
  <si>
    <t>AMARYL</t>
  </si>
  <si>
    <t>2MG TBL NOB 30</t>
  </si>
  <si>
    <t>INDAPAMID</t>
  </si>
  <si>
    <t>151949</t>
  </si>
  <si>
    <t>INDAP</t>
  </si>
  <si>
    <t>2,5MG CPS DUR 100</t>
  </si>
  <si>
    <t>METFORMIN</t>
  </si>
  <si>
    <t>23797</t>
  </si>
  <si>
    <t>GLUCOPHAGE</t>
  </si>
  <si>
    <t>1000MG TBL FLM 60</t>
  </si>
  <si>
    <t>ZOLPIDEM</t>
  </si>
  <si>
    <t>146899</t>
  </si>
  <si>
    <t>ZOLPIDEM MYLAN</t>
  </si>
  <si>
    <t>10MG TBL FLM 50</t>
  </si>
  <si>
    <t>AMOXICILIN A  INHIBITOR BETA-LAKTAMASY</t>
  </si>
  <si>
    <t>5951</t>
  </si>
  <si>
    <t>AMOKSIKLAV 1 G</t>
  </si>
  <si>
    <t>875MG/125MG TBL FLM 14</t>
  </si>
  <si>
    <t>ATORVASTATIN</t>
  </si>
  <si>
    <t>93018</t>
  </si>
  <si>
    <t>SORTIS</t>
  </si>
  <si>
    <t>20MG TBL FLM 100</t>
  </si>
  <si>
    <t>AZITHROMYCIN</t>
  </si>
  <si>
    <t>45010</t>
  </si>
  <si>
    <t>AZITROMYCIN SANDOZ</t>
  </si>
  <si>
    <t>500MG TBL FLM 3</t>
  </si>
  <si>
    <t>BETAHISTIN</t>
  </si>
  <si>
    <t>225589</t>
  </si>
  <si>
    <t>BETAHISTIN ACTAVIS</t>
  </si>
  <si>
    <t>16MG TBL NOB 60</t>
  </si>
  <si>
    <t>CETIRIZIN</t>
  </si>
  <si>
    <t>5496</t>
  </si>
  <si>
    <t>ZODAC</t>
  </si>
  <si>
    <t>10MG TBL FLM 60</t>
  </si>
  <si>
    <t>99600</t>
  </si>
  <si>
    <t>10MG TBL FLM 90</t>
  </si>
  <si>
    <t>DIOSMIN, KOMBINACE</t>
  </si>
  <si>
    <t>132908</t>
  </si>
  <si>
    <t>DETRALEX</t>
  </si>
  <si>
    <t>500MG TBL FLM 120</t>
  </si>
  <si>
    <t>KLOPIDOGREL</t>
  </si>
  <si>
    <t>149483</t>
  </si>
  <si>
    <t>ZYLLT</t>
  </si>
  <si>
    <t>75MG TBL FLM 56</t>
  </si>
  <si>
    <t>OMEPRAZOL</t>
  </si>
  <si>
    <t>218168</t>
  </si>
  <si>
    <t>HELICID 10</t>
  </si>
  <si>
    <t>10MG CPS ETD 28</t>
  </si>
  <si>
    <t>ROSUVASTATIN</t>
  </si>
  <si>
    <t>145551</t>
  </si>
  <si>
    <t>ROSUMOP</t>
  </si>
  <si>
    <t>10MG TBL FLM 30</t>
  </si>
  <si>
    <t>RUTOSID, KOMBINACE</t>
  </si>
  <si>
    <t>98194</t>
  </si>
  <si>
    <t>CYCLO 3 FORT</t>
  </si>
  <si>
    <t>150MG/150MG/100MG CPS DUR 30 I</t>
  </si>
  <si>
    <t>SODNÁ SŮL LEVOTHYROXINU</t>
  </si>
  <si>
    <t>187425</t>
  </si>
  <si>
    <t>LETROX</t>
  </si>
  <si>
    <t>50MCG TBL NOB 100</t>
  </si>
  <si>
    <t>225549</t>
  </si>
  <si>
    <t>500MG TBL FLM 180(2X90)</t>
  </si>
  <si>
    <t>113892</t>
  </si>
  <si>
    <t>METFORMIN TEVA</t>
  </si>
  <si>
    <t>169552</t>
  </si>
  <si>
    <t>METFORMIN MYLAN</t>
  </si>
  <si>
    <t>1000MG TBL FLM 120</t>
  </si>
  <si>
    <t>METOPROLOL</t>
  </si>
  <si>
    <t>46980</t>
  </si>
  <si>
    <t>BETALOC SR</t>
  </si>
  <si>
    <t>200MG TBL PRO 100</t>
  </si>
  <si>
    <t>TELMISARTAN A DIURETIKA</t>
  </si>
  <si>
    <t>26578</t>
  </si>
  <si>
    <t>MICARDISPLUS</t>
  </si>
  <si>
    <t>80MG/12,5MG TBL NOB 28</t>
  </si>
  <si>
    <t>189657</t>
  </si>
  <si>
    <t>TELMISARTAN/HYDROCHLOROTHIAZID SANDOZ</t>
  </si>
  <si>
    <t>80MG/12,5MG TBL FLM 30</t>
  </si>
  <si>
    <t>BETAMETHASON A ANTIBIOTIKA</t>
  </si>
  <si>
    <t>17171</t>
  </si>
  <si>
    <t>BELOGENT</t>
  </si>
  <si>
    <t>0,5MG/G+1MG/G UNG 30G</t>
  </si>
  <si>
    <t>MAKROGOL</t>
  </si>
  <si>
    <t>58827</t>
  </si>
  <si>
    <t>FORTRANS</t>
  </si>
  <si>
    <t>POR PLV SOL 4</t>
  </si>
  <si>
    <t>214593</t>
  </si>
  <si>
    <t>NITRENDIPIN</t>
  </si>
  <si>
    <t>111902</t>
  </si>
  <si>
    <t>NITRESAN</t>
  </si>
  <si>
    <t>20MG TBL NOB 30</t>
  </si>
  <si>
    <t>PERINDOPRIL</t>
  </si>
  <si>
    <t>177332</t>
  </si>
  <si>
    <t>PERINDOPRIL MYLAN</t>
  </si>
  <si>
    <t>8MG TBL NOB 30</t>
  </si>
  <si>
    <t>PERINDOPRIL A BISOPROLOL</t>
  </si>
  <si>
    <t>213255</t>
  </si>
  <si>
    <t>COSYREL</t>
  </si>
  <si>
    <t>5MG/5MG TBL FLM 30</t>
  </si>
  <si>
    <t>28144</t>
  </si>
  <si>
    <t>POR SGE SUS 2X3ML+2X5,6G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</si>
  <si>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</si>
  <si>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</si>
  <si>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</si>
  <si>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A10BA02 - METFORMIN</t>
  </si>
  <si>
    <t>C10AA05 - ATORVASTATIN</t>
  </si>
  <si>
    <t>C09DA07 - TELMISARTAN A DIURETIKA</t>
  </si>
  <si>
    <t>J01FA10 - AZITHROMYCIN</t>
  </si>
  <si>
    <t>H03AA01 - SODNÁ SŮL LEVOTHYROXINU</t>
  </si>
  <si>
    <t>R06AE07 - CETIRIZIN</t>
  </si>
  <si>
    <t>C08CA01 - AMLODIPIN</t>
  </si>
  <si>
    <t>C10AA07 - ROSUVASTATIN</t>
  </si>
  <si>
    <t>C08CA08 - NITRENDIPIN</t>
  </si>
  <si>
    <t>N05CF02 - ZOLPIDEM</t>
  </si>
  <si>
    <t>C09AA04 - PERINDOPRIL</t>
  </si>
  <si>
    <t>J01CR02 - AMOXICILIN A  INHIBITOR BETA-LAKTAMASY</t>
  </si>
  <si>
    <t>A10BB12 - GLIMEPIRID</t>
  </si>
  <si>
    <t>C07AB02 - METOPROLOL</t>
  </si>
  <si>
    <t>B01AC04 - KLOPIDOGREL</t>
  </si>
  <si>
    <t>A10BB12</t>
  </si>
  <si>
    <t>C08CA01</t>
  </si>
  <si>
    <t>J01CR02</t>
  </si>
  <si>
    <t>N05CF02</t>
  </si>
  <si>
    <t>B01AC04</t>
  </si>
  <si>
    <t>C10AA05</t>
  </si>
  <si>
    <t>C10AA07</t>
  </si>
  <si>
    <t>H03AA01</t>
  </si>
  <si>
    <t>J01FA10</t>
  </si>
  <si>
    <t>R06AE07</t>
  </si>
  <si>
    <t>A10BA02</t>
  </si>
  <si>
    <t>C07AB02</t>
  </si>
  <si>
    <t>C09DA07</t>
  </si>
  <si>
    <t>C08CA08</t>
  </si>
  <si>
    <t>C09AA04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</si>
  <si>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</si>
  <si>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</si>
  <si>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</si>
  <si>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</si>
  <si>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</si>
  <si>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</si>
  <si>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</si>
  <si>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1922</t>
  </si>
  <si>
    <t>PRAC: ambulance - péče o zaměstnance FNO</t>
  </si>
  <si>
    <t>PRAC: ambulance - péče o zaměstnance FNO Celkem</t>
  </si>
  <si>
    <t>50115020</t>
  </si>
  <si>
    <t>laboratorní diagnostika-LEK (Z501)</t>
  </si>
  <si>
    <t>DG211</t>
  </si>
  <si>
    <t>HEPTAPHAN, DIAG.PROUZKY 50 ks</t>
  </si>
  <si>
    <t>396404</t>
  </si>
  <si>
    <t>-Zinek práškový k likvidaci rtuti 25g</t>
  </si>
  <si>
    <t>50115050</t>
  </si>
  <si>
    <t>obvazový materiál (Z502)</t>
  </si>
  <si>
    <t>ZB404</t>
  </si>
  <si>
    <t>Náplast cosmos 8 cm x 1 m 5403353</t>
  </si>
  <si>
    <t>ZA318</t>
  </si>
  <si>
    <t>Náplast transpore 1,25 cm x 9,14 m 1527-0</t>
  </si>
  <si>
    <t>ZA329</t>
  </si>
  <si>
    <t>Obinadlo fixa crep   6 cm x 4 m 1323100102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</si>
  <si>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</si>
  <si>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</si>
  <si>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</si>
  <si>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</si>
  <si>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</si>
  <si>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</si>
  <si>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ZB771</t>
  </si>
  <si>
    <t>Držák jehly základní 450201</t>
  </si>
  <si>
    <t>ZP511</t>
  </si>
  <si>
    <t>Elektroda k EMG nalepovací jednorázová  Deymed s konektorem TouchProof 1,5 x 0,7mm délka kabelu 8 cm bal. á 12 ks 97-153</t>
  </si>
  <si>
    <t>ZB724</t>
  </si>
  <si>
    <t>Kapilára sedimentační kalibrovaná 727111</t>
  </si>
  <si>
    <t>ZD903</t>
  </si>
  <si>
    <t>Kontejner+ lopatka 30 ml nesterilní FLME25133</t>
  </si>
  <si>
    <t>ZF159</t>
  </si>
  <si>
    <t>Nádoba na kontaminovaný odpad 1 l 15-0002</t>
  </si>
  <si>
    <t>ZL105</t>
  </si>
  <si>
    <t>Nástavec pro odběr moče ke zkumavce vacuete 450251</t>
  </si>
  <si>
    <t>ZG466</t>
  </si>
  <si>
    <t>Náústek papírový pro spirometr 26/24 flowscreen bal. á 100 ks 400847690</t>
  </si>
  <si>
    <t>ZA788</t>
  </si>
  <si>
    <t>Stříkačka injekční 2-dílná 20 ml L Inject Solo 4606205V</t>
  </si>
  <si>
    <t>ZB756</t>
  </si>
  <si>
    <t>Zkumavka 3 ml K3 edta fialová 454086</t>
  </si>
  <si>
    <t>ZB754</t>
  </si>
  <si>
    <t>Zkumavka černá 2 ml 454073</t>
  </si>
  <si>
    <t>ZB777</t>
  </si>
  <si>
    <t>Zkumavka červená 3,5 ml gel 454071</t>
  </si>
  <si>
    <t>ZB761</t>
  </si>
  <si>
    <t>Zkumavka červená 4 ml 454092</t>
  </si>
  <si>
    <t>ZB774</t>
  </si>
  <si>
    <t>Zkumavka červená 5 ml gel 456071</t>
  </si>
  <si>
    <t>ZB762</t>
  </si>
  <si>
    <t>Zkumavka červená 6 ml 456092</t>
  </si>
  <si>
    <t>ZB759</t>
  </si>
  <si>
    <t>Zkumavka červená 8 ml gel 455071</t>
  </si>
  <si>
    <t>ZB775</t>
  </si>
  <si>
    <t>Zkumavka koagulace modrá Quick 4 ml modrá 454329</t>
  </si>
  <si>
    <t>ZG515</t>
  </si>
  <si>
    <t>Zkumavka močová vacuette 10,5 ml bal. á 50 ks 455007</t>
  </si>
  <si>
    <t>ZI179</t>
  </si>
  <si>
    <t>Zkumavka s mediem+ flovakovaný tampon eSwab růžový nos,krk,vagina,konečník,rány,fekální vzo) 490CE.A</t>
  </si>
  <si>
    <t>ZB773</t>
  </si>
  <si>
    <t>Zkumavka šedá-glykemie 454085</t>
  </si>
  <si>
    <t>50115063</t>
  </si>
  <si>
    <t>ZPr - vaky, sety (Z528)</t>
  </si>
  <si>
    <t>ZA715</t>
  </si>
  <si>
    <t>Set infuzní intrafix primeline classic 150 cm 4062957</t>
  </si>
  <si>
    <t>50115065</t>
  </si>
  <si>
    <t>ZPr - vpichovací materiál (Z530)</t>
  </si>
  <si>
    <t>ZB556</t>
  </si>
  <si>
    <t>Jehla injekční 1,2 x 40 mm růžová 4665120</t>
  </si>
  <si>
    <t>ZA360</t>
  </si>
  <si>
    <t>Jehla sterican 0,5 x 25 mm oranžová 9186158</t>
  </si>
  <si>
    <t>ZB768</t>
  </si>
  <si>
    <t>Jehla vakuová 216/38 mm zelená 450076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</si>
  <si>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</si>
  <si>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</si>
  <si>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</si>
  <si>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</si>
  <si>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</si>
  <si>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</si>
  <si>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ZB764</t>
  </si>
  <si>
    <t>Zkumavka zelená 4 ml 454051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</si>
  <si>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</si>
  <si>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</si>
  <si>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</si>
  <si>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</si>
  <si>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</si>
  <si>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</si>
  <si>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</si>
  <si>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ON Data</t>
  </si>
  <si>
    <t>lékaři pod odborným dozorem</t>
  </si>
  <si>
    <t>lékaři specialisté</t>
  </si>
  <si>
    <t>všeobecné sestry pod dohl.</t>
  </si>
  <si>
    <t>všeobecné sestry bez dohl.</t>
  </si>
  <si>
    <t>všeobecné sestry bez dohl., spec.</t>
  </si>
  <si>
    <t>všeobecné sestry VŠ</t>
  </si>
  <si>
    <t>THP</t>
  </si>
  <si>
    <t>Specializovaná ambulantní péče</t>
  </si>
  <si>
    <t>401 - Pracoviště pracovního lékařství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</si>
  <si>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</si>
  <si>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</si>
  <si>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</si>
  <si>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</si>
  <si>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</si>
  <si>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</si>
  <si>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Křibská Michaela</t>
  </si>
  <si>
    <t>Radiměřský Karel</t>
  </si>
  <si>
    <t>Zdravotní výkony vykázané na pracovišti v rámci ambulantní péče dle lékařů *</t>
  </si>
  <si>
    <t>06</t>
  </si>
  <si>
    <t>401</t>
  </si>
  <si>
    <t>1</t>
  </si>
  <si>
    <t>0000498</t>
  </si>
  <si>
    <t>MAGNESIUM SULFURICUM BIOTIKA 10%</t>
  </si>
  <si>
    <t>0000527</t>
  </si>
  <si>
    <t>0007981</t>
  </si>
  <si>
    <t>0058249</t>
  </si>
  <si>
    <t>GUAJACURAN 5%</t>
  </si>
  <si>
    <t>0089212</t>
  </si>
  <si>
    <t>0107295</t>
  </si>
  <si>
    <t>0,9% SODIUM CHLORIDE IN WATER FOR INJECTION FRESEN</t>
  </si>
  <si>
    <t>0107298</t>
  </si>
  <si>
    <t>0096886</t>
  </si>
  <si>
    <t>0207313</t>
  </si>
  <si>
    <t>INJECTIO PROCAINII CHLORATI 0,2% ARDEAPHARMA</t>
  </si>
  <si>
    <t>V</t>
  </si>
  <si>
    <t>02130</t>
  </si>
  <si>
    <t>OČKOVÁNÍ V PŘÍPADECH, KDY OČKOVACÍ LÁTKA JE HRAZEN</t>
  </si>
  <si>
    <t>09127</t>
  </si>
  <si>
    <t xml:space="preserve">EKG VYŠETŘENÍ                                     </t>
  </si>
  <si>
    <t>09511</t>
  </si>
  <si>
    <t xml:space="preserve">MINIMÁLNÍ KONTAKT LÉKAŘE S PACIENTEM              </t>
  </si>
  <si>
    <t>09532</t>
  </si>
  <si>
    <t xml:space="preserve">SIGNÁLNÍ VÝKON PROHLÍDKY DISPENZARIZOVANÉ OSOBY   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</si>
  <si>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</si>
  <si>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</si>
  <si>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</si>
  <si>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</si>
  <si>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</si>
  <si>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 xml:space="preserve">FUNKČNÍ TEPENNÉ TESTY                             </t>
  </si>
  <si>
    <t>41023</t>
  </si>
  <si>
    <t xml:space="preserve">KONTROLNÍ VYŠETŘENÍ PRACOVNÍM LÉKAŘEM             </t>
  </si>
  <si>
    <t>25213</t>
  </si>
  <si>
    <t xml:space="preserve">SPIROMETRIE (OBVYKLE METODOU PRŮTOK - OBJEM)      </t>
  </si>
  <si>
    <t>09543</t>
  </si>
  <si>
    <t xml:space="preserve">Signalni kod                                      </t>
  </si>
  <si>
    <t>09119</t>
  </si>
  <si>
    <t xml:space="preserve">ODBĚR KRVE ZE ŽÍLY U DOSPĚLÉHO NEBO DÍTĚTE NAD 10 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</si>
  <si>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</si>
  <si>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</si>
  <si>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</si>
  <si>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</si>
  <si>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</si>
  <si>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 xml:space="preserve">CÍLENÉ VYŠETŘENÍ PRACOVNÍM LÉKAŘEM                </t>
  </si>
  <si>
    <t>09523</t>
  </si>
  <si>
    <t xml:space="preserve">EDUKAČNÍ POHOVOR LÉKAŘE S NEMOCNÝM ČI RODINOU     </t>
  </si>
  <si>
    <t>09125</t>
  </si>
  <si>
    <t xml:space="preserve">PULZNÍ OXYMETRIE                                  </t>
  </si>
  <si>
    <t>09133</t>
  </si>
  <si>
    <t xml:space="preserve">SEDIMENTACE ERYTROCYTŮ                            </t>
  </si>
  <si>
    <t>09115</t>
  </si>
  <si>
    <t>ODBĚR BIOLOGICKÉHO MATERIÁLU JINÉHO NEŽ KREV NA KV</t>
  </si>
  <si>
    <t>41021</t>
  </si>
  <si>
    <t xml:space="preserve">KOMPLEXNÍ VYŠETŘENÍ PRACOVNÍM LÉKAŘEM             </t>
  </si>
  <si>
    <t>41040</t>
  </si>
  <si>
    <t>POSOUZENÍ ZDRAVOTNÍHO STAVU Z HLEDISKA PROFESIONÁL</t>
  </si>
  <si>
    <t>41050</t>
  </si>
  <si>
    <t xml:space="preserve">PRSTOVÁ PLETYSMOGRAFIE ZÁTĚŽOVÁ                   </t>
  </si>
  <si>
    <t>11</t>
  </si>
  <si>
    <t>902</t>
  </si>
  <si>
    <t>21115</t>
  </si>
  <si>
    <t xml:space="preserve">FYZIKÁLNÍ TERAPIE III                         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</si>
  <si>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</si>
  <si>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</si>
  <si>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03 - III. interní klinika - nefrologická, revmatologická a endokrinologická</t>
  </si>
  <si>
    <t>06 - Neurochirurgická klinika</t>
  </si>
  <si>
    <t>10 - Dětská klinika</t>
  </si>
  <si>
    <t>16 - Klinika plicních nemocí a tuberkulózy</t>
  </si>
  <si>
    <t>03</t>
  </si>
  <si>
    <t>10</t>
  </si>
  <si>
    <t>16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</si>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</sst>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5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3" fillId="0" borderId="99" xfId="0" applyFont="1" applyFill="1" applyBorder="1"/>
    <xf numFmtId="0" fontId="33" fillId="0" borderId="28" xfId="0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0.29903808422865596</c:v>
                </c:pt>
                <c:pt idx="1">
                  <c:v>0.28193030759841647</c:v>
                </c:pt>
                <c:pt idx="2">
                  <c:v>0.25348870690295822</c:v>
                </c:pt>
                <c:pt idx="3">
                  <c:v>0.23876907956538146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4705920"/>
        <c:axId val="-69470972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0.25430463306454459</c:v>
                </c:pt>
                <c:pt idx="1">
                  <c:v>0.25430463306454459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94702656"/>
        <c:axId val="-694702112"/>
      </c:scatterChart>
      <c:catAx>
        <c:axId val="-69470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69470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947097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694705920"/>
        <c:crosses val="autoZero"/>
        <c:crossBetween val="between"/>
      </c:valAx>
      <c:valAx>
        <c:axId val="-6947026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694702112"/>
        <c:crosses val="max"/>
        <c:crossBetween val="midCat"/>
      </c:valAx>
      <c:valAx>
        <c:axId val="-6947021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69470265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7" totalsRowShown="0" headerRowDxfId="90" tableBorderDxfId="89">
  <autoFilter ref="A7:S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43" totalsRowShown="0">
  <autoFilter ref="C3:S4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6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484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635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6" t="s">
        <v>636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667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755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773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780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844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845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853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484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19</v>
      </c>
      <c r="J3" s="43">
        <f>SUBTOTAL(9,J6:J1048576)</f>
        <v>962.16000000000008</v>
      </c>
      <c r="K3" s="44">
        <f>IF(M3=0,0,J3/M3)</f>
        <v>1</v>
      </c>
      <c r="L3" s="43">
        <f>SUBTOTAL(9,L6:L1048576)</f>
        <v>19</v>
      </c>
      <c r="M3" s="45">
        <f>SUBTOTAL(9,M6:M1048576)</f>
        <v>962.16000000000008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37" t="s">
        <v>131</v>
      </c>
      <c r="C5" s="537" t="s">
        <v>70</v>
      </c>
      <c r="D5" s="537" t="s">
        <v>132</v>
      </c>
      <c r="E5" s="537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thickBot="1" x14ac:dyDescent="0.35">
      <c r="A6" s="528" t="s">
        <v>430</v>
      </c>
      <c r="B6" s="541" t="s">
        <v>480</v>
      </c>
      <c r="C6" s="541" t="s">
        <v>481</v>
      </c>
      <c r="D6" s="541" t="s">
        <v>482</v>
      </c>
      <c r="E6" s="541" t="s">
        <v>483</v>
      </c>
      <c r="F6" s="529"/>
      <c r="G6" s="529"/>
      <c r="H6" s="248">
        <v>0</v>
      </c>
      <c r="I6" s="529">
        <v>19</v>
      </c>
      <c r="J6" s="529">
        <v>962.16000000000008</v>
      </c>
      <c r="K6" s="248">
        <v>1</v>
      </c>
      <c r="L6" s="529">
        <v>19</v>
      </c>
      <c r="M6" s="530">
        <v>962.16000000000008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169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58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2" t="s">
        <v>197</v>
      </c>
      <c r="B5" s="543" t="s">
        <v>199</v>
      </c>
      <c r="C5" s="543" t="s">
        <v>200</v>
      </c>
      <c r="D5" s="543" t="s">
        <v>201</v>
      </c>
      <c r="E5" s="544" t="s">
        <v>202</v>
      </c>
      <c r="F5" s="545" t="s">
        <v>199</v>
      </c>
      <c r="G5" s="546" t="s">
        <v>200</v>
      </c>
      <c r="H5" s="546" t="s">
        <v>201</v>
      </c>
      <c r="I5" s="547" t="s">
        <v>202</v>
      </c>
      <c r="J5" s="543" t="s">
        <v>199</v>
      </c>
      <c r="K5" s="543" t="s">
        <v>200</v>
      </c>
      <c r="L5" s="543" t="s">
        <v>201</v>
      </c>
      <c r="M5" s="544" t="s">
        <v>202</v>
      </c>
      <c r="N5" s="545" t="s">
        <v>199</v>
      </c>
      <c r="O5" s="546" t="s">
        <v>200</v>
      </c>
      <c r="P5" s="546" t="s">
        <v>201</v>
      </c>
      <c r="Q5" s="547" t="s">
        <v>202</v>
      </c>
    </row>
    <row r="6" spans="1:17" ht="14.4" customHeight="1" x14ac:dyDescent="0.3">
      <c r="A6" s="552" t="s">
        <v>485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8"/>
    </row>
    <row r="7" spans="1:17" ht="14.4" customHeight="1" x14ac:dyDescent="0.3">
      <c r="A7" s="553" t="s">
        <v>486</v>
      </c>
      <c r="B7" s="559">
        <v>96</v>
      </c>
      <c r="C7" s="512"/>
      <c r="D7" s="512"/>
      <c r="E7" s="513"/>
      <c r="F7" s="556">
        <v>1</v>
      </c>
      <c r="G7" s="549">
        <v>0</v>
      </c>
      <c r="H7" s="549">
        <v>0</v>
      </c>
      <c r="I7" s="562">
        <v>0</v>
      </c>
      <c r="J7" s="559">
        <v>38</v>
      </c>
      <c r="K7" s="512"/>
      <c r="L7" s="512"/>
      <c r="M7" s="513"/>
      <c r="N7" s="556">
        <v>1</v>
      </c>
      <c r="O7" s="549">
        <v>0</v>
      </c>
      <c r="P7" s="549">
        <v>0</v>
      </c>
      <c r="Q7" s="550">
        <v>0</v>
      </c>
    </row>
    <row r="8" spans="1:17" ht="14.4" customHeight="1" thickBot="1" x14ac:dyDescent="0.35">
      <c r="A8" s="554" t="s">
        <v>487</v>
      </c>
      <c r="B8" s="560">
        <v>73</v>
      </c>
      <c r="C8" s="519"/>
      <c r="D8" s="519"/>
      <c r="E8" s="520"/>
      <c r="F8" s="557">
        <v>1</v>
      </c>
      <c r="G8" s="527">
        <v>0</v>
      </c>
      <c r="H8" s="527">
        <v>0</v>
      </c>
      <c r="I8" s="563">
        <v>0</v>
      </c>
      <c r="J8" s="560">
        <v>20</v>
      </c>
      <c r="K8" s="519"/>
      <c r="L8" s="519"/>
      <c r="M8" s="520"/>
      <c r="N8" s="557">
        <v>1</v>
      </c>
      <c r="O8" s="527">
        <v>0</v>
      </c>
      <c r="P8" s="527">
        <v>0</v>
      </c>
      <c r="Q8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19</v>
      </c>
      <c r="B5" s="488" t="s">
        <v>488</v>
      </c>
      <c r="C5" s="491">
        <v>17629.239999999998</v>
      </c>
      <c r="D5" s="491">
        <v>155</v>
      </c>
      <c r="E5" s="491">
        <v>13522.96</v>
      </c>
      <c r="F5" s="564">
        <v>0.76707560847773359</v>
      </c>
      <c r="G5" s="491">
        <v>128</v>
      </c>
      <c r="H5" s="564">
        <v>0.82580645161290323</v>
      </c>
      <c r="I5" s="491">
        <v>4106.2800000000007</v>
      </c>
      <c r="J5" s="564">
        <v>0.23292439152226649</v>
      </c>
      <c r="K5" s="491">
        <v>27</v>
      </c>
      <c r="L5" s="564">
        <v>0.17419354838709677</v>
      </c>
      <c r="M5" s="491" t="s">
        <v>68</v>
      </c>
      <c r="N5" s="150"/>
    </row>
    <row r="6" spans="1:14" ht="14.4" customHeight="1" x14ac:dyDescent="0.3">
      <c r="A6" s="487">
        <v>19</v>
      </c>
      <c r="B6" s="488" t="s">
        <v>489</v>
      </c>
      <c r="C6" s="491">
        <v>17629.239999999998</v>
      </c>
      <c r="D6" s="491">
        <v>155</v>
      </c>
      <c r="E6" s="491">
        <v>13522.96</v>
      </c>
      <c r="F6" s="564">
        <v>0.76707560847773359</v>
      </c>
      <c r="G6" s="491">
        <v>128</v>
      </c>
      <c r="H6" s="564">
        <v>0.82580645161290323</v>
      </c>
      <c r="I6" s="491">
        <v>4106.2800000000007</v>
      </c>
      <c r="J6" s="564">
        <v>0.23292439152226649</v>
      </c>
      <c r="K6" s="491">
        <v>27</v>
      </c>
      <c r="L6" s="564">
        <v>0.17419354838709677</v>
      </c>
      <c r="M6" s="491" t="s">
        <v>1</v>
      </c>
      <c r="N6" s="150"/>
    </row>
    <row r="7" spans="1:14" ht="14.4" customHeight="1" x14ac:dyDescent="0.3">
      <c r="A7" s="487" t="s">
        <v>423</v>
      </c>
      <c r="B7" s="488" t="s">
        <v>3</v>
      </c>
      <c r="C7" s="491">
        <v>17629.239999999998</v>
      </c>
      <c r="D7" s="491">
        <v>155</v>
      </c>
      <c r="E7" s="491">
        <v>13522.96</v>
      </c>
      <c r="F7" s="564">
        <v>0.76707560847773359</v>
      </c>
      <c r="G7" s="491">
        <v>128</v>
      </c>
      <c r="H7" s="564">
        <v>0.82580645161290323</v>
      </c>
      <c r="I7" s="491">
        <v>4106.2800000000007</v>
      </c>
      <c r="J7" s="564">
        <v>0.23292439152226649</v>
      </c>
      <c r="K7" s="491">
        <v>27</v>
      </c>
      <c r="L7" s="564">
        <v>0.17419354838709677</v>
      </c>
      <c r="M7" s="491" t="s">
        <v>429</v>
      </c>
      <c r="N7" s="150"/>
    </row>
    <row r="9" spans="1:14" ht="14.4" customHeight="1" x14ac:dyDescent="0.3">
      <c r="A9" s="487">
        <v>19</v>
      </c>
      <c r="B9" s="488" t="s">
        <v>488</v>
      </c>
      <c r="C9" s="491" t="s">
        <v>425</v>
      </c>
      <c r="D9" s="491" t="s">
        <v>425</v>
      </c>
      <c r="E9" s="491" t="s">
        <v>425</v>
      </c>
      <c r="F9" s="564" t="s">
        <v>425</v>
      </c>
      <c r="G9" s="491" t="s">
        <v>425</v>
      </c>
      <c r="H9" s="564" t="s">
        <v>425</v>
      </c>
      <c r="I9" s="491" t="s">
        <v>425</v>
      </c>
      <c r="J9" s="564" t="s">
        <v>425</v>
      </c>
      <c r="K9" s="491" t="s">
        <v>425</v>
      </c>
      <c r="L9" s="564" t="s">
        <v>425</v>
      </c>
      <c r="M9" s="491" t="s">
        <v>68</v>
      </c>
      <c r="N9" s="150"/>
    </row>
    <row r="10" spans="1:14" ht="14.4" customHeight="1" x14ac:dyDescent="0.3">
      <c r="A10" s="487" t="s">
        <v>490</v>
      </c>
      <c r="B10" s="488" t="s">
        <v>489</v>
      </c>
      <c r="C10" s="491">
        <v>17629.239999999998</v>
      </c>
      <c r="D10" s="491">
        <v>155</v>
      </c>
      <c r="E10" s="491">
        <v>13522.96</v>
      </c>
      <c r="F10" s="564">
        <v>0.76707560847773359</v>
      </c>
      <c r="G10" s="491">
        <v>128</v>
      </c>
      <c r="H10" s="564">
        <v>0.82580645161290323</v>
      </c>
      <c r="I10" s="491">
        <v>4106.2800000000007</v>
      </c>
      <c r="J10" s="564">
        <v>0.23292439152226649</v>
      </c>
      <c r="K10" s="491">
        <v>27</v>
      </c>
      <c r="L10" s="564">
        <v>0.17419354838709677</v>
      </c>
      <c r="M10" s="491" t="s">
        <v>1</v>
      </c>
      <c r="N10" s="150"/>
    </row>
    <row r="11" spans="1:14" ht="14.4" customHeight="1" x14ac:dyDescent="0.3">
      <c r="A11" s="487" t="s">
        <v>490</v>
      </c>
      <c r="B11" s="488" t="s">
        <v>491</v>
      </c>
      <c r="C11" s="491">
        <v>17629.239999999998</v>
      </c>
      <c r="D11" s="491">
        <v>155</v>
      </c>
      <c r="E11" s="491">
        <v>13522.96</v>
      </c>
      <c r="F11" s="564">
        <v>0.76707560847773359</v>
      </c>
      <c r="G11" s="491">
        <v>128</v>
      </c>
      <c r="H11" s="564">
        <v>0.82580645161290323</v>
      </c>
      <c r="I11" s="491">
        <v>4106.2800000000007</v>
      </c>
      <c r="J11" s="564">
        <v>0.23292439152226649</v>
      </c>
      <c r="K11" s="491">
        <v>27</v>
      </c>
      <c r="L11" s="564">
        <v>0.17419354838709677</v>
      </c>
      <c r="M11" s="491" t="s">
        <v>433</v>
      </c>
      <c r="N11" s="150"/>
    </row>
    <row r="12" spans="1:14" ht="14.4" customHeight="1" x14ac:dyDescent="0.3">
      <c r="A12" s="487" t="s">
        <v>425</v>
      </c>
      <c r="B12" s="488" t="s">
        <v>425</v>
      </c>
      <c r="C12" s="491" t="s">
        <v>425</v>
      </c>
      <c r="D12" s="491" t="s">
        <v>425</v>
      </c>
      <c r="E12" s="491" t="s">
        <v>425</v>
      </c>
      <c r="F12" s="564" t="s">
        <v>425</v>
      </c>
      <c r="G12" s="491" t="s">
        <v>425</v>
      </c>
      <c r="H12" s="564" t="s">
        <v>425</v>
      </c>
      <c r="I12" s="491" t="s">
        <v>425</v>
      </c>
      <c r="J12" s="564" t="s">
        <v>425</v>
      </c>
      <c r="K12" s="491" t="s">
        <v>425</v>
      </c>
      <c r="L12" s="564" t="s">
        <v>425</v>
      </c>
      <c r="M12" s="491" t="s">
        <v>434</v>
      </c>
      <c r="N12" s="150"/>
    </row>
    <row r="13" spans="1:14" ht="14.4" customHeight="1" x14ac:dyDescent="0.3">
      <c r="A13" s="487" t="s">
        <v>423</v>
      </c>
      <c r="B13" s="488" t="s">
        <v>492</v>
      </c>
      <c r="C13" s="491">
        <v>17629.239999999998</v>
      </c>
      <c r="D13" s="491">
        <v>155</v>
      </c>
      <c r="E13" s="491">
        <v>13522.96</v>
      </c>
      <c r="F13" s="564">
        <v>0.76707560847773359</v>
      </c>
      <c r="G13" s="491">
        <v>128</v>
      </c>
      <c r="H13" s="564">
        <v>0.82580645161290323</v>
      </c>
      <c r="I13" s="491">
        <v>4106.2800000000007</v>
      </c>
      <c r="J13" s="564">
        <v>0.23292439152226649</v>
      </c>
      <c r="K13" s="491">
        <v>27</v>
      </c>
      <c r="L13" s="564">
        <v>0.17419354838709677</v>
      </c>
      <c r="M13" s="491" t="s">
        <v>429</v>
      </c>
      <c r="N13" s="150"/>
    </row>
    <row r="14" spans="1:14" ht="14.4" customHeight="1" x14ac:dyDescent="0.3">
      <c r="A14" s="565" t="s">
        <v>247</v>
      </c>
    </row>
    <row r="15" spans="1:14" ht="14.4" customHeight="1" x14ac:dyDescent="0.3">
      <c r="A15" s="566" t="s">
        <v>493</v>
      </c>
    </row>
    <row r="16" spans="1:14" ht="14.4" customHeight="1" x14ac:dyDescent="0.3">
      <c r="A16" s="565" t="s">
        <v>494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2" t="s">
        <v>135</v>
      </c>
      <c r="B4" s="543" t="s">
        <v>19</v>
      </c>
      <c r="C4" s="570"/>
      <c r="D4" s="543" t="s">
        <v>20</v>
      </c>
      <c r="E4" s="570"/>
      <c r="F4" s="543" t="s">
        <v>19</v>
      </c>
      <c r="G4" s="546" t="s">
        <v>2</v>
      </c>
      <c r="H4" s="543" t="s">
        <v>20</v>
      </c>
      <c r="I4" s="546" t="s">
        <v>2</v>
      </c>
      <c r="J4" s="543" t="s">
        <v>19</v>
      </c>
      <c r="K4" s="546" t="s">
        <v>2</v>
      </c>
      <c r="L4" s="543" t="s">
        <v>20</v>
      </c>
      <c r="M4" s="547" t="s">
        <v>2</v>
      </c>
    </row>
    <row r="5" spans="1:13" ht="14.4" customHeight="1" x14ac:dyDescent="0.3">
      <c r="A5" s="567" t="s">
        <v>495</v>
      </c>
      <c r="B5" s="558">
        <v>7470.4600000000019</v>
      </c>
      <c r="C5" s="501">
        <v>1</v>
      </c>
      <c r="D5" s="571">
        <v>79</v>
      </c>
      <c r="E5" s="540" t="s">
        <v>495</v>
      </c>
      <c r="F5" s="558">
        <v>6550.7800000000016</v>
      </c>
      <c r="G5" s="526">
        <v>0.87689111513882678</v>
      </c>
      <c r="H5" s="505">
        <v>67</v>
      </c>
      <c r="I5" s="548">
        <v>0.84810126582278478</v>
      </c>
      <c r="J5" s="576">
        <v>919.68000000000006</v>
      </c>
      <c r="K5" s="526">
        <v>0.12310888486117319</v>
      </c>
      <c r="L5" s="505">
        <v>12</v>
      </c>
      <c r="M5" s="548">
        <v>0.15189873417721519</v>
      </c>
    </row>
    <row r="6" spans="1:13" ht="14.4" customHeight="1" x14ac:dyDescent="0.3">
      <c r="A6" s="568" t="s">
        <v>496</v>
      </c>
      <c r="B6" s="559">
        <v>1136.79</v>
      </c>
      <c r="C6" s="508">
        <v>1</v>
      </c>
      <c r="D6" s="572">
        <v>11</v>
      </c>
      <c r="E6" s="574" t="s">
        <v>496</v>
      </c>
      <c r="F6" s="559">
        <v>871.48</v>
      </c>
      <c r="G6" s="549">
        <v>0.76661476613974444</v>
      </c>
      <c r="H6" s="512">
        <v>10</v>
      </c>
      <c r="I6" s="550">
        <v>0.90909090909090906</v>
      </c>
      <c r="J6" s="577">
        <v>265.31</v>
      </c>
      <c r="K6" s="549">
        <v>0.23338523386025564</v>
      </c>
      <c r="L6" s="512">
        <v>1</v>
      </c>
      <c r="M6" s="550">
        <v>9.0909090909090912E-2</v>
      </c>
    </row>
    <row r="7" spans="1:13" ht="14.4" customHeight="1" x14ac:dyDescent="0.3">
      <c r="A7" s="568" t="s">
        <v>497</v>
      </c>
      <c r="B7" s="559">
        <v>2213.9499999999998</v>
      </c>
      <c r="C7" s="508">
        <v>1</v>
      </c>
      <c r="D7" s="572">
        <v>14</v>
      </c>
      <c r="E7" s="574" t="s">
        <v>497</v>
      </c>
      <c r="F7" s="559">
        <v>2213.9499999999998</v>
      </c>
      <c r="G7" s="549">
        <v>1</v>
      </c>
      <c r="H7" s="512">
        <v>12</v>
      </c>
      <c r="I7" s="550">
        <v>0.8571428571428571</v>
      </c>
      <c r="J7" s="577">
        <v>0</v>
      </c>
      <c r="K7" s="549">
        <v>0</v>
      </c>
      <c r="L7" s="512">
        <v>2</v>
      </c>
      <c r="M7" s="550">
        <v>0.14285714285714285</v>
      </c>
    </row>
    <row r="8" spans="1:13" ht="14.4" customHeight="1" x14ac:dyDescent="0.3">
      <c r="A8" s="568" t="s">
        <v>498</v>
      </c>
      <c r="B8" s="559">
        <v>2921.29</v>
      </c>
      <c r="C8" s="508">
        <v>1</v>
      </c>
      <c r="D8" s="572">
        <v>13</v>
      </c>
      <c r="E8" s="574" t="s">
        <v>498</v>
      </c>
      <c r="F8" s="559">
        <v>804.72</v>
      </c>
      <c r="G8" s="549">
        <v>0.2754673449058464</v>
      </c>
      <c r="H8" s="512">
        <v>8</v>
      </c>
      <c r="I8" s="550">
        <v>0.61538461538461542</v>
      </c>
      <c r="J8" s="577">
        <v>2116.5699999999997</v>
      </c>
      <c r="K8" s="549">
        <v>0.72453265509415354</v>
      </c>
      <c r="L8" s="512">
        <v>5</v>
      </c>
      <c r="M8" s="550">
        <v>0.38461538461538464</v>
      </c>
    </row>
    <row r="9" spans="1:13" ht="14.4" customHeight="1" thickBot="1" x14ac:dyDescent="0.35">
      <c r="A9" s="569" t="s">
        <v>499</v>
      </c>
      <c r="B9" s="560">
        <v>3886.75</v>
      </c>
      <c r="C9" s="515">
        <v>1</v>
      </c>
      <c r="D9" s="573">
        <v>38</v>
      </c>
      <c r="E9" s="575" t="s">
        <v>499</v>
      </c>
      <c r="F9" s="560">
        <v>3082.03</v>
      </c>
      <c r="G9" s="527">
        <v>0.79295812696983348</v>
      </c>
      <c r="H9" s="519">
        <v>31</v>
      </c>
      <c r="I9" s="551">
        <v>0.81578947368421051</v>
      </c>
      <c r="J9" s="578">
        <v>804.72</v>
      </c>
      <c r="K9" s="527">
        <v>0.20704187303016661</v>
      </c>
      <c r="L9" s="519">
        <v>7</v>
      </c>
      <c r="M9" s="551">
        <v>0.18421052631578946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635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17629.239999999998</v>
      </c>
      <c r="N3" s="66">
        <f>SUBTOTAL(9,N7:N1048576)</f>
        <v>308</v>
      </c>
      <c r="O3" s="66">
        <f>SUBTOTAL(9,O7:O1048576)</f>
        <v>155</v>
      </c>
      <c r="P3" s="66">
        <f>SUBTOTAL(9,P7:P1048576)</f>
        <v>13522.960000000003</v>
      </c>
      <c r="Q3" s="67">
        <f>IF(M3=0,0,P3/M3)</f>
        <v>0.76707560847773382</v>
      </c>
      <c r="R3" s="66">
        <f>SUBTOTAL(9,R7:R1048576)</f>
        <v>246</v>
      </c>
      <c r="S3" s="67">
        <f>IF(N3=0,0,R3/N3)</f>
        <v>0.79870129870129869</v>
      </c>
      <c r="T3" s="66">
        <f>SUBTOTAL(9,T7:T1048576)</f>
        <v>128</v>
      </c>
      <c r="U3" s="68">
        <f>IF(O3=0,0,T3/O3)</f>
        <v>0.82580645161290323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79" t="s">
        <v>23</v>
      </c>
      <c r="B6" s="580" t="s">
        <v>5</v>
      </c>
      <c r="C6" s="579" t="s">
        <v>24</v>
      </c>
      <c r="D6" s="580" t="s">
        <v>6</v>
      </c>
      <c r="E6" s="580" t="s">
        <v>151</v>
      </c>
      <c r="F6" s="580" t="s">
        <v>25</v>
      </c>
      <c r="G6" s="580" t="s">
        <v>26</v>
      </c>
      <c r="H6" s="580" t="s">
        <v>8</v>
      </c>
      <c r="I6" s="580" t="s">
        <v>10</v>
      </c>
      <c r="J6" s="580" t="s">
        <v>11</v>
      </c>
      <c r="K6" s="580" t="s">
        <v>12</v>
      </c>
      <c r="L6" s="580" t="s">
        <v>27</v>
      </c>
      <c r="M6" s="581" t="s">
        <v>14</v>
      </c>
      <c r="N6" s="582" t="s">
        <v>28</v>
      </c>
      <c r="O6" s="582" t="s">
        <v>28</v>
      </c>
      <c r="P6" s="582" t="s">
        <v>14</v>
      </c>
      <c r="Q6" s="582" t="s">
        <v>2</v>
      </c>
      <c r="R6" s="582" t="s">
        <v>28</v>
      </c>
      <c r="S6" s="582" t="s">
        <v>2</v>
      </c>
      <c r="T6" s="582" t="s">
        <v>28</v>
      </c>
      <c r="U6" s="583" t="s">
        <v>2</v>
      </c>
    </row>
    <row r="7" spans="1:21" ht="14.4" customHeight="1" x14ac:dyDescent="0.3">
      <c r="A7" s="584">
        <v>19</v>
      </c>
      <c r="B7" s="585" t="s">
        <v>488</v>
      </c>
      <c r="C7" s="585" t="s">
        <v>490</v>
      </c>
      <c r="D7" s="586" t="s">
        <v>634</v>
      </c>
      <c r="E7" s="587" t="s">
        <v>495</v>
      </c>
      <c r="F7" s="585" t="s">
        <v>489</v>
      </c>
      <c r="G7" s="585" t="s">
        <v>500</v>
      </c>
      <c r="H7" s="585" t="s">
        <v>425</v>
      </c>
      <c r="I7" s="585" t="s">
        <v>501</v>
      </c>
      <c r="J7" s="585" t="s">
        <v>502</v>
      </c>
      <c r="K7" s="585" t="s">
        <v>503</v>
      </c>
      <c r="L7" s="588">
        <v>57.48</v>
      </c>
      <c r="M7" s="588">
        <v>7414.9200000000019</v>
      </c>
      <c r="N7" s="585">
        <v>129</v>
      </c>
      <c r="O7" s="589">
        <v>64.5</v>
      </c>
      <c r="P7" s="588">
        <v>6495.2400000000016</v>
      </c>
      <c r="Q7" s="590">
        <v>0.87596899224806202</v>
      </c>
      <c r="R7" s="585">
        <v>113</v>
      </c>
      <c r="S7" s="590">
        <v>0.87596899224806202</v>
      </c>
      <c r="T7" s="589">
        <v>56.5</v>
      </c>
      <c r="U7" s="122">
        <v>0.87596899224806202</v>
      </c>
    </row>
    <row r="8" spans="1:21" ht="14.4" customHeight="1" x14ac:dyDescent="0.3">
      <c r="A8" s="507">
        <v>19</v>
      </c>
      <c r="B8" s="508" t="s">
        <v>488</v>
      </c>
      <c r="C8" s="508" t="s">
        <v>490</v>
      </c>
      <c r="D8" s="591" t="s">
        <v>634</v>
      </c>
      <c r="E8" s="592" t="s">
        <v>495</v>
      </c>
      <c r="F8" s="508" t="s">
        <v>489</v>
      </c>
      <c r="G8" s="508" t="s">
        <v>504</v>
      </c>
      <c r="H8" s="508" t="s">
        <v>425</v>
      </c>
      <c r="I8" s="508" t="s">
        <v>505</v>
      </c>
      <c r="J8" s="508" t="s">
        <v>506</v>
      </c>
      <c r="K8" s="508" t="s">
        <v>507</v>
      </c>
      <c r="L8" s="509">
        <v>0</v>
      </c>
      <c r="M8" s="509">
        <v>0</v>
      </c>
      <c r="N8" s="508">
        <v>2</v>
      </c>
      <c r="O8" s="593">
        <v>1</v>
      </c>
      <c r="P8" s="509"/>
      <c r="Q8" s="549"/>
      <c r="R8" s="508"/>
      <c r="S8" s="549">
        <v>0</v>
      </c>
      <c r="T8" s="593"/>
      <c r="U8" s="550">
        <v>0</v>
      </c>
    </row>
    <row r="9" spans="1:21" ht="14.4" customHeight="1" x14ac:dyDescent="0.3">
      <c r="A9" s="507">
        <v>19</v>
      </c>
      <c r="B9" s="508" t="s">
        <v>488</v>
      </c>
      <c r="C9" s="508" t="s">
        <v>490</v>
      </c>
      <c r="D9" s="591" t="s">
        <v>634</v>
      </c>
      <c r="E9" s="592" t="s">
        <v>495</v>
      </c>
      <c r="F9" s="508" t="s">
        <v>489</v>
      </c>
      <c r="G9" s="508" t="s">
        <v>508</v>
      </c>
      <c r="H9" s="508" t="s">
        <v>425</v>
      </c>
      <c r="I9" s="508" t="s">
        <v>509</v>
      </c>
      <c r="J9" s="508" t="s">
        <v>510</v>
      </c>
      <c r="K9" s="508" t="s">
        <v>511</v>
      </c>
      <c r="L9" s="509">
        <v>0</v>
      </c>
      <c r="M9" s="509">
        <v>0</v>
      </c>
      <c r="N9" s="508">
        <v>8</v>
      </c>
      <c r="O9" s="593">
        <v>4</v>
      </c>
      <c r="P9" s="509">
        <v>0</v>
      </c>
      <c r="Q9" s="549"/>
      <c r="R9" s="508">
        <v>6</v>
      </c>
      <c r="S9" s="549">
        <v>0.75</v>
      </c>
      <c r="T9" s="593">
        <v>3</v>
      </c>
      <c r="U9" s="550">
        <v>0.75</v>
      </c>
    </row>
    <row r="10" spans="1:21" ht="14.4" customHeight="1" x14ac:dyDescent="0.3">
      <c r="A10" s="507">
        <v>19</v>
      </c>
      <c r="B10" s="508" t="s">
        <v>488</v>
      </c>
      <c r="C10" s="508" t="s">
        <v>490</v>
      </c>
      <c r="D10" s="591" t="s">
        <v>634</v>
      </c>
      <c r="E10" s="592" t="s">
        <v>495</v>
      </c>
      <c r="F10" s="508" t="s">
        <v>489</v>
      </c>
      <c r="G10" s="508" t="s">
        <v>508</v>
      </c>
      <c r="H10" s="508" t="s">
        <v>425</v>
      </c>
      <c r="I10" s="508" t="s">
        <v>512</v>
      </c>
      <c r="J10" s="508" t="s">
        <v>513</v>
      </c>
      <c r="K10" s="508" t="s">
        <v>514</v>
      </c>
      <c r="L10" s="509">
        <v>0</v>
      </c>
      <c r="M10" s="509">
        <v>0</v>
      </c>
      <c r="N10" s="508">
        <v>8</v>
      </c>
      <c r="O10" s="593">
        <v>2.5</v>
      </c>
      <c r="P10" s="509">
        <v>0</v>
      </c>
      <c r="Q10" s="549"/>
      <c r="R10" s="508">
        <v>8</v>
      </c>
      <c r="S10" s="549">
        <v>1</v>
      </c>
      <c r="T10" s="593">
        <v>2.5</v>
      </c>
      <c r="U10" s="550">
        <v>1</v>
      </c>
    </row>
    <row r="11" spans="1:21" ht="14.4" customHeight="1" x14ac:dyDescent="0.3">
      <c r="A11" s="507">
        <v>19</v>
      </c>
      <c r="B11" s="508" t="s">
        <v>488</v>
      </c>
      <c r="C11" s="508" t="s">
        <v>490</v>
      </c>
      <c r="D11" s="591" t="s">
        <v>634</v>
      </c>
      <c r="E11" s="592" t="s">
        <v>495</v>
      </c>
      <c r="F11" s="508" t="s">
        <v>489</v>
      </c>
      <c r="G11" s="508" t="s">
        <v>515</v>
      </c>
      <c r="H11" s="508" t="s">
        <v>425</v>
      </c>
      <c r="I11" s="508" t="s">
        <v>516</v>
      </c>
      <c r="J11" s="508" t="s">
        <v>517</v>
      </c>
      <c r="K11" s="508" t="s">
        <v>518</v>
      </c>
      <c r="L11" s="509">
        <v>0</v>
      </c>
      <c r="M11" s="509">
        <v>0</v>
      </c>
      <c r="N11" s="508">
        <v>5</v>
      </c>
      <c r="O11" s="593">
        <v>5</v>
      </c>
      <c r="P11" s="509">
        <v>0</v>
      </c>
      <c r="Q11" s="549"/>
      <c r="R11" s="508">
        <v>3</v>
      </c>
      <c r="S11" s="549">
        <v>0.6</v>
      </c>
      <c r="T11" s="593">
        <v>3</v>
      </c>
      <c r="U11" s="550">
        <v>0.6</v>
      </c>
    </row>
    <row r="12" spans="1:21" ht="14.4" customHeight="1" x14ac:dyDescent="0.3">
      <c r="A12" s="507">
        <v>19</v>
      </c>
      <c r="B12" s="508" t="s">
        <v>488</v>
      </c>
      <c r="C12" s="508" t="s">
        <v>490</v>
      </c>
      <c r="D12" s="591" t="s">
        <v>634</v>
      </c>
      <c r="E12" s="592" t="s">
        <v>495</v>
      </c>
      <c r="F12" s="508" t="s">
        <v>489</v>
      </c>
      <c r="G12" s="508" t="s">
        <v>519</v>
      </c>
      <c r="H12" s="508" t="s">
        <v>425</v>
      </c>
      <c r="I12" s="508" t="s">
        <v>520</v>
      </c>
      <c r="J12" s="508" t="s">
        <v>521</v>
      </c>
      <c r="K12" s="508" t="s">
        <v>522</v>
      </c>
      <c r="L12" s="509">
        <v>55.54</v>
      </c>
      <c r="M12" s="509">
        <v>55.54</v>
      </c>
      <c r="N12" s="508">
        <v>1</v>
      </c>
      <c r="O12" s="593">
        <v>1</v>
      </c>
      <c r="P12" s="509">
        <v>55.54</v>
      </c>
      <c r="Q12" s="549">
        <v>1</v>
      </c>
      <c r="R12" s="508">
        <v>1</v>
      </c>
      <c r="S12" s="549">
        <v>1</v>
      </c>
      <c r="T12" s="593">
        <v>1</v>
      </c>
      <c r="U12" s="550">
        <v>1</v>
      </c>
    </row>
    <row r="13" spans="1:21" ht="14.4" customHeight="1" x14ac:dyDescent="0.3">
      <c r="A13" s="507">
        <v>19</v>
      </c>
      <c r="B13" s="508" t="s">
        <v>488</v>
      </c>
      <c r="C13" s="508" t="s">
        <v>490</v>
      </c>
      <c r="D13" s="591" t="s">
        <v>634</v>
      </c>
      <c r="E13" s="592" t="s">
        <v>495</v>
      </c>
      <c r="F13" s="508" t="s">
        <v>489</v>
      </c>
      <c r="G13" s="508" t="s">
        <v>523</v>
      </c>
      <c r="H13" s="508" t="s">
        <v>425</v>
      </c>
      <c r="I13" s="508" t="s">
        <v>524</v>
      </c>
      <c r="J13" s="508" t="s">
        <v>525</v>
      </c>
      <c r="K13" s="508" t="s">
        <v>526</v>
      </c>
      <c r="L13" s="509">
        <v>0</v>
      </c>
      <c r="M13" s="509">
        <v>0</v>
      </c>
      <c r="N13" s="508">
        <v>1</v>
      </c>
      <c r="O13" s="593">
        <v>1</v>
      </c>
      <c r="P13" s="509">
        <v>0</v>
      </c>
      <c r="Q13" s="549"/>
      <c r="R13" s="508">
        <v>1</v>
      </c>
      <c r="S13" s="549">
        <v>1</v>
      </c>
      <c r="T13" s="593">
        <v>1</v>
      </c>
      <c r="U13" s="550">
        <v>1</v>
      </c>
    </row>
    <row r="14" spans="1:21" ht="14.4" customHeight="1" x14ac:dyDescent="0.3">
      <c r="A14" s="507">
        <v>19</v>
      </c>
      <c r="B14" s="508" t="s">
        <v>488</v>
      </c>
      <c r="C14" s="508" t="s">
        <v>490</v>
      </c>
      <c r="D14" s="591" t="s">
        <v>634</v>
      </c>
      <c r="E14" s="592" t="s">
        <v>496</v>
      </c>
      <c r="F14" s="508" t="s">
        <v>489</v>
      </c>
      <c r="G14" s="508" t="s">
        <v>527</v>
      </c>
      <c r="H14" s="508" t="s">
        <v>455</v>
      </c>
      <c r="I14" s="508" t="s">
        <v>528</v>
      </c>
      <c r="J14" s="508" t="s">
        <v>529</v>
      </c>
      <c r="K14" s="508" t="s">
        <v>530</v>
      </c>
      <c r="L14" s="509">
        <v>93.27</v>
      </c>
      <c r="M14" s="509">
        <v>93.27</v>
      </c>
      <c r="N14" s="508">
        <v>1</v>
      </c>
      <c r="O14" s="593">
        <v>1</v>
      </c>
      <c r="P14" s="509">
        <v>93.27</v>
      </c>
      <c r="Q14" s="549">
        <v>1</v>
      </c>
      <c r="R14" s="508">
        <v>1</v>
      </c>
      <c r="S14" s="549">
        <v>1</v>
      </c>
      <c r="T14" s="593">
        <v>1</v>
      </c>
      <c r="U14" s="550">
        <v>1</v>
      </c>
    </row>
    <row r="15" spans="1:21" ht="14.4" customHeight="1" x14ac:dyDescent="0.3">
      <c r="A15" s="507">
        <v>19</v>
      </c>
      <c r="B15" s="508" t="s">
        <v>488</v>
      </c>
      <c r="C15" s="508" t="s">
        <v>490</v>
      </c>
      <c r="D15" s="591" t="s">
        <v>634</v>
      </c>
      <c r="E15" s="592" t="s">
        <v>496</v>
      </c>
      <c r="F15" s="508" t="s">
        <v>489</v>
      </c>
      <c r="G15" s="508" t="s">
        <v>531</v>
      </c>
      <c r="H15" s="508" t="s">
        <v>455</v>
      </c>
      <c r="I15" s="508" t="s">
        <v>532</v>
      </c>
      <c r="J15" s="508" t="s">
        <v>533</v>
      </c>
      <c r="K15" s="508" t="s">
        <v>534</v>
      </c>
      <c r="L15" s="509">
        <v>30.83</v>
      </c>
      <c r="M15" s="509">
        <v>92.49</v>
      </c>
      <c r="N15" s="508">
        <v>3</v>
      </c>
      <c r="O15" s="593">
        <v>0.5</v>
      </c>
      <c r="P15" s="509"/>
      <c r="Q15" s="549">
        <v>0</v>
      </c>
      <c r="R15" s="508"/>
      <c r="S15" s="549">
        <v>0</v>
      </c>
      <c r="T15" s="593"/>
      <c r="U15" s="550">
        <v>0</v>
      </c>
    </row>
    <row r="16" spans="1:21" ht="14.4" customHeight="1" x14ac:dyDescent="0.3">
      <c r="A16" s="507">
        <v>19</v>
      </c>
      <c r="B16" s="508" t="s">
        <v>488</v>
      </c>
      <c r="C16" s="508" t="s">
        <v>490</v>
      </c>
      <c r="D16" s="591" t="s">
        <v>634</v>
      </c>
      <c r="E16" s="592" t="s">
        <v>496</v>
      </c>
      <c r="F16" s="508" t="s">
        <v>489</v>
      </c>
      <c r="G16" s="508" t="s">
        <v>535</v>
      </c>
      <c r="H16" s="508" t="s">
        <v>425</v>
      </c>
      <c r="I16" s="508" t="s">
        <v>536</v>
      </c>
      <c r="J16" s="508" t="s">
        <v>537</v>
      </c>
      <c r="K16" s="508" t="s">
        <v>538</v>
      </c>
      <c r="L16" s="509">
        <v>164.01</v>
      </c>
      <c r="M16" s="509">
        <v>164.01</v>
      </c>
      <c r="N16" s="508">
        <v>1</v>
      </c>
      <c r="O16" s="593">
        <v>1</v>
      </c>
      <c r="P16" s="509">
        <v>164.01</v>
      </c>
      <c r="Q16" s="549">
        <v>1</v>
      </c>
      <c r="R16" s="508">
        <v>1</v>
      </c>
      <c r="S16" s="549">
        <v>1</v>
      </c>
      <c r="T16" s="593">
        <v>1</v>
      </c>
      <c r="U16" s="550">
        <v>1</v>
      </c>
    </row>
    <row r="17" spans="1:21" ht="14.4" customHeight="1" x14ac:dyDescent="0.3">
      <c r="A17" s="507">
        <v>19</v>
      </c>
      <c r="B17" s="508" t="s">
        <v>488</v>
      </c>
      <c r="C17" s="508" t="s">
        <v>490</v>
      </c>
      <c r="D17" s="591" t="s">
        <v>634</v>
      </c>
      <c r="E17" s="592" t="s">
        <v>496</v>
      </c>
      <c r="F17" s="508" t="s">
        <v>489</v>
      </c>
      <c r="G17" s="508" t="s">
        <v>500</v>
      </c>
      <c r="H17" s="508" t="s">
        <v>425</v>
      </c>
      <c r="I17" s="508" t="s">
        <v>501</v>
      </c>
      <c r="J17" s="508" t="s">
        <v>502</v>
      </c>
      <c r="K17" s="508" t="s">
        <v>503</v>
      </c>
      <c r="L17" s="509">
        <v>57.48</v>
      </c>
      <c r="M17" s="509">
        <v>459.84</v>
      </c>
      <c r="N17" s="508">
        <v>8</v>
      </c>
      <c r="O17" s="593">
        <v>4</v>
      </c>
      <c r="P17" s="509">
        <v>459.84</v>
      </c>
      <c r="Q17" s="549">
        <v>1</v>
      </c>
      <c r="R17" s="508">
        <v>8</v>
      </c>
      <c r="S17" s="549">
        <v>1</v>
      </c>
      <c r="T17" s="593">
        <v>4</v>
      </c>
      <c r="U17" s="550">
        <v>1</v>
      </c>
    </row>
    <row r="18" spans="1:21" ht="14.4" customHeight="1" x14ac:dyDescent="0.3">
      <c r="A18" s="507">
        <v>19</v>
      </c>
      <c r="B18" s="508" t="s">
        <v>488</v>
      </c>
      <c r="C18" s="508" t="s">
        <v>490</v>
      </c>
      <c r="D18" s="591" t="s">
        <v>634</v>
      </c>
      <c r="E18" s="592" t="s">
        <v>496</v>
      </c>
      <c r="F18" s="508" t="s">
        <v>489</v>
      </c>
      <c r="G18" s="508" t="s">
        <v>539</v>
      </c>
      <c r="H18" s="508" t="s">
        <v>425</v>
      </c>
      <c r="I18" s="508" t="s">
        <v>540</v>
      </c>
      <c r="J18" s="508" t="s">
        <v>541</v>
      </c>
      <c r="K18" s="508" t="s">
        <v>542</v>
      </c>
      <c r="L18" s="509">
        <v>86.41</v>
      </c>
      <c r="M18" s="509">
        <v>172.82</v>
      </c>
      <c r="N18" s="508">
        <v>2</v>
      </c>
      <c r="O18" s="593">
        <v>0.5</v>
      </c>
      <c r="P18" s="509"/>
      <c r="Q18" s="549">
        <v>0</v>
      </c>
      <c r="R18" s="508"/>
      <c r="S18" s="549">
        <v>0</v>
      </c>
      <c r="T18" s="593"/>
      <c r="U18" s="550">
        <v>0</v>
      </c>
    </row>
    <row r="19" spans="1:21" ht="14.4" customHeight="1" x14ac:dyDescent="0.3">
      <c r="A19" s="507">
        <v>19</v>
      </c>
      <c r="B19" s="508" t="s">
        <v>488</v>
      </c>
      <c r="C19" s="508" t="s">
        <v>490</v>
      </c>
      <c r="D19" s="591" t="s">
        <v>634</v>
      </c>
      <c r="E19" s="592" t="s">
        <v>496</v>
      </c>
      <c r="F19" s="508" t="s">
        <v>489</v>
      </c>
      <c r="G19" s="508" t="s">
        <v>508</v>
      </c>
      <c r="H19" s="508" t="s">
        <v>425</v>
      </c>
      <c r="I19" s="508" t="s">
        <v>512</v>
      </c>
      <c r="J19" s="508" t="s">
        <v>513</v>
      </c>
      <c r="K19" s="508" t="s">
        <v>514</v>
      </c>
      <c r="L19" s="509">
        <v>0</v>
      </c>
      <c r="M19" s="509">
        <v>0</v>
      </c>
      <c r="N19" s="508">
        <v>2</v>
      </c>
      <c r="O19" s="593">
        <v>1</v>
      </c>
      <c r="P19" s="509">
        <v>0</v>
      </c>
      <c r="Q19" s="549"/>
      <c r="R19" s="508">
        <v>2</v>
      </c>
      <c r="S19" s="549">
        <v>1</v>
      </c>
      <c r="T19" s="593">
        <v>1</v>
      </c>
      <c r="U19" s="550">
        <v>1</v>
      </c>
    </row>
    <row r="20" spans="1:21" ht="14.4" customHeight="1" x14ac:dyDescent="0.3">
      <c r="A20" s="507">
        <v>19</v>
      </c>
      <c r="B20" s="508" t="s">
        <v>488</v>
      </c>
      <c r="C20" s="508" t="s">
        <v>490</v>
      </c>
      <c r="D20" s="591" t="s">
        <v>634</v>
      </c>
      <c r="E20" s="592" t="s">
        <v>496</v>
      </c>
      <c r="F20" s="508" t="s">
        <v>489</v>
      </c>
      <c r="G20" s="508" t="s">
        <v>543</v>
      </c>
      <c r="H20" s="508" t="s">
        <v>455</v>
      </c>
      <c r="I20" s="508" t="s">
        <v>544</v>
      </c>
      <c r="J20" s="508" t="s">
        <v>545</v>
      </c>
      <c r="K20" s="508" t="s">
        <v>546</v>
      </c>
      <c r="L20" s="509">
        <v>0</v>
      </c>
      <c r="M20" s="509">
        <v>0</v>
      </c>
      <c r="N20" s="508">
        <v>2</v>
      </c>
      <c r="O20" s="593">
        <v>2</v>
      </c>
      <c r="P20" s="509">
        <v>0</v>
      </c>
      <c r="Q20" s="549"/>
      <c r="R20" s="508">
        <v>2</v>
      </c>
      <c r="S20" s="549">
        <v>1</v>
      </c>
      <c r="T20" s="593">
        <v>2</v>
      </c>
      <c r="U20" s="550">
        <v>1</v>
      </c>
    </row>
    <row r="21" spans="1:21" ht="14.4" customHeight="1" x14ac:dyDescent="0.3">
      <c r="A21" s="507">
        <v>19</v>
      </c>
      <c r="B21" s="508" t="s">
        <v>488</v>
      </c>
      <c r="C21" s="508" t="s">
        <v>490</v>
      </c>
      <c r="D21" s="591" t="s">
        <v>634</v>
      </c>
      <c r="E21" s="592" t="s">
        <v>496</v>
      </c>
      <c r="F21" s="508" t="s">
        <v>489</v>
      </c>
      <c r="G21" s="508" t="s">
        <v>547</v>
      </c>
      <c r="H21" s="508" t="s">
        <v>455</v>
      </c>
      <c r="I21" s="508" t="s">
        <v>548</v>
      </c>
      <c r="J21" s="508" t="s">
        <v>549</v>
      </c>
      <c r="K21" s="508" t="s">
        <v>550</v>
      </c>
      <c r="L21" s="509">
        <v>154.36000000000001</v>
      </c>
      <c r="M21" s="509">
        <v>154.36000000000001</v>
      </c>
      <c r="N21" s="508">
        <v>1</v>
      </c>
      <c r="O21" s="593">
        <v>1</v>
      </c>
      <c r="P21" s="509">
        <v>154.36000000000001</v>
      </c>
      <c r="Q21" s="549">
        <v>1</v>
      </c>
      <c r="R21" s="508">
        <v>1</v>
      </c>
      <c r="S21" s="549">
        <v>1</v>
      </c>
      <c r="T21" s="593">
        <v>1</v>
      </c>
      <c r="U21" s="550">
        <v>1</v>
      </c>
    </row>
    <row r="22" spans="1:21" ht="14.4" customHeight="1" x14ac:dyDescent="0.3">
      <c r="A22" s="507">
        <v>19</v>
      </c>
      <c r="B22" s="508" t="s">
        <v>488</v>
      </c>
      <c r="C22" s="508" t="s">
        <v>490</v>
      </c>
      <c r="D22" s="591" t="s">
        <v>634</v>
      </c>
      <c r="E22" s="592" t="s">
        <v>497</v>
      </c>
      <c r="F22" s="508" t="s">
        <v>489</v>
      </c>
      <c r="G22" s="508" t="s">
        <v>551</v>
      </c>
      <c r="H22" s="508" t="s">
        <v>425</v>
      </c>
      <c r="I22" s="508" t="s">
        <v>552</v>
      </c>
      <c r="J22" s="508" t="s">
        <v>553</v>
      </c>
      <c r="K22" s="508" t="s">
        <v>554</v>
      </c>
      <c r="L22" s="509">
        <v>392.41</v>
      </c>
      <c r="M22" s="509">
        <v>392.41</v>
      </c>
      <c r="N22" s="508">
        <v>1</v>
      </c>
      <c r="O22" s="593">
        <v>1</v>
      </c>
      <c r="P22" s="509">
        <v>392.41</v>
      </c>
      <c r="Q22" s="549">
        <v>1</v>
      </c>
      <c r="R22" s="508">
        <v>1</v>
      </c>
      <c r="S22" s="549">
        <v>1</v>
      </c>
      <c r="T22" s="593">
        <v>1</v>
      </c>
      <c r="U22" s="550">
        <v>1</v>
      </c>
    </row>
    <row r="23" spans="1:21" ht="14.4" customHeight="1" x14ac:dyDescent="0.3">
      <c r="A23" s="507">
        <v>19</v>
      </c>
      <c r="B23" s="508" t="s">
        <v>488</v>
      </c>
      <c r="C23" s="508" t="s">
        <v>490</v>
      </c>
      <c r="D23" s="591" t="s">
        <v>634</v>
      </c>
      <c r="E23" s="592" t="s">
        <v>497</v>
      </c>
      <c r="F23" s="508" t="s">
        <v>489</v>
      </c>
      <c r="G23" s="508" t="s">
        <v>555</v>
      </c>
      <c r="H23" s="508" t="s">
        <v>455</v>
      </c>
      <c r="I23" s="508" t="s">
        <v>556</v>
      </c>
      <c r="J23" s="508" t="s">
        <v>557</v>
      </c>
      <c r="K23" s="508" t="s">
        <v>558</v>
      </c>
      <c r="L23" s="509">
        <v>70.540000000000006</v>
      </c>
      <c r="M23" s="509">
        <v>70.540000000000006</v>
      </c>
      <c r="N23" s="508">
        <v>1</v>
      </c>
      <c r="O23" s="593">
        <v>1</v>
      </c>
      <c r="P23" s="509">
        <v>70.540000000000006</v>
      </c>
      <c r="Q23" s="549">
        <v>1</v>
      </c>
      <c r="R23" s="508">
        <v>1</v>
      </c>
      <c r="S23" s="549">
        <v>1</v>
      </c>
      <c r="T23" s="593">
        <v>1</v>
      </c>
      <c r="U23" s="550">
        <v>1</v>
      </c>
    </row>
    <row r="24" spans="1:21" ht="14.4" customHeight="1" x14ac:dyDescent="0.3">
      <c r="A24" s="507">
        <v>19</v>
      </c>
      <c r="B24" s="508" t="s">
        <v>488</v>
      </c>
      <c r="C24" s="508" t="s">
        <v>490</v>
      </c>
      <c r="D24" s="591" t="s">
        <v>634</v>
      </c>
      <c r="E24" s="592" t="s">
        <v>497</v>
      </c>
      <c r="F24" s="508" t="s">
        <v>489</v>
      </c>
      <c r="G24" s="508" t="s">
        <v>559</v>
      </c>
      <c r="H24" s="508" t="s">
        <v>425</v>
      </c>
      <c r="I24" s="508" t="s">
        <v>560</v>
      </c>
      <c r="J24" s="508" t="s">
        <v>561</v>
      </c>
      <c r="K24" s="508" t="s">
        <v>562</v>
      </c>
      <c r="L24" s="509">
        <v>103.8</v>
      </c>
      <c r="M24" s="509">
        <v>207.6</v>
      </c>
      <c r="N24" s="508">
        <v>2</v>
      </c>
      <c r="O24" s="593">
        <v>1</v>
      </c>
      <c r="P24" s="509">
        <v>207.6</v>
      </c>
      <c r="Q24" s="549">
        <v>1</v>
      </c>
      <c r="R24" s="508">
        <v>2</v>
      </c>
      <c r="S24" s="549">
        <v>1</v>
      </c>
      <c r="T24" s="593">
        <v>1</v>
      </c>
      <c r="U24" s="550">
        <v>1</v>
      </c>
    </row>
    <row r="25" spans="1:21" ht="14.4" customHeight="1" x14ac:dyDescent="0.3">
      <c r="A25" s="507">
        <v>19</v>
      </c>
      <c r="B25" s="508" t="s">
        <v>488</v>
      </c>
      <c r="C25" s="508" t="s">
        <v>490</v>
      </c>
      <c r="D25" s="591" t="s">
        <v>634</v>
      </c>
      <c r="E25" s="592" t="s">
        <v>497</v>
      </c>
      <c r="F25" s="508" t="s">
        <v>489</v>
      </c>
      <c r="G25" s="508" t="s">
        <v>563</v>
      </c>
      <c r="H25" s="508" t="s">
        <v>455</v>
      </c>
      <c r="I25" s="508" t="s">
        <v>564</v>
      </c>
      <c r="J25" s="508" t="s">
        <v>565</v>
      </c>
      <c r="K25" s="508" t="s">
        <v>566</v>
      </c>
      <c r="L25" s="509">
        <v>117.55</v>
      </c>
      <c r="M25" s="509">
        <v>117.55</v>
      </c>
      <c r="N25" s="508">
        <v>1</v>
      </c>
      <c r="O25" s="593">
        <v>1</v>
      </c>
      <c r="P25" s="509">
        <v>117.55</v>
      </c>
      <c r="Q25" s="549">
        <v>1</v>
      </c>
      <c r="R25" s="508">
        <v>1</v>
      </c>
      <c r="S25" s="549">
        <v>1</v>
      </c>
      <c r="T25" s="593">
        <v>1</v>
      </c>
      <c r="U25" s="550">
        <v>1</v>
      </c>
    </row>
    <row r="26" spans="1:21" ht="14.4" customHeight="1" x14ac:dyDescent="0.3">
      <c r="A26" s="507">
        <v>19</v>
      </c>
      <c r="B26" s="508" t="s">
        <v>488</v>
      </c>
      <c r="C26" s="508" t="s">
        <v>490</v>
      </c>
      <c r="D26" s="591" t="s">
        <v>634</v>
      </c>
      <c r="E26" s="592" t="s">
        <v>497</v>
      </c>
      <c r="F26" s="508" t="s">
        <v>489</v>
      </c>
      <c r="G26" s="508" t="s">
        <v>563</v>
      </c>
      <c r="H26" s="508" t="s">
        <v>455</v>
      </c>
      <c r="I26" s="508" t="s">
        <v>567</v>
      </c>
      <c r="J26" s="508" t="s">
        <v>565</v>
      </c>
      <c r="K26" s="508" t="s">
        <v>568</v>
      </c>
      <c r="L26" s="509">
        <v>176.32</v>
      </c>
      <c r="M26" s="509">
        <v>176.32</v>
      </c>
      <c r="N26" s="508">
        <v>1</v>
      </c>
      <c r="O26" s="593">
        <v>0.5</v>
      </c>
      <c r="P26" s="509">
        <v>176.32</v>
      </c>
      <c r="Q26" s="549">
        <v>1</v>
      </c>
      <c r="R26" s="508">
        <v>1</v>
      </c>
      <c r="S26" s="549">
        <v>1</v>
      </c>
      <c r="T26" s="593">
        <v>0.5</v>
      </c>
      <c r="U26" s="550">
        <v>1</v>
      </c>
    </row>
    <row r="27" spans="1:21" ht="14.4" customHeight="1" x14ac:dyDescent="0.3">
      <c r="A27" s="507">
        <v>19</v>
      </c>
      <c r="B27" s="508" t="s">
        <v>488</v>
      </c>
      <c r="C27" s="508" t="s">
        <v>490</v>
      </c>
      <c r="D27" s="591" t="s">
        <v>634</v>
      </c>
      <c r="E27" s="592" t="s">
        <v>497</v>
      </c>
      <c r="F27" s="508" t="s">
        <v>489</v>
      </c>
      <c r="G27" s="508" t="s">
        <v>569</v>
      </c>
      <c r="H27" s="508" t="s">
        <v>425</v>
      </c>
      <c r="I27" s="508" t="s">
        <v>570</v>
      </c>
      <c r="J27" s="508" t="s">
        <v>571</v>
      </c>
      <c r="K27" s="508" t="s">
        <v>572</v>
      </c>
      <c r="L27" s="509">
        <v>182.22</v>
      </c>
      <c r="M27" s="509">
        <v>546.66</v>
      </c>
      <c r="N27" s="508">
        <v>3</v>
      </c>
      <c r="O27" s="593">
        <v>2.5</v>
      </c>
      <c r="P27" s="509">
        <v>546.66</v>
      </c>
      <c r="Q27" s="549">
        <v>1</v>
      </c>
      <c r="R27" s="508">
        <v>3</v>
      </c>
      <c r="S27" s="549">
        <v>1</v>
      </c>
      <c r="T27" s="593">
        <v>2.5</v>
      </c>
      <c r="U27" s="550">
        <v>1</v>
      </c>
    </row>
    <row r="28" spans="1:21" ht="14.4" customHeight="1" x14ac:dyDescent="0.3">
      <c r="A28" s="507">
        <v>19</v>
      </c>
      <c r="B28" s="508" t="s">
        <v>488</v>
      </c>
      <c r="C28" s="508" t="s">
        <v>490</v>
      </c>
      <c r="D28" s="591" t="s">
        <v>634</v>
      </c>
      <c r="E28" s="592" t="s">
        <v>497</v>
      </c>
      <c r="F28" s="508" t="s">
        <v>489</v>
      </c>
      <c r="G28" s="508" t="s">
        <v>573</v>
      </c>
      <c r="H28" s="508" t="s">
        <v>455</v>
      </c>
      <c r="I28" s="508" t="s">
        <v>574</v>
      </c>
      <c r="J28" s="508" t="s">
        <v>575</v>
      </c>
      <c r="K28" s="508" t="s">
        <v>576</v>
      </c>
      <c r="L28" s="509">
        <v>186.87</v>
      </c>
      <c r="M28" s="509">
        <v>560.61</v>
      </c>
      <c r="N28" s="508">
        <v>3</v>
      </c>
      <c r="O28" s="593">
        <v>1.5</v>
      </c>
      <c r="P28" s="509">
        <v>560.61</v>
      </c>
      <c r="Q28" s="549">
        <v>1</v>
      </c>
      <c r="R28" s="508">
        <v>3</v>
      </c>
      <c r="S28" s="549">
        <v>1</v>
      </c>
      <c r="T28" s="593">
        <v>1.5</v>
      </c>
      <c r="U28" s="550">
        <v>1</v>
      </c>
    </row>
    <row r="29" spans="1:21" ht="14.4" customHeight="1" x14ac:dyDescent="0.3">
      <c r="A29" s="507">
        <v>19</v>
      </c>
      <c r="B29" s="508" t="s">
        <v>488</v>
      </c>
      <c r="C29" s="508" t="s">
        <v>490</v>
      </c>
      <c r="D29" s="591" t="s">
        <v>634</v>
      </c>
      <c r="E29" s="592" t="s">
        <v>497</v>
      </c>
      <c r="F29" s="508" t="s">
        <v>489</v>
      </c>
      <c r="G29" s="508" t="s">
        <v>577</v>
      </c>
      <c r="H29" s="508" t="s">
        <v>425</v>
      </c>
      <c r="I29" s="508" t="s">
        <v>578</v>
      </c>
      <c r="J29" s="508" t="s">
        <v>579</v>
      </c>
      <c r="K29" s="508" t="s">
        <v>580</v>
      </c>
      <c r="L29" s="509">
        <v>0</v>
      </c>
      <c r="M29" s="509">
        <v>0</v>
      </c>
      <c r="N29" s="508">
        <v>2</v>
      </c>
      <c r="O29" s="593">
        <v>0.5</v>
      </c>
      <c r="P29" s="509">
        <v>0</v>
      </c>
      <c r="Q29" s="549"/>
      <c r="R29" s="508">
        <v>2</v>
      </c>
      <c r="S29" s="549">
        <v>1</v>
      </c>
      <c r="T29" s="593">
        <v>0.5</v>
      </c>
      <c r="U29" s="550">
        <v>1</v>
      </c>
    </row>
    <row r="30" spans="1:21" ht="14.4" customHeight="1" x14ac:dyDescent="0.3">
      <c r="A30" s="507">
        <v>19</v>
      </c>
      <c r="B30" s="508" t="s">
        <v>488</v>
      </c>
      <c r="C30" s="508" t="s">
        <v>490</v>
      </c>
      <c r="D30" s="591" t="s">
        <v>634</v>
      </c>
      <c r="E30" s="592" t="s">
        <v>497</v>
      </c>
      <c r="F30" s="508" t="s">
        <v>489</v>
      </c>
      <c r="G30" s="508" t="s">
        <v>581</v>
      </c>
      <c r="H30" s="508" t="s">
        <v>455</v>
      </c>
      <c r="I30" s="508" t="s">
        <v>582</v>
      </c>
      <c r="J30" s="508" t="s">
        <v>583</v>
      </c>
      <c r="K30" s="508" t="s">
        <v>584</v>
      </c>
      <c r="L30" s="509">
        <v>93.18</v>
      </c>
      <c r="M30" s="509">
        <v>93.18</v>
      </c>
      <c r="N30" s="508">
        <v>1</v>
      </c>
      <c r="O30" s="593">
        <v>1</v>
      </c>
      <c r="P30" s="509">
        <v>93.18</v>
      </c>
      <c r="Q30" s="549">
        <v>1</v>
      </c>
      <c r="R30" s="508">
        <v>1</v>
      </c>
      <c r="S30" s="549">
        <v>1</v>
      </c>
      <c r="T30" s="593">
        <v>1</v>
      </c>
      <c r="U30" s="550">
        <v>1</v>
      </c>
    </row>
    <row r="31" spans="1:21" ht="14.4" customHeight="1" x14ac:dyDescent="0.3">
      <c r="A31" s="507">
        <v>19</v>
      </c>
      <c r="B31" s="508" t="s">
        <v>488</v>
      </c>
      <c r="C31" s="508" t="s">
        <v>490</v>
      </c>
      <c r="D31" s="591" t="s">
        <v>634</v>
      </c>
      <c r="E31" s="592" t="s">
        <v>497</v>
      </c>
      <c r="F31" s="508" t="s">
        <v>489</v>
      </c>
      <c r="G31" s="508" t="s">
        <v>585</v>
      </c>
      <c r="H31" s="508" t="s">
        <v>425</v>
      </c>
      <c r="I31" s="508" t="s">
        <v>586</v>
      </c>
      <c r="J31" s="508" t="s">
        <v>587</v>
      </c>
      <c r="K31" s="508" t="s">
        <v>588</v>
      </c>
      <c r="L31" s="509">
        <v>0</v>
      </c>
      <c r="M31" s="509">
        <v>0</v>
      </c>
      <c r="N31" s="508">
        <v>2</v>
      </c>
      <c r="O31" s="593">
        <v>1</v>
      </c>
      <c r="P31" s="509">
        <v>0</v>
      </c>
      <c r="Q31" s="549"/>
      <c r="R31" s="508">
        <v>2</v>
      </c>
      <c r="S31" s="549">
        <v>1</v>
      </c>
      <c r="T31" s="593">
        <v>1</v>
      </c>
      <c r="U31" s="550">
        <v>1</v>
      </c>
    </row>
    <row r="32" spans="1:21" ht="14.4" customHeight="1" x14ac:dyDescent="0.3">
      <c r="A32" s="507">
        <v>19</v>
      </c>
      <c r="B32" s="508" t="s">
        <v>488</v>
      </c>
      <c r="C32" s="508" t="s">
        <v>490</v>
      </c>
      <c r="D32" s="591" t="s">
        <v>634</v>
      </c>
      <c r="E32" s="592" t="s">
        <v>497</v>
      </c>
      <c r="F32" s="508" t="s">
        <v>489</v>
      </c>
      <c r="G32" s="508" t="s">
        <v>543</v>
      </c>
      <c r="H32" s="508" t="s">
        <v>455</v>
      </c>
      <c r="I32" s="508" t="s">
        <v>544</v>
      </c>
      <c r="J32" s="508" t="s">
        <v>545</v>
      </c>
      <c r="K32" s="508" t="s">
        <v>546</v>
      </c>
      <c r="L32" s="509">
        <v>0</v>
      </c>
      <c r="M32" s="509">
        <v>0</v>
      </c>
      <c r="N32" s="508">
        <v>2</v>
      </c>
      <c r="O32" s="593">
        <v>2</v>
      </c>
      <c r="P32" s="509"/>
      <c r="Q32" s="549"/>
      <c r="R32" s="508"/>
      <c r="S32" s="549">
        <v>0</v>
      </c>
      <c r="T32" s="593"/>
      <c r="U32" s="550">
        <v>0</v>
      </c>
    </row>
    <row r="33" spans="1:21" ht="14.4" customHeight="1" x14ac:dyDescent="0.3">
      <c r="A33" s="507">
        <v>19</v>
      </c>
      <c r="B33" s="508" t="s">
        <v>488</v>
      </c>
      <c r="C33" s="508" t="s">
        <v>490</v>
      </c>
      <c r="D33" s="591" t="s">
        <v>634</v>
      </c>
      <c r="E33" s="592" t="s">
        <v>497</v>
      </c>
      <c r="F33" s="508" t="s">
        <v>489</v>
      </c>
      <c r="G33" s="508" t="s">
        <v>589</v>
      </c>
      <c r="H33" s="508" t="s">
        <v>455</v>
      </c>
      <c r="I33" s="508" t="s">
        <v>590</v>
      </c>
      <c r="J33" s="508" t="s">
        <v>591</v>
      </c>
      <c r="K33" s="508" t="s">
        <v>592</v>
      </c>
      <c r="L33" s="509">
        <v>49.08</v>
      </c>
      <c r="M33" s="509">
        <v>49.08</v>
      </c>
      <c r="N33" s="508">
        <v>1</v>
      </c>
      <c r="O33" s="593">
        <v>1</v>
      </c>
      <c r="P33" s="509">
        <v>49.08</v>
      </c>
      <c r="Q33" s="549">
        <v>1</v>
      </c>
      <c r="R33" s="508">
        <v>1</v>
      </c>
      <c r="S33" s="549">
        <v>1</v>
      </c>
      <c r="T33" s="593">
        <v>1</v>
      </c>
      <c r="U33" s="550">
        <v>1</v>
      </c>
    </row>
    <row r="34" spans="1:21" ht="14.4" customHeight="1" x14ac:dyDescent="0.3">
      <c r="A34" s="507">
        <v>19</v>
      </c>
      <c r="B34" s="508" t="s">
        <v>488</v>
      </c>
      <c r="C34" s="508" t="s">
        <v>490</v>
      </c>
      <c r="D34" s="591" t="s">
        <v>634</v>
      </c>
      <c r="E34" s="592" t="s">
        <v>498</v>
      </c>
      <c r="F34" s="508" t="s">
        <v>489</v>
      </c>
      <c r="G34" s="508" t="s">
        <v>569</v>
      </c>
      <c r="H34" s="508" t="s">
        <v>425</v>
      </c>
      <c r="I34" s="508" t="s">
        <v>593</v>
      </c>
      <c r="J34" s="508" t="s">
        <v>571</v>
      </c>
      <c r="K34" s="508" t="s">
        <v>594</v>
      </c>
      <c r="L34" s="509">
        <v>273.33</v>
      </c>
      <c r="M34" s="509">
        <v>273.33</v>
      </c>
      <c r="N34" s="508">
        <v>1</v>
      </c>
      <c r="O34" s="593">
        <v>0.5</v>
      </c>
      <c r="P34" s="509"/>
      <c r="Q34" s="549">
        <v>0</v>
      </c>
      <c r="R34" s="508"/>
      <c r="S34" s="549">
        <v>0</v>
      </c>
      <c r="T34" s="593"/>
      <c r="U34" s="550">
        <v>0</v>
      </c>
    </row>
    <row r="35" spans="1:21" ht="14.4" customHeight="1" x14ac:dyDescent="0.3">
      <c r="A35" s="507">
        <v>19</v>
      </c>
      <c r="B35" s="508" t="s">
        <v>488</v>
      </c>
      <c r="C35" s="508" t="s">
        <v>490</v>
      </c>
      <c r="D35" s="591" t="s">
        <v>634</v>
      </c>
      <c r="E35" s="592" t="s">
        <v>498</v>
      </c>
      <c r="F35" s="508" t="s">
        <v>489</v>
      </c>
      <c r="G35" s="508" t="s">
        <v>500</v>
      </c>
      <c r="H35" s="508" t="s">
        <v>425</v>
      </c>
      <c r="I35" s="508" t="s">
        <v>501</v>
      </c>
      <c r="J35" s="508" t="s">
        <v>502</v>
      </c>
      <c r="K35" s="508" t="s">
        <v>503</v>
      </c>
      <c r="L35" s="509">
        <v>57.48</v>
      </c>
      <c r="M35" s="509">
        <v>1034.6400000000001</v>
      </c>
      <c r="N35" s="508">
        <v>18</v>
      </c>
      <c r="O35" s="593">
        <v>8.5</v>
      </c>
      <c r="P35" s="509">
        <v>804.72</v>
      </c>
      <c r="Q35" s="549">
        <v>0.77777777777777768</v>
      </c>
      <c r="R35" s="508">
        <v>14</v>
      </c>
      <c r="S35" s="549">
        <v>0.77777777777777779</v>
      </c>
      <c r="T35" s="593">
        <v>6.5</v>
      </c>
      <c r="U35" s="550">
        <v>0.76470588235294112</v>
      </c>
    </row>
    <row r="36" spans="1:21" ht="14.4" customHeight="1" x14ac:dyDescent="0.3">
      <c r="A36" s="507">
        <v>19</v>
      </c>
      <c r="B36" s="508" t="s">
        <v>488</v>
      </c>
      <c r="C36" s="508" t="s">
        <v>490</v>
      </c>
      <c r="D36" s="591" t="s">
        <v>634</v>
      </c>
      <c r="E36" s="592" t="s">
        <v>498</v>
      </c>
      <c r="F36" s="508" t="s">
        <v>489</v>
      </c>
      <c r="G36" s="508" t="s">
        <v>539</v>
      </c>
      <c r="H36" s="508" t="s">
        <v>425</v>
      </c>
      <c r="I36" s="508" t="s">
        <v>595</v>
      </c>
      <c r="J36" s="508" t="s">
        <v>596</v>
      </c>
      <c r="K36" s="508" t="s">
        <v>542</v>
      </c>
      <c r="L36" s="509">
        <v>86.41</v>
      </c>
      <c r="M36" s="509">
        <v>432.04999999999995</v>
      </c>
      <c r="N36" s="508">
        <v>5</v>
      </c>
      <c r="O36" s="593">
        <v>0.5</v>
      </c>
      <c r="P36" s="509"/>
      <c r="Q36" s="549">
        <v>0</v>
      </c>
      <c r="R36" s="508"/>
      <c r="S36" s="549">
        <v>0</v>
      </c>
      <c r="T36" s="593"/>
      <c r="U36" s="550">
        <v>0</v>
      </c>
    </row>
    <row r="37" spans="1:21" ht="14.4" customHeight="1" x14ac:dyDescent="0.3">
      <c r="A37" s="507">
        <v>19</v>
      </c>
      <c r="B37" s="508" t="s">
        <v>488</v>
      </c>
      <c r="C37" s="508" t="s">
        <v>490</v>
      </c>
      <c r="D37" s="591" t="s">
        <v>634</v>
      </c>
      <c r="E37" s="592" t="s">
        <v>498</v>
      </c>
      <c r="F37" s="508" t="s">
        <v>489</v>
      </c>
      <c r="G37" s="508" t="s">
        <v>539</v>
      </c>
      <c r="H37" s="508" t="s">
        <v>425</v>
      </c>
      <c r="I37" s="508" t="s">
        <v>597</v>
      </c>
      <c r="J37" s="508" t="s">
        <v>598</v>
      </c>
      <c r="K37" s="508" t="s">
        <v>599</v>
      </c>
      <c r="L37" s="509">
        <v>172.82</v>
      </c>
      <c r="M37" s="509">
        <v>345.64</v>
      </c>
      <c r="N37" s="508">
        <v>2</v>
      </c>
      <c r="O37" s="593">
        <v>0.5</v>
      </c>
      <c r="P37" s="509"/>
      <c r="Q37" s="549">
        <v>0</v>
      </c>
      <c r="R37" s="508"/>
      <c r="S37" s="549">
        <v>0</v>
      </c>
      <c r="T37" s="593"/>
      <c r="U37" s="550">
        <v>0</v>
      </c>
    </row>
    <row r="38" spans="1:21" ht="14.4" customHeight="1" x14ac:dyDescent="0.3">
      <c r="A38" s="507">
        <v>19</v>
      </c>
      <c r="B38" s="508" t="s">
        <v>488</v>
      </c>
      <c r="C38" s="508" t="s">
        <v>490</v>
      </c>
      <c r="D38" s="591" t="s">
        <v>634</v>
      </c>
      <c r="E38" s="592" t="s">
        <v>498</v>
      </c>
      <c r="F38" s="508" t="s">
        <v>489</v>
      </c>
      <c r="G38" s="508" t="s">
        <v>600</v>
      </c>
      <c r="H38" s="508" t="s">
        <v>455</v>
      </c>
      <c r="I38" s="508" t="s">
        <v>601</v>
      </c>
      <c r="J38" s="508" t="s">
        <v>602</v>
      </c>
      <c r="K38" s="508" t="s">
        <v>603</v>
      </c>
      <c r="L38" s="509">
        <v>234.07</v>
      </c>
      <c r="M38" s="509">
        <v>234.07</v>
      </c>
      <c r="N38" s="508">
        <v>1</v>
      </c>
      <c r="O38" s="593">
        <v>0.5</v>
      </c>
      <c r="P38" s="509"/>
      <c r="Q38" s="549">
        <v>0</v>
      </c>
      <c r="R38" s="508"/>
      <c r="S38" s="549">
        <v>0</v>
      </c>
      <c r="T38" s="593"/>
      <c r="U38" s="550">
        <v>0</v>
      </c>
    </row>
    <row r="39" spans="1:21" ht="14.4" customHeight="1" x14ac:dyDescent="0.3">
      <c r="A39" s="507">
        <v>19</v>
      </c>
      <c r="B39" s="508" t="s">
        <v>488</v>
      </c>
      <c r="C39" s="508" t="s">
        <v>490</v>
      </c>
      <c r="D39" s="591" t="s">
        <v>634</v>
      </c>
      <c r="E39" s="592" t="s">
        <v>498</v>
      </c>
      <c r="F39" s="508" t="s">
        <v>489</v>
      </c>
      <c r="G39" s="508" t="s">
        <v>508</v>
      </c>
      <c r="H39" s="508" t="s">
        <v>425</v>
      </c>
      <c r="I39" s="508" t="s">
        <v>509</v>
      </c>
      <c r="J39" s="508" t="s">
        <v>510</v>
      </c>
      <c r="K39" s="508" t="s">
        <v>511</v>
      </c>
      <c r="L39" s="509">
        <v>0</v>
      </c>
      <c r="M39" s="509">
        <v>0</v>
      </c>
      <c r="N39" s="508">
        <v>4</v>
      </c>
      <c r="O39" s="593">
        <v>1.5</v>
      </c>
      <c r="P39" s="509">
        <v>0</v>
      </c>
      <c r="Q39" s="549"/>
      <c r="R39" s="508">
        <v>4</v>
      </c>
      <c r="S39" s="549">
        <v>1</v>
      </c>
      <c r="T39" s="593">
        <v>1.5</v>
      </c>
      <c r="U39" s="550">
        <v>1</v>
      </c>
    </row>
    <row r="40" spans="1:21" ht="14.4" customHeight="1" x14ac:dyDescent="0.3">
      <c r="A40" s="507">
        <v>19</v>
      </c>
      <c r="B40" s="508" t="s">
        <v>488</v>
      </c>
      <c r="C40" s="508" t="s">
        <v>490</v>
      </c>
      <c r="D40" s="591" t="s">
        <v>634</v>
      </c>
      <c r="E40" s="592" t="s">
        <v>498</v>
      </c>
      <c r="F40" s="508" t="s">
        <v>489</v>
      </c>
      <c r="G40" s="508" t="s">
        <v>604</v>
      </c>
      <c r="H40" s="508" t="s">
        <v>425</v>
      </c>
      <c r="I40" s="508" t="s">
        <v>605</v>
      </c>
      <c r="J40" s="508" t="s">
        <v>606</v>
      </c>
      <c r="K40" s="508" t="s">
        <v>607</v>
      </c>
      <c r="L40" s="509">
        <v>96.8</v>
      </c>
      <c r="M40" s="509">
        <v>290.39999999999998</v>
      </c>
      <c r="N40" s="508">
        <v>3</v>
      </c>
      <c r="O40" s="593">
        <v>0.5</v>
      </c>
      <c r="P40" s="509"/>
      <c r="Q40" s="549">
        <v>0</v>
      </c>
      <c r="R40" s="508"/>
      <c r="S40" s="549">
        <v>0</v>
      </c>
      <c r="T40" s="593"/>
      <c r="U40" s="550">
        <v>0</v>
      </c>
    </row>
    <row r="41" spans="1:21" ht="14.4" customHeight="1" x14ac:dyDescent="0.3">
      <c r="A41" s="507">
        <v>19</v>
      </c>
      <c r="B41" s="508" t="s">
        <v>488</v>
      </c>
      <c r="C41" s="508" t="s">
        <v>490</v>
      </c>
      <c r="D41" s="591" t="s">
        <v>634</v>
      </c>
      <c r="E41" s="592" t="s">
        <v>498</v>
      </c>
      <c r="F41" s="508" t="s">
        <v>489</v>
      </c>
      <c r="G41" s="508" t="s">
        <v>604</v>
      </c>
      <c r="H41" s="508" t="s">
        <v>455</v>
      </c>
      <c r="I41" s="508" t="s">
        <v>608</v>
      </c>
      <c r="J41" s="508" t="s">
        <v>609</v>
      </c>
      <c r="K41" s="508" t="s">
        <v>610</v>
      </c>
      <c r="L41" s="509">
        <v>103.72</v>
      </c>
      <c r="M41" s="509">
        <v>311.15999999999997</v>
      </c>
      <c r="N41" s="508">
        <v>3</v>
      </c>
      <c r="O41" s="593">
        <v>0.5</v>
      </c>
      <c r="P41" s="509"/>
      <c r="Q41" s="549">
        <v>0</v>
      </c>
      <c r="R41" s="508"/>
      <c r="S41" s="549">
        <v>0</v>
      </c>
      <c r="T41" s="593"/>
      <c r="U41" s="550">
        <v>0</v>
      </c>
    </row>
    <row r="42" spans="1:21" ht="14.4" customHeight="1" x14ac:dyDescent="0.3">
      <c r="A42" s="507">
        <v>19</v>
      </c>
      <c r="B42" s="508" t="s">
        <v>488</v>
      </c>
      <c r="C42" s="508" t="s">
        <v>490</v>
      </c>
      <c r="D42" s="591" t="s">
        <v>634</v>
      </c>
      <c r="E42" s="592" t="s">
        <v>499</v>
      </c>
      <c r="F42" s="508" t="s">
        <v>489</v>
      </c>
      <c r="G42" s="508" t="s">
        <v>611</v>
      </c>
      <c r="H42" s="508" t="s">
        <v>425</v>
      </c>
      <c r="I42" s="508" t="s">
        <v>612</v>
      </c>
      <c r="J42" s="508" t="s">
        <v>613</v>
      </c>
      <c r="K42" s="508" t="s">
        <v>614</v>
      </c>
      <c r="L42" s="509">
        <v>86.02</v>
      </c>
      <c r="M42" s="509">
        <v>172.04</v>
      </c>
      <c r="N42" s="508">
        <v>2</v>
      </c>
      <c r="O42" s="593">
        <v>1</v>
      </c>
      <c r="P42" s="509">
        <v>172.04</v>
      </c>
      <c r="Q42" s="549">
        <v>1</v>
      </c>
      <c r="R42" s="508">
        <v>2</v>
      </c>
      <c r="S42" s="549">
        <v>1</v>
      </c>
      <c r="T42" s="593">
        <v>1</v>
      </c>
      <c r="U42" s="550">
        <v>1</v>
      </c>
    </row>
    <row r="43" spans="1:21" ht="14.4" customHeight="1" x14ac:dyDescent="0.3">
      <c r="A43" s="507">
        <v>19</v>
      </c>
      <c r="B43" s="508" t="s">
        <v>488</v>
      </c>
      <c r="C43" s="508" t="s">
        <v>490</v>
      </c>
      <c r="D43" s="591" t="s">
        <v>634</v>
      </c>
      <c r="E43" s="592" t="s">
        <v>499</v>
      </c>
      <c r="F43" s="508" t="s">
        <v>489</v>
      </c>
      <c r="G43" s="508" t="s">
        <v>500</v>
      </c>
      <c r="H43" s="508" t="s">
        <v>425</v>
      </c>
      <c r="I43" s="508" t="s">
        <v>501</v>
      </c>
      <c r="J43" s="508" t="s">
        <v>502</v>
      </c>
      <c r="K43" s="508" t="s">
        <v>503</v>
      </c>
      <c r="L43" s="509">
        <v>57.48</v>
      </c>
      <c r="M43" s="509">
        <v>3046.4400000000005</v>
      </c>
      <c r="N43" s="508">
        <v>53</v>
      </c>
      <c r="O43" s="593">
        <v>26.5</v>
      </c>
      <c r="P43" s="509">
        <v>2241.7200000000003</v>
      </c>
      <c r="Q43" s="549">
        <v>0.73584905660377353</v>
      </c>
      <c r="R43" s="508">
        <v>39</v>
      </c>
      <c r="S43" s="549">
        <v>0.73584905660377353</v>
      </c>
      <c r="T43" s="593">
        <v>19.5</v>
      </c>
      <c r="U43" s="550">
        <v>0.73584905660377353</v>
      </c>
    </row>
    <row r="44" spans="1:21" ht="14.4" customHeight="1" x14ac:dyDescent="0.3">
      <c r="A44" s="507">
        <v>19</v>
      </c>
      <c r="B44" s="508" t="s">
        <v>488</v>
      </c>
      <c r="C44" s="508" t="s">
        <v>490</v>
      </c>
      <c r="D44" s="591" t="s">
        <v>634</v>
      </c>
      <c r="E44" s="592" t="s">
        <v>499</v>
      </c>
      <c r="F44" s="508" t="s">
        <v>489</v>
      </c>
      <c r="G44" s="508" t="s">
        <v>615</v>
      </c>
      <c r="H44" s="508" t="s">
        <v>425</v>
      </c>
      <c r="I44" s="508" t="s">
        <v>616</v>
      </c>
      <c r="J44" s="508" t="s">
        <v>617</v>
      </c>
      <c r="K44" s="508" t="s">
        <v>618</v>
      </c>
      <c r="L44" s="509">
        <v>248.55</v>
      </c>
      <c r="M44" s="509">
        <v>248.55</v>
      </c>
      <c r="N44" s="508">
        <v>1</v>
      </c>
      <c r="O44" s="593">
        <v>1</v>
      </c>
      <c r="P44" s="509">
        <v>248.55</v>
      </c>
      <c r="Q44" s="549">
        <v>1</v>
      </c>
      <c r="R44" s="508">
        <v>1</v>
      </c>
      <c r="S44" s="549">
        <v>1</v>
      </c>
      <c r="T44" s="593">
        <v>1</v>
      </c>
      <c r="U44" s="550">
        <v>1</v>
      </c>
    </row>
    <row r="45" spans="1:21" ht="14.4" customHeight="1" x14ac:dyDescent="0.3">
      <c r="A45" s="507">
        <v>19</v>
      </c>
      <c r="B45" s="508" t="s">
        <v>488</v>
      </c>
      <c r="C45" s="508" t="s">
        <v>490</v>
      </c>
      <c r="D45" s="591" t="s">
        <v>634</v>
      </c>
      <c r="E45" s="592" t="s">
        <v>499</v>
      </c>
      <c r="F45" s="508" t="s">
        <v>489</v>
      </c>
      <c r="G45" s="508" t="s">
        <v>504</v>
      </c>
      <c r="H45" s="508" t="s">
        <v>425</v>
      </c>
      <c r="I45" s="508" t="s">
        <v>505</v>
      </c>
      <c r="J45" s="508" t="s">
        <v>506</v>
      </c>
      <c r="K45" s="508" t="s">
        <v>507</v>
      </c>
      <c r="L45" s="509">
        <v>0</v>
      </c>
      <c r="M45" s="509">
        <v>0</v>
      </c>
      <c r="N45" s="508">
        <v>2</v>
      </c>
      <c r="O45" s="593">
        <v>1</v>
      </c>
      <c r="P45" s="509">
        <v>0</v>
      </c>
      <c r="Q45" s="549"/>
      <c r="R45" s="508">
        <v>2</v>
      </c>
      <c r="S45" s="549">
        <v>1</v>
      </c>
      <c r="T45" s="593">
        <v>1</v>
      </c>
      <c r="U45" s="550">
        <v>1</v>
      </c>
    </row>
    <row r="46" spans="1:21" ht="14.4" customHeight="1" x14ac:dyDescent="0.3">
      <c r="A46" s="507">
        <v>19</v>
      </c>
      <c r="B46" s="508" t="s">
        <v>488</v>
      </c>
      <c r="C46" s="508" t="s">
        <v>490</v>
      </c>
      <c r="D46" s="591" t="s">
        <v>634</v>
      </c>
      <c r="E46" s="592" t="s">
        <v>499</v>
      </c>
      <c r="F46" s="508" t="s">
        <v>489</v>
      </c>
      <c r="G46" s="508" t="s">
        <v>504</v>
      </c>
      <c r="H46" s="508" t="s">
        <v>425</v>
      </c>
      <c r="I46" s="508" t="s">
        <v>619</v>
      </c>
      <c r="J46" s="508" t="s">
        <v>506</v>
      </c>
      <c r="K46" s="508" t="s">
        <v>507</v>
      </c>
      <c r="L46" s="509">
        <v>0</v>
      </c>
      <c r="M46" s="509">
        <v>0</v>
      </c>
      <c r="N46" s="508">
        <v>2</v>
      </c>
      <c r="O46" s="593">
        <v>0.5</v>
      </c>
      <c r="P46" s="509">
        <v>0</v>
      </c>
      <c r="Q46" s="549"/>
      <c r="R46" s="508">
        <v>2</v>
      </c>
      <c r="S46" s="549">
        <v>1</v>
      </c>
      <c r="T46" s="593">
        <v>0.5</v>
      </c>
      <c r="U46" s="550">
        <v>1</v>
      </c>
    </row>
    <row r="47" spans="1:21" ht="14.4" customHeight="1" x14ac:dyDescent="0.3">
      <c r="A47" s="507">
        <v>19</v>
      </c>
      <c r="B47" s="508" t="s">
        <v>488</v>
      </c>
      <c r="C47" s="508" t="s">
        <v>490</v>
      </c>
      <c r="D47" s="591" t="s">
        <v>634</v>
      </c>
      <c r="E47" s="592" t="s">
        <v>499</v>
      </c>
      <c r="F47" s="508" t="s">
        <v>489</v>
      </c>
      <c r="G47" s="508" t="s">
        <v>620</v>
      </c>
      <c r="H47" s="508" t="s">
        <v>455</v>
      </c>
      <c r="I47" s="508" t="s">
        <v>621</v>
      </c>
      <c r="J47" s="508" t="s">
        <v>622</v>
      </c>
      <c r="K47" s="508" t="s">
        <v>623</v>
      </c>
      <c r="L47" s="509">
        <v>31.09</v>
      </c>
      <c r="M47" s="509">
        <v>62.18</v>
      </c>
      <c r="N47" s="508">
        <v>2</v>
      </c>
      <c r="O47" s="593">
        <v>0.5</v>
      </c>
      <c r="P47" s="509">
        <v>62.18</v>
      </c>
      <c r="Q47" s="549">
        <v>1</v>
      </c>
      <c r="R47" s="508">
        <v>2</v>
      </c>
      <c r="S47" s="549">
        <v>1</v>
      </c>
      <c r="T47" s="593">
        <v>0.5</v>
      </c>
      <c r="U47" s="550">
        <v>1</v>
      </c>
    </row>
    <row r="48" spans="1:21" ht="14.4" customHeight="1" x14ac:dyDescent="0.3">
      <c r="A48" s="507">
        <v>19</v>
      </c>
      <c r="B48" s="508" t="s">
        <v>488</v>
      </c>
      <c r="C48" s="508" t="s">
        <v>490</v>
      </c>
      <c r="D48" s="591" t="s">
        <v>634</v>
      </c>
      <c r="E48" s="592" t="s">
        <v>499</v>
      </c>
      <c r="F48" s="508" t="s">
        <v>489</v>
      </c>
      <c r="G48" s="508" t="s">
        <v>508</v>
      </c>
      <c r="H48" s="508" t="s">
        <v>425</v>
      </c>
      <c r="I48" s="508" t="s">
        <v>512</v>
      </c>
      <c r="J48" s="508" t="s">
        <v>513</v>
      </c>
      <c r="K48" s="508" t="s">
        <v>514</v>
      </c>
      <c r="L48" s="509">
        <v>0</v>
      </c>
      <c r="M48" s="509">
        <v>0</v>
      </c>
      <c r="N48" s="508">
        <v>8</v>
      </c>
      <c r="O48" s="593">
        <v>3.5</v>
      </c>
      <c r="P48" s="509">
        <v>0</v>
      </c>
      <c r="Q48" s="549"/>
      <c r="R48" s="508">
        <v>8</v>
      </c>
      <c r="S48" s="549">
        <v>1</v>
      </c>
      <c r="T48" s="593">
        <v>3.5</v>
      </c>
      <c r="U48" s="550">
        <v>1</v>
      </c>
    </row>
    <row r="49" spans="1:21" ht="14.4" customHeight="1" x14ac:dyDescent="0.3">
      <c r="A49" s="507">
        <v>19</v>
      </c>
      <c r="B49" s="508" t="s">
        <v>488</v>
      </c>
      <c r="C49" s="508" t="s">
        <v>490</v>
      </c>
      <c r="D49" s="591" t="s">
        <v>634</v>
      </c>
      <c r="E49" s="592" t="s">
        <v>499</v>
      </c>
      <c r="F49" s="508" t="s">
        <v>489</v>
      </c>
      <c r="G49" s="508" t="s">
        <v>624</v>
      </c>
      <c r="H49" s="508" t="s">
        <v>455</v>
      </c>
      <c r="I49" s="508" t="s">
        <v>625</v>
      </c>
      <c r="J49" s="508" t="s">
        <v>626</v>
      </c>
      <c r="K49" s="508" t="s">
        <v>627</v>
      </c>
      <c r="L49" s="509">
        <v>95.39</v>
      </c>
      <c r="M49" s="509">
        <v>190.78</v>
      </c>
      <c r="N49" s="508">
        <v>2</v>
      </c>
      <c r="O49" s="593">
        <v>0.5</v>
      </c>
      <c r="P49" s="509">
        <v>190.78</v>
      </c>
      <c r="Q49" s="549">
        <v>1</v>
      </c>
      <c r="R49" s="508">
        <v>2</v>
      </c>
      <c r="S49" s="549">
        <v>1</v>
      </c>
      <c r="T49" s="593">
        <v>0.5</v>
      </c>
      <c r="U49" s="550">
        <v>1</v>
      </c>
    </row>
    <row r="50" spans="1:21" ht="14.4" customHeight="1" x14ac:dyDescent="0.3">
      <c r="A50" s="507">
        <v>19</v>
      </c>
      <c r="B50" s="508" t="s">
        <v>488</v>
      </c>
      <c r="C50" s="508" t="s">
        <v>490</v>
      </c>
      <c r="D50" s="591" t="s">
        <v>634</v>
      </c>
      <c r="E50" s="592" t="s">
        <v>499</v>
      </c>
      <c r="F50" s="508" t="s">
        <v>489</v>
      </c>
      <c r="G50" s="508" t="s">
        <v>515</v>
      </c>
      <c r="H50" s="508" t="s">
        <v>425</v>
      </c>
      <c r="I50" s="508" t="s">
        <v>516</v>
      </c>
      <c r="J50" s="508" t="s">
        <v>517</v>
      </c>
      <c r="K50" s="508" t="s">
        <v>518</v>
      </c>
      <c r="L50" s="509">
        <v>0</v>
      </c>
      <c r="M50" s="509">
        <v>0</v>
      </c>
      <c r="N50" s="508">
        <v>2</v>
      </c>
      <c r="O50" s="593">
        <v>0.5</v>
      </c>
      <c r="P50" s="509">
        <v>0</v>
      </c>
      <c r="Q50" s="549"/>
      <c r="R50" s="508">
        <v>2</v>
      </c>
      <c r="S50" s="549">
        <v>1</v>
      </c>
      <c r="T50" s="593">
        <v>0.5</v>
      </c>
      <c r="U50" s="550">
        <v>1</v>
      </c>
    </row>
    <row r="51" spans="1:21" ht="14.4" customHeight="1" x14ac:dyDescent="0.3">
      <c r="A51" s="507">
        <v>19</v>
      </c>
      <c r="B51" s="508" t="s">
        <v>488</v>
      </c>
      <c r="C51" s="508" t="s">
        <v>490</v>
      </c>
      <c r="D51" s="591" t="s">
        <v>634</v>
      </c>
      <c r="E51" s="592" t="s">
        <v>499</v>
      </c>
      <c r="F51" s="508" t="s">
        <v>489</v>
      </c>
      <c r="G51" s="508" t="s">
        <v>628</v>
      </c>
      <c r="H51" s="508" t="s">
        <v>425</v>
      </c>
      <c r="I51" s="508" t="s">
        <v>629</v>
      </c>
      <c r="J51" s="508" t="s">
        <v>630</v>
      </c>
      <c r="K51" s="508" t="s">
        <v>631</v>
      </c>
      <c r="L51" s="509">
        <v>83.38</v>
      </c>
      <c r="M51" s="509">
        <v>166.76</v>
      </c>
      <c r="N51" s="508">
        <v>2</v>
      </c>
      <c r="O51" s="593">
        <v>2</v>
      </c>
      <c r="P51" s="509">
        <v>166.76</v>
      </c>
      <c r="Q51" s="549">
        <v>1</v>
      </c>
      <c r="R51" s="508">
        <v>2</v>
      </c>
      <c r="S51" s="549">
        <v>1</v>
      </c>
      <c r="T51" s="593">
        <v>2</v>
      </c>
      <c r="U51" s="550">
        <v>1</v>
      </c>
    </row>
    <row r="52" spans="1:21" ht="14.4" customHeight="1" thickBot="1" x14ac:dyDescent="0.35">
      <c r="A52" s="514">
        <v>19</v>
      </c>
      <c r="B52" s="515" t="s">
        <v>488</v>
      </c>
      <c r="C52" s="515" t="s">
        <v>490</v>
      </c>
      <c r="D52" s="594" t="s">
        <v>634</v>
      </c>
      <c r="E52" s="595" t="s">
        <v>499</v>
      </c>
      <c r="F52" s="515" t="s">
        <v>489</v>
      </c>
      <c r="G52" s="515" t="s">
        <v>523</v>
      </c>
      <c r="H52" s="515" t="s">
        <v>425</v>
      </c>
      <c r="I52" s="515" t="s">
        <v>632</v>
      </c>
      <c r="J52" s="515" t="s">
        <v>525</v>
      </c>
      <c r="K52" s="515" t="s">
        <v>633</v>
      </c>
      <c r="L52" s="516">
        <v>0</v>
      </c>
      <c r="M52" s="516">
        <v>0</v>
      </c>
      <c r="N52" s="515">
        <v>1</v>
      </c>
      <c r="O52" s="596">
        <v>1</v>
      </c>
      <c r="P52" s="516">
        <v>0</v>
      </c>
      <c r="Q52" s="527"/>
      <c r="R52" s="515">
        <v>1</v>
      </c>
      <c r="S52" s="527">
        <v>1</v>
      </c>
      <c r="T52" s="596">
        <v>1</v>
      </c>
      <c r="U52" s="55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636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97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x14ac:dyDescent="0.3">
      <c r="A5" s="602" t="s">
        <v>498</v>
      </c>
      <c r="B5" s="116">
        <v>1068.0899999999999</v>
      </c>
      <c r="C5" s="590">
        <v>0.66204472764237721</v>
      </c>
      <c r="D5" s="116">
        <v>545.23</v>
      </c>
      <c r="E5" s="590">
        <v>0.33795527235762279</v>
      </c>
      <c r="F5" s="598">
        <v>1613.32</v>
      </c>
    </row>
    <row r="6" spans="1:6" ht="14.4" customHeight="1" x14ac:dyDescent="0.3">
      <c r="A6" s="603" t="s">
        <v>497</v>
      </c>
      <c r="B6" s="512">
        <v>392.41</v>
      </c>
      <c r="C6" s="549">
        <v>0.2688310531688235</v>
      </c>
      <c r="D6" s="512">
        <v>1067.28</v>
      </c>
      <c r="E6" s="549">
        <v>0.73116894683117639</v>
      </c>
      <c r="F6" s="513">
        <v>1459.69</v>
      </c>
    </row>
    <row r="7" spans="1:6" ht="14.4" customHeight="1" x14ac:dyDescent="0.3">
      <c r="A7" s="603" t="s">
        <v>499</v>
      </c>
      <c r="B7" s="512"/>
      <c r="C7" s="549">
        <v>0</v>
      </c>
      <c r="D7" s="512">
        <v>252.96</v>
      </c>
      <c r="E7" s="549">
        <v>1</v>
      </c>
      <c r="F7" s="513">
        <v>252.96</v>
      </c>
    </row>
    <row r="8" spans="1:6" ht="14.4" customHeight="1" thickBot="1" x14ac:dyDescent="0.35">
      <c r="A8" s="604" t="s">
        <v>496</v>
      </c>
      <c r="B8" s="599"/>
      <c r="C8" s="600">
        <v>0</v>
      </c>
      <c r="D8" s="599">
        <v>340.12</v>
      </c>
      <c r="E8" s="600">
        <v>1</v>
      </c>
      <c r="F8" s="601">
        <v>340.12</v>
      </c>
    </row>
    <row r="9" spans="1:6" ht="14.4" customHeight="1" thickBot="1" x14ac:dyDescent="0.35">
      <c r="A9" s="531" t="s">
        <v>3</v>
      </c>
      <c r="B9" s="532">
        <v>1460.5</v>
      </c>
      <c r="C9" s="533">
        <v>0.39838083625879339</v>
      </c>
      <c r="D9" s="532">
        <v>2205.59</v>
      </c>
      <c r="E9" s="533">
        <v>0.60161916374120661</v>
      </c>
      <c r="F9" s="534">
        <v>3666.09</v>
      </c>
    </row>
    <row r="10" spans="1:6" ht="14.4" customHeight="1" thickBot="1" x14ac:dyDescent="0.35"/>
    <row r="11" spans="1:6" ht="14.4" customHeight="1" x14ac:dyDescent="0.3">
      <c r="A11" s="602" t="s">
        <v>637</v>
      </c>
      <c r="B11" s="116">
        <v>777.68999999999994</v>
      </c>
      <c r="C11" s="590">
        <v>1</v>
      </c>
      <c r="D11" s="116"/>
      <c r="E11" s="590">
        <v>0</v>
      </c>
      <c r="F11" s="598">
        <v>777.68999999999994</v>
      </c>
    </row>
    <row r="12" spans="1:6" ht="14.4" customHeight="1" x14ac:dyDescent="0.3">
      <c r="A12" s="603" t="s">
        <v>638</v>
      </c>
      <c r="B12" s="512">
        <v>392.41</v>
      </c>
      <c r="C12" s="549">
        <v>1</v>
      </c>
      <c r="D12" s="512"/>
      <c r="E12" s="549">
        <v>0</v>
      </c>
      <c r="F12" s="513">
        <v>392.41</v>
      </c>
    </row>
    <row r="13" spans="1:6" ht="14.4" customHeight="1" x14ac:dyDescent="0.3">
      <c r="A13" s="603" t="s">
        <v>639</v>
      </c>
      <c r="B13" s="512">
        <v>290.39999999999998</v>
      </c>
      <c r="C13" s="549">
        <v>0.48274486335527628</v>
      </c>
      <c r="D13" s="512">
        <v>311.15999999999997</v>
      </c>
      <c r="E13" s="549">
        <v>0.51725513664472367</v>
      </c>
      <c r="F13" s="513">
        <v>601.55999999999995</v>
      </c>
    </row>
    <row r="14" spans="1:6" ht="14.4" customHeight="1" x14ac:dyDescent="0.3">
      <c r="A14" s="603" t="s">
        <v>640</v>
      </c>
      <c r="B14" s="512"/>
      <c r="C14" s="549">
        <v>0</v>
      </c>
      <c r="D14" s="512">
        <v>70.540000000000006</v>
      </c>
      <c r="E14" s="549">
        <v>1</v>
      </c>
      <c r="F14" s="513">
        <v>70.540000000000006</v>
      </c>
    </row>
    <row r="15" spans="1:6" ht="14.4" customHeight="1" x14ac:dyDescent="0.3">
      <c r="A15" s="603" t="s">
        <v>641</v>
      </c>
      <c r="B15" s="512"/>
      <c r="C15" s="549">
        <v>0</v>
      </c>
      <c r="D15" s="512">
        <v>49.08</v>
      </c>
      <c r="E15" s="549">
        <v>1</v>
      </c>
      <c r="F15" s="513">
        <v>49.08</v>
      </c>
    </row>
    <row r="16" spans="1:6" ht="14.4" customHeight="1" x14ac:dyDescent="0.3">
      <c r="A16" s="603" t="s">
        <v>642</v>
      </c>
      <c r="B16" s="512"/>
      <c r="C16" s="549">
        <v>0</v>
      </c>
      <c r="D16" s="512">
        <v>293.87</v>
      </c>
      <c r="E16" s="549">
        <v>1</v>
      </c>
      <c r="F16" s="513">
        <v>293.87</v>
      </c>
    </row>
    <row r="17" spans="1:6" ht="14.4" customHeight="1" x14ac:dyDescent="0.3">
      <c r="A17" s="603" t="s">
        <v>643</v>
      </c>
      <c r="B17" s="512"/>
      <c r="C17" s="549">
        <v>0</v>
      </c>
      <c r="D17" s="512">
        <v>93.27</v>
      </c>
      <c r="E17" s="549">
        <v>1</v>
      </c>
      <c r="F17" s="513">
        <v>93.27</v>
      </c>
    </row>
    <row r="18" spans="1:6" ht="14.4" customHeight="1" x14ac:dyDescent="0.3">
      <c r="A18" s="603" t="s">
        <v>644</v>
      </c>
      <c r="B18" s="512"/>
      <c r="C18" s="549">
        <v>0</v>
      </c>
      <c r="D18" s="512">
        <v>93.18</v>
      </c>
      <c r="E18" s="549">
        <v>1</v>
      </c>
      <c r="F18" s="513">
        <v>93.18</v>
      </c>
    </row>
    <row r="19" spans="1:6" ht="14.4" customHeight="1" x14ac:dyDescent="0.3">
      <c r="A19" s="603" t="s">
        <v>645</v>
      </c>
      <c r="B19" s="512"/>
      <c r="C19" s="549">
        <v>0</v>
      </c>
      <c r="D19" s="512">
        <v>62.18</v>
      </c>
      <c r="E19" s="549">
        <v>1</v>
      </c>
      <c r="F19" s="513">
        <v>62.18</v>
      </c>
    </row>
    <row r="20" spans="1:6" ht="14.4" customHeight="1" x14ac:dyDescent="0.3">
      <c r="A20" s="603" t="s">
        <v>646</v>
      </c>
      <c r="B20" s="512"/>
      <c r="C20" s="549"/>
      <c r="D20" s="512">
        <v>0</v>
      </c>
      <c r="E20" s="549"/>
      <c r="F20" s="513">
        <v>0</v>
      </c>
    </row>
    <row r="21" spans="1:6" ht="14.4" customHeight="1" x14ac:dyDescent="0.3">
      <c r="A21" s="603" t="s">
        <v>647</v>
      </c>
      <c r="B21" s="512"/>
      <c r="C21" s="549">
        <v>0</v>
      </c>
      <c r="D21" s="512">
        <v>190.78</v>
      </c>
      <c r="E21" s="549">
        <v>1</v>
      </c>
      <c r="F21" s="513">
        <v>190.78</v>
      </c>
    </row>
    <row r="22" spans="1:6" ht="14.4" customHeight="1" x14ac:dyDescent="0.3">
      <c r="A22" s="603" t="s">
        <v>648</v>
      </c>
      <c r="B22" s="512"/>
      <c r="C22" s="549">
        <v>0</v>
      </c>
      <c r="D22" s="512">
        <v>154.36000000000001</v>
      </c>
      <c r="E22" s="549">
        <v>1</v>
      </c>
      <c r="F22" s="513">
        <v>154.36000000000001</v>
      </c>
    </row>
    <row r="23" spans="1:6" ht="14.4" customHeight="1" x14ac:dyDescent="0.3">
      <c r="A23" s="603" t="s">
        <v>649</v>
      </c>
      <c r="B23" s="512"/>
      <c r="C23" s="549">
        <v>0</v>
      </c>
      <c r="D23" s="512">
        <v>92.49</v>
      </c>
      <c r="E23" s="549">
        <v>1</v>
      </c>
      <c r="F23" s="513">
        <v>92.49</v>
      </c>
    </row>
    <row r="24" spans="1:6" ht="14.4" customHeight="1" x14ac:dyDescent="0.3">
      <c r="A24" s="603" t="s">
        <v>650</v>
      </c>
      <c r="B24" s="512"/>
      <c r="C24" s="549">
        <v>0</v>
      </c>
      <c r="D24" s="512">
        <v>234.07</v>
      </c>
      <c r="E24" s="549">
        <v>1</v>
      </c>
      <c r="F24" s="513">
        <v>234.07</v>
      </c>
    </row>
    <row r="25" spans="1:6" ht="14.4" customHeight="1" thickBot="1" x14ac:dyDescent="0.35">
      <c r="A25" s="604" t="s">
        <v>651</v>
      </c>
      <c r="B25" s="599"/>
      <c r="C25" s="600">
        <v>0</v>
      </c>
      <c r="D25" s="599">
        <v>560.61</v>
      </c>
      <c r="E25" s="600">
        <v>1</v>
      </c>
      <c r="F25" s="601">
        <v>560.61</v>
      </c>
    </row>
    <row r="26" spans="1:6" ht="14.4" customHeight="1" thickBot="1" x14ac:dyDescent="0.35">
      <c r="A26" s="531" t="s">
        <v>3</v>
      </c>
      <c r="B26" s="532">
        <v>1460.5</v>
      </c>
      <c r="C26" s="533">
        <v>0.3983808362587935</v>
      </c>
      <c r="D26" s="532">
        <v>2205.59</v>
      </c>
      <c r="E26" s="533">
        <v>0.60161916374120672</v>
      </c>
      <c r="F26" s="534">
        <v>3666.0899999999992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{2F00713D-E5CE-404C-A3B9-F2AF485D1D9A}</x14:id>
        </ext>
      </extLst>
    </cfRule>
  </conditionalFormatting>
  <conditionalFormatting sqref="F11:F2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{8A18CD8C-9794-43F8-A33F-5B6BF743BF99}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00713D-E5CE-404C-A3B9-F2AF485D1D9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8A18CD8C-9794-43F8-A33F-5B6BF743BF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F11:F25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667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11</v>
      </c>
      <c r="G3" s="43">
        <f>SUBTOTAL(9,G6:G1048576)</f>
        <v>1460.5</v>
      </c>
      <c r="H3" s="44">
        <f>IF(M3=0,0,G3/M3)</f>
        <v>0.39838083625879345</v>
      </c>
      <c r="I3" s="43">
        <f>SUBTOTAL(9,I6:I1048576)</f>
        <v>25</v>
      </c>
      <c r="J3" s="43">
        <f>SUBTOTAL(9,J6:J1048576)</f>
        <v>2205.5899999999997</v>
      </c>
      <c r="K3" s="44">
        <f>IF(M3=0,0,J3/M3)</f>
        <v>0.6016191637412065</v>
      </c>
      <c r="L3" s="43">
        <f>SUBTOTAL(9,L6:L1048576)</f>
        <v>36</v>
      </c>
      <c r="M3" s="45">
        <f>SUBTOTAL(9,M6:M1048576)</f>
        <v>3666.0899999999997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97" t="s">
        <v>135</v>
      </c>
      <c r="B5" s="605" t="s">
        <v>131</v>
      </c>
      <c r="C5" s="605" t="s">
        <v>70</v>
      </c>
      <c r="D5" s="605" t="s">
        <v>132</v>
      </c>
      <c r="E5" s="605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x14ac:dyDescent="0.3">
      <c r="A6" s="584" t="s">
        <v>496</v>
      </c>
      <c r="B6" s="585" t="s">
        <v>652</v>
      </c>
      <c r="C6" s="585" t="s">
        <v>532</v>
      </c>
      <c r="D6" s="585" t="s">
        <v>533</v>
      </c>
      <c r="E6" s="585" t="s">
        <v>534</v>
      </c>
      <c r="F6" s="116"/>
      <c r="G6" s="116"/>
      <c r="H6" s="590">
        <v>0</v>
      </c>
      <c r="I6" s="116">
        <v>3</v>
      </c>
      <c r="J6" s="116">
        <v>92.49</v>
      </c>
      <c r="K6" s="590">
        <v>1</v>
      </c>
      <c r="L6" s="116">
        <v>3</v>
      </c>
      <c r="M6" s="598">
        <v>92.49</v>
      </c>
    </row>
    <row r="7" spans="1:13" ht="14.4" customHeight="1" x14ac:dyDescent="0.3">
      <c r="A7" s="507" t="s">
        <v>496</v>
      </c>
      <c r="B7" s="508" t="s">
        <v>653</v>
      </c>
      <c r="C7" s="508" t="s">
        <v>528</v>
      </c>
      <c r="D7" s="508" t="s">
        <v>529</v>
      </c>
      <c r="E7" s="508" t="s">
        <v>530</v>
      </c>
      <c r="F7" s="512"/>
      <c r="G7" s="512"/>
      <c r="H7" s="549">
        <v>0</v>
      </c>
      <c r="I7" s="512">
        <v>1</v>
      </c>
      <c r="J7" s="512">
        <v>93.27</v>
      </c>
      <c r="K7" s="549">
        <v>1</v>
      </c>
      <c r="L7" s="512">
        <v>1</v>
      </c>
      <c r="M7" s="513">
        <v>93.27</v>
      </c>
    </row>
    <row r="8" spans="1:13" ht="14.4" customHeight="1" x14ac:dyDescent="0.3">
      <c r="A8" s="507" t="s">
        <v>496</v>
      </c>
      <c r="B8" s="508" t="s">
        <v>654</v>
      </c>
      <c r="C8" s="508" t="s">
        <v>548</v>
      </c>
      <c r="D8" s="508" t="s">
        <v>549</v>
      </c>
      <c r="E8" s="508" t="s">
        <v>550</v>
      </c>
      <c r="F8" s="512"/>
      <c r="G8" s="512"/>
      <c r="H8" s="549">
        <v>0</v>
      </c>
      <c r="I8" s="512">
        <v>1</v>
      </c>
      <c r="J8" s="512">
        <v>154.36000000000001</v>
      </c>
      <c r="K8" s="549">
        <v>1</v>
      </c>
      <c r="L8" s="512">
        <v>1</v>
      </c>
      <c r="M8" s="513">
        <v>154.36000000000001</v>
      </c>
    </row>
    <row r="9" spans="1:13" ht="14.4" customHeight="1" x14ac:dyDescent="0.3">
      <c r="A9" s="507" t="s">
        <v>496</v>
      </c>
      <c r="B9" s="508" t="s">
        <v>655</v>
      </c>
      <c r="C9" s="508" t="s">
        <v>544</v>
      </c>
      <c r="D9" s="508" t="s">
        <v>545</v>
      </c>
      <c r="E9" s="508" t="s">
        <v>546</v>
      </c>
      <c r="F9" s="512"/>
      <c r="G9" s="512"/>
      <c r="H9" s="549"/>
      <c r="I9" s="512">
        <v>2</v>
      </c>
      <c r="J9" s="512">
        <v>0</v>
      </c>
      <c r="K9" s="549"/>
      <c r="L9" s="512">
        <v>2</v>
      </c>
      <c r="M9" s="513">
        <v>0</v>
      </c>
    </row>
    <row r="10" spans="1:13" ht="14.4" customHeight="1" x14ac:dyDescent="0.3">
      <c r="A10" s="507" t="s">
        <v>497</v>
      </c>
      <c r="B10" s="508" t="s">
        <v>656</v>
      </c>
      <c r="C10" s="508" t="s">
        <v>574</v>
      </c>
      <c r="D10" s="508" t="s">
        <v>575</v>
      </c>
      <c r="E10" s="508" t="s">
        <v>576</v>
      </c>
      <c r="F10" s="512"/>
      <c r="G10" s="512"/>
      <c r="H10" s="549">
        <v>0</v>
      </c>
      <c r="I10" s="512">
        <v>3</v>
      </c>
      <c r="J10" s="512">
        <v>560.61</v>
      </c>
      <c r="K10" s="549">
        <v>1</v>
      </c>
      <c r="L10" s="512">
        <v>3</v>
      </c>
      <c r="M10" s="513">
        <v>560.61</v>
      </c>
    </row>
    <row r="11" spans="1:13" ht="14.4" customHeight="1" x14ac:dyDescent="0.3">
      <c r="A11" s="507" t="s">
        <v>497</v>
      </c>
      <c r="B11" s="508" t="s">
        <v>657</v>
      </c>
      <c r="C11" s="508" t="s">
        <v>552</v>
      </c>
      <c r="D11" s="508" t="s">
        <v>553</v>
      </c>
      <c r="E11" s="508" t="s">
        <v>554</v>
      </c>
      <c r="F11" s="512">
        <v>1</v>
      </c>
      <c r="G11" s="512">
        <v>392.41</v>
      </c>
      <c r="H11" s="549">
        <v>1</v>
      </c>
      <c r="I11" s="512"/>
      <c r="J11" s="512"/>
      <c r="K11" s="549">
        <v>0</v>
      </c>
      <c r="L11" s="512">
        <v>1</v>
      </c>
      <c r="M11" s="513">
        <v>392.41</v>
      </c>
    </row>
    <row r="12" spans="1:13" ht="14.4" customHeight="1" x14ac:dyDescent="0.3">
      <c r="A12" s="507" t="s">
        <v>497</v>
      </c>
      <c r="B12" s="508" t="s">
        <v>658</v>
      </c>
      <c r="C12" s="508" t="s">
        <v>582</v>
      </c>
      <c r="D12" s="508" t="s">
        <v>583</v>
      </c>
      <c r="E12" s="508" t="s">
        <v>584</v>
      </c>
      <c r="F12" s="512"/>
      <c r="G12" s="512"/>
      <c r="H12" s="549">
        <v>0</v>
      </c>
      <c r="I12" s="512">
        <v>1</v>
      </c>
      <c r="J12" s="512">
        <v>93.18</v>
      </c>
      <c r="K12" s="549">
        <v>1</v>
      </c>
      <c r="L12" s="512">
        <v>1</v>
      </c>
      <c r="M12" s="513">
        <v>93.18</v>
      </c>
    </row>
    <row r="13" spans="1:13" ht="14.4" customHeight="1" x14ac:dyDescent="0.3">
      <c r="A13" s="507" t="s">
        <v>497</v>
      </c>
      <c r="B13" s="508" t="s">
        <v>659</v>
      </c>
      <c r="C13" s="508" t="s">
        <v>590</v>
      </c>
      <c r="D13" s="508" t="s">
        <v>591</v>
      </c>
      <c r="E13" s="508" t="s">
        <v>592</v>
      </c>
      <c r="F13" s="512"/>
      <c r="G13" s="512"/>
      <c r="H13" s="549">
        <v>0</v>
      </c>
      <c r="I13" s="512">
        <v>1</v>
      </c>
      <c r="J13" s="512">
        <v>49.08</v>
      </c>
      <c r="K13" s="549">
        <v>1</v>
      </c>
      <c r="L13" s="512">
        <v>1</v>
      </c>
      <c r="M13" s="513">
        <v>49.08</v>
      </c>
    </row>
    <row r="14" spans="1:13" ht="14.4" customHeight="1" x14ac:dyDescent="0.3">
      <c r="A14" s="507" t="s">
        <v>497</v>
      </c>
      <c r="B14" s="508" t="s">
        <v>660</v>
      </c>
      <c r="C14" s="508" t="s">
        <v>556</v>
      </c>
      <c r="D14" s="508" t="s">
        <v>557</v>
      </c>
      <c r="E14" s="508" t="s">
        <v>558</v>
      </c>
      <c r="F14" s="512"/>
      <c r="G14" s="512"/>
      <c r="H14" s="549">
        <v>0</v>
      </c>
      <c r="I14" s="512">
        <v>1</v>
      </c>
      <c r="J14" s="512">
        <v>70.540000000000006</v>
      </c>
      <c r="K14" s="549">
        <v>1</v>
      </c>
      <c r="L14" s="512">
        <v>1</v>
      </c>
      <c r="M14" s="513">
        <v>70.540000000000006</v>
      </c>
    </row>
    <row r="15" spans="1:13" ht="14.4" customHeight="1" x14ac:dyDescent="0.3">
      <c r="A15" s="507" t="s">
        <v>497</v>
      </c>
      <c r="B15" s="508" t="s">
        <v>655</v>
      </c>
      <c r="C15" s="508" t="s">
        <v>544</v>
      </c>
      <c r="D15" s="508" t="s">
        <v>545</v>
      </c>
      <c r="E15" s="508" t="s">
        <v>546</v>
      </c>
      <c r="F15" s="512"/>
      <c r="G15" s="512"/>
      <c r="H15" s="549"/>
      <c r="I15" s="512">
        <v>2</v>
      </c>
      <c r="J15" s="512">
        <v>0</v>
      </c>
      <c r="K15" s="549"/>
      <c r="L15" s="512">
        <v>2</v>
      </c>
      <c r="M15" s="513">
        <v>0</v>
      </c>
    </row>
    <row r="16" spans="1:13" ht="14.4" customHeight="1" x14ac:dyDescent="0.3">
      <c r="A16" s="507" t="s">
        <v>497</v>
      </c>
      <c r="B16" s="508" t="s">
        <v>661</v>
      </c>
      <c r="C16" s="508" t="s">
        <v>564</v>
      </c>
      <c r="D16" s="508" t="s">
        <v>565</v>
      </c>
      <c r="E16" s="508" t="s">
        <v>566</v>
      </c>
      <c r="F16" s="512"/>
      <c r="G16" s="512"/>
      <c r="H16" s="549">
        <v>0</v>
      </c>
      <c r="I16" s="512">
        <v>1</v>
      </c>
      <c r="J16" s="512">
        <v>117.55</v>
      </c>
      <c r="K16" s="549">
        <v>1</v>
      </c>
      <c r="L16" s="512">
        <v>1</v>
      </c>
      <c r="M16" s="513">
        <v>117.55</v>
      </c>
    </row>
    <row r="17" spans="1:13" ht="14.4" customHeight="1" x14ac:dyDescent="0.3">
      <c r="A17" s="507" t="s">
        <v>497</v>
      </c>
      <c r="B17" s="508" t="s">
        <v>661</v>
      </c>
      <c r="C17" s="508" t="s">
        <v>567</v>
      </c>
      <c r="D17" s="508" t="s">
        <v>565</v>
      </c>
      <c r="E17" s="508" t="s">
        <v>568</v>
      </c>
      <c r="F17" s="512"/>
      <c r="G17" s="512"/>
      <c r="H17" s="549">
        <v>0</v>
      </c>
      <c r="I17" s="512">
        <v>1</v>
      </c>
      <c r="J17" s="512">
        <v>176.32</v>
      </c>
      <c r="K17" s="549">
        <v>1</v>
      </c>
      <c r="L17" s="512">
        <v>1</v>
      </c>
      <c r="M17" s="513">
        <v>176.32</v>
      </c>
    </row>
    <row r="18" spans="1:13" ht="14.4" customHeight="1" x14ac:dyDescent="0.3">
      <c r="A18" s="507" t="s">
        <v>498</v>
      </c>
      <c r="B18" s="508" t="s">
        <v>662</v>
      </c>
      <c r="C18" s="508" t="s">
        <v>595</v>
      </c>
      <c r="D18" s="508" t="s">
        <v>596</v>
      </c>
      <c r="E18" s="508" t="s">
        <v>542</v>
      </c>
      <c r="F18" s="512">
        <v>5</v>
      </c>
      <c r="G18" s="512">
        <v>432.04999999999995</v>
      </c>
      <c r="H18" s="549">
        <v>1</v>
      </c>
      <c r="I18" s="512"/>
      <c r="J18" s="512"/>
      <c r="K18" s="549">
        <v>0</v>
      </c>
      <c r="L18" s="512">
        <v>5</v>
      </c>
      <c r="M18" s="513">
        <v>432.04999999999995</v>
      </c>
    </row>
    <row r="19" spans="1:13" ht="14.4" customHeight="1" x14ac:dyDescent="0.3">
      <c r="A19" s="507" t="s">
        <v>498</v>
      </c>
      <c r="B19" s="508" t="s">
        <v>662</v>
      </c>
      <c r="C19" s="508" t="s">
        <v>597</v>
      </c>
      <c r="D19" s="508" t="s">
        <v>598</v>
      </c>
      <c r="E19" s="508" t="s">
        <v>599</v>
      </c>
      <c r="F19" s="512">
        <v>2</v>
      </c>
      <c r="G19" s="512">
        <v>345.64</v>
      </c>
      <c r="H19" s="549">
        <v>1</v>
      </c>
      <c r="I19" s="512"/>
      <c r="J19" s="512"/>
      <c r="K19" s="549">
        <v>0</v>
      </c>
      <c r="L19" s="512">
        <v>2</v>
      </c>
      <c r="M19" s="513">
        <v>345.64</v>
      </c>
    </row>
    <row r="20" spans="1:13" ht="14.4" customHeight="1" x14ac:dyDescent="0.3">
      <c r="A20" s="507" t="s">
        <v>498</v>
      </c>
      <c r="B20" s="508" t="s">
        <v>663</v>
      </c>
      <c r="C20" s="508" t="s">
        <v>601</v>
      </c>
      <c r="D20" s="508" t="s">
        <v>602</v>
      </c>
      <c r="E20" s="508" t="s">
        <v>603</v>
      </c>
      <c r="F20" s="512"/>
      <c r="G20" s="512"/>
      <c r="H20" s="549">
        <v>0</v>
      </c>
      <c r="I20" s="512">
        <v>1</v>
      </c>
      <c r="J20" s="512">
        <v>234.07</v>
      </c>
      <c r="K20" s="549">
        <v>1</v>
      </c>
      <c r="L20" s="512">
        <v>1</v>
      </c>
      <c r="M20" s="513">
        <v>234.07</v>
      </c>
    </row>
    <row r="21" spans="1:13" ht="14.4" customHeight="1" x14ac:dyDescent="0.3">
      <c r="A21" s="507" t="s">
        <v>498</v>
      </c>
      <c r="B21" s="508" t="s">
        <v>664</v>
      </c>
      <c r="C21" s="508" t="s">
        <v>605</v>
      </c>
      <c r="D21" s="508" t="s">
        <v>606</v>
      </c>
      <c r="E21" s="508" t="s">
        <v>607</v>
      </c>
      <c r="F21" s="512">
        <v>3</v>
      </c>
      <c r="G21" s="512">
        <v>290.39999999999998</v>
      </c>
      <c r="H21" s="549">
        <v>1</v>
      </c>
      <c r="I21" s="512"/>
      <c r="J21" s="512"/>
      <c r="K21" s="549">
        <v>0</v>
      </c>
      <c r="L21" s="512">
        <v>3</v>
      </c>
      <c r="M21" s="513">
        <v>290.39999999999998</v>
      </c>
    </row>
    <row r="22" spans="1:13" ht="14.4" customHeight="1" x14ac:dyDescent="0.3">
      <c r="A22" s="507" t="s">
        <v>498</v>
      </c>
      <c r="B22" s="508" t="s">
        <v>664</v>
      </c>
      <c r="C22" s="508" t="s">
        <v>608</v>
      </c>
      <c r="D22" s="508" t="s">
        <v>609</v>
      </c>
      <c r="E22" s="508" t="s">
        <v>610</v>
      </c>
      <c r="F22" s="512"/>
      <c r="G22" s="512"/>
      <c r="H22" s="549">
        <v>0</v>
      </c>
      <c r="I22" s="512">
        <v>3</v>
      </c>
      <c r="J22" s="512">
        <v>311.15999999999997</v>
      </c>
      <c r="K22" s="549">
        <v>1</v>
      </c>
      <c r="L22" s="512">
        <v>3</v>
      </c>
      <c r="M22" s="513">
        <v>311.15999999999997</v>
      </c>
    </row>
    <row r="23" spans="1:13" ht="14.4" customHeight="1" x14ac:dyDescent="0.3">
      <c r="A23" s="507" t="s">
        <v>499</v>
      </c>
      <c r="B23" s="508" t="s">
        <v>665</v>
      </c>
      <c r="C23" s="508" t="s">
        <v>621</v>
      </c>
      <c r="D23" s="508" t="s">
        <v>622</v>
      </c>
      <c r="E23" s="508" t="s">
        <v>623</v>
      </c>
      <c r="F23" s="512"/>
      <c r="G23" s="512"/>
      <c r="H23" s="549">
        <v>0</v>
      </c>
      <c r="I23" s="512">
        <v>2</v>
      </c>
      <c r="J23" s="512">
        <v>62.18</v>
      </c>
      <c r="K23" s="549">
        <v>1</v>
      </c>
      <c r="L23" s="512">
        <v>2</v>
      </c>
      <c r="M23" s="513">
        <v>62.18</v>
      </c>
    </row>
    <row r="24" spans="1:13" ht="14.4" customHeight="1" thickBot="1" x14ac:dyDescent="0.35">
      <c r="A24" s="514" t="s">
        <v>499</v>
      </c>
      <c r="B24" s="515" t="s">
        <v>666</v>
      </c>
      <c r="C24" s="515" t="s">
        <v>625</v>
      </c>
      <c r="D24" s="515" t="s">
        <v>626</v>
      </c>
      <c r="E24" s="515" t="s">
        <v>627</v>
      </c>
      <c r="F24" s="519"/>
      <c r="G24" s="519"/>
      <c r="H24" s="527">
        <v>0</v>
      </c>
      <c r="I24" s="519">
        <v>2</v>
      </c>
      <c r="J24" s="519">
        <v>190.78</v>
      </c>
      <c r="K24" s="527">
        <v>1</v>
      </c>
      <c r="L24" s="519">
        <v>2</v>
      </c>
      <c r="M24" s="520">
        <v>190.78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423</v>
      </c>
      <c r="B5" s="488" t="s">
        <v>424</v>
      </c>
      <c r="C5" s="489" t="s">
        <v>425</v>
      </c>
      <c r="D5" s="489" t="s">
        <v>425</v>
      </c>
      <c r="E5" s="489"/>
      <c r="F5" s="489" t="s">
        <v>425</v>
      </c>
      <c r="G5" s="489" t="s">
        <v>425</v>
      </c>
      <c r="H5" s="489" t="s">
        <v>425</v>
      </c>
      <c r="I5" s="490" t="s">
        <v>425</v>
      </c>
      <c r="J5" s="491" t="s">
        <v>68</v>
      </c>
    </row>
    <row r="6" spans="1:10" ht="14.4" customHeight="1" x14ac:dyDescent="0.3">
      <c r="A6" s="487" t="s">
        <v>423</v>
      </c>
      <c r="B6" s="488" t="s">
        <v>668</v>
      </c>
      <c r="C6" s="489">
        <v>4.9245399999999995</v>
      </c>
      <c r="D6" s="489">
        <v>4.5084599999999995</v>
      </c>
      <c r="E6" s="489"/>
      <c r="F6" s="489">
        <v>4.7867599999999992</v>
      </c>
      <c r="G6" s="489">
        <v>5.6666665039062503</v>
      </c>
      <c r="H6" s="489">
        <v>-0.87990650390625103</v>
      </c>
      <c r="I6" s="490">
        <v>0.84472237720365262</v>
      </c>
      <c r="J6" s="491" t="s">
        <v>1</v>
      </c>
    </row>
    <row r="7" spans="1:10" ht="14.4" customHeight="1" x14ac:dyDescent="0.3">
      <c r="A7" s="487" t="s">
        <v>423</v>
      </c>
      <c r="B7" s="488" t="s">
        <v>669</v>
      </c>
      <c r="C7" s="489">
        <v>0.46001000000000003</v>
      </c>
      <c r="D7" s="489">
        <v>0.65612999999999999</v>
      </c>
      <c r="E7" s="489"/>
      <c r="F7" s="489">
        <v>0.86453000000000002</v>
      </c>
      <c r="G7" s="489">
        <v>0.66666665649414059</v>
      </c>
      <c r="H7" s="489">
        <v>0.19786334350585943</v>
      </c>
      <c r="I7" s="490">
        <v>1.2967950197875218</v>
      </c>
      <c r="J7" s="491" t="s">
        <v>1</v>
      </c>
    </row>
    <row r="8" spans="1:10" ht="14.4" customHeight="1" x14ac:dyDescent="0.3">
      <c r="A8" s="487" t="s">
        <v>423</v>
      </c>
      <c r="B8" s="488" t="s">
        <v>670</v>
      </c>
      <c r="C8" s="489">
        <v>5.2610500000000009</v>
      </c>
      <c r="D8" s="489">
        <v>8.92225</v>
      </c>
      <c r="E8" s="489"/>
      <c r="F8" s="489">
        <v>9.4493699999999983</v>
      </c>
      <c r="G8" s="489">
        <v>10.151148437500002</v>
      </c>
      <c r="H8" s="489">
        <v>-0.70177843750000335</v>
      </c>
      <c r="I8" s="490">
        <v>0.93086708939182494</v>
      </c>
      <c r="J8" s="491" t="s">
        <v>1</v>
      </c>
    </row>
    <row r="9" spans="1:10" ht="14.4" customHeight="1" x14ac:dyDescent="0.3">
      <c r="A9" s="487" t="s">
        <v>423</v>
      </c>
      <c r="B9" s="488" t="s">
        <v>671</v>
      </c>
      <c r="C9" s="489">
        <v>0.81699999999999995</v>
      </c>
      <c r="D9" s="489">
        <v>7.6783999999999999</v>
      </c>
      <c r="E9" s="489"/>
      <c r="F9" s="489">
        <v>9.3024700000000013</v>
      </c>
      <c r="G9" s="489">
        <v>10.025271545410156</v>
      </c>
      <c r="H9" s="489">
        <v>-0.72280154541015484</v>
      </c>
      <c r="I9" s="490">
        <v>0.92790204812546218</v>
      </c>
      <c r="J9" s="491" t="s">
        <v>1</v>
      </c>
    </row>
    <row r="10" spans="1:10" ht="14.4" customHeight="1" x14ac:dyDescent="0.3">
      <c r="A10" s="487" t="s">
        <v>423</v>
      </c>
      <c r="B10" s="488" t="s">
        <v>672</v>
      </c>
      <c r="C10" s="489">
        <v>1.831</v>
      </c>
      <c r="D10" s="489">
        <v>1.9950000000000001</v>
      </c>
      <c r="E10" s="489"/>
      <c r="F10" s="489">
        <v>2.5369999999999999</v>
      </c>
      <c r="G10" s="489">
        <v>3.3333332519531251</v>
      </c>
      <c r="H10" s="489">
        <v>-0.79633325195312521</v>
      </c>
      <c r="I10" s="490">
        <v>0.76110001858154341</v>
      </c>
      <c r="J10" s="491" t="s">
        <v>1</v>
      </c>
    </row>
    <row r="11" spans="1:10" ht="14.4" customHeight="1" x14ac:dyDescent="0.3">
      <c r="A11" s="487" t="s">
        <v>423</v>
      </c>
      <c r="B11" s="488" t="s">
        <v>673</v>
      </c>
      <c r="C11" s="489">
        <v>0.85199999999999987</v>
      </c>
      <c r="D11" s="489">
        <v>0.82400000000000007</v>
      </c>
      <c r="E11" s="489"/>
      <c r="F11" s="489">
        <v>0.50600000000000001</v>
      </c>
      <c r="G11" s="489">
        <v>1.0000000305175782</v>
      </c>
      <c r="H11" s="489">
        <v>-0.49400003051757824</v>
      </c>
      <c r="I11" s="490">
        <v>0.50599998455810591</v>
      </c>
      <c r="J11" s="491" t="s">
        <v>1</v>
      </c>
    </row>
    <row r="12" spans="1:10" ht="14.4" customHeight="1" x14ac:dyDescent="0.3">
      <c r="A12" s="487" t="s">
        <v>423</v>
      </c>
      <c r="B12" s="488" t="s">
        <v>428</v>
      </c>
      <c r="C12" s="489">
        <v>14.1456</v>
      </c>
      <c r="D12" s="489">
        <v>24.584240000000001</v>
      </c>
      <c r="E12" s="489"/>
      <c r="F12" s="489">
        <v>27.446129999999997</v>
      </c>
      <c r="G12" s="489">
        <v>30.843086425781252</v>
      </c>
      <c r="H12" s="489">
        <v>-3.396956425781255</v>
      </c>
      <c r="I12" s="490">
        <v>0.88986327830856149</v>
      </c>
      <c r="J12" s="491" t="s">
        <v>429</v>
      </c>
    </row>
    <row r="14" spans="1:10" ht="14.4" customHeight="1" x14ac:dyDescent="0.3">
      <c r="A14" s="487" t="s">
        <v>423</v>
      </c>
      <c r="B14" s="488" t="s">
        <v>424</v>
      </c>
      <c r="C14" s="489" t="s">
        <v>425</v>
      </c>
      <c r="D14" s="489" t="s">
        <v>425</v>
      </c>
      <c r="E14" s="489"/>
      <c r="F14" s="489" t="s">
        <v>425</v>
      </c>
      <c r="G14" s="489" t="s">
        <v>425</v>
      </c>
      <c r="H14" s="489" t="s">
        <v>425</v>
      </c>
      <c r="I14" s="490" t="s">
        <v>425</v>
      </c>
      <c r="J14" s="491" t="s">
        <v>68</v>
      </c>
    </row>
    <row r="15" spans="1:10" ht="14.4" customHeight="1" x14ac:dyDescent="0.3">
      <c r="A15" s="487" t="s">
        <v>430</v>
      </c>
      <c r="B15" s="488" t="s">
        <v>431</v>
      </c>
      <c r="C15" s="489" t="s">
        <v>425</v>
      </c>
      <c r="D15" s="489" t="s">
        <v>425</v>
      </c>
      <c r="E15" s="489"/>
      <c r="F15" s="489" t="s">
        <v>425</v>
      </c>
      <c r="G15" s="489" t="s">
        <v>425</v>
      </c>
      <c r="H15" s="489" t="s">
        <v>425</v>
      </c>
      <c r="I15" s="490" t="s">
        <v>425</v>
      </c>
      <c r="J15" s="491" t="s">
        <v>0</v>
      </c>
    </row>
    <row r="16" spans="1:10" ht="14.4" customHeight="1" x14ac:dyDescent="0.3">
      <c r="A16" s="487" t="s">
        <v>430</v>
      </c>
      <c r="B16" s="488" t="s">
        <v>668</v>
      </c>
      <c r="C16" s="489">
        <v>4.9245399999999995</v>
      </c>
      <c r="D16" s="489">
        <v>4.5084599999999995</v>
      </c>
      <c r="E16" s="489"/>
      <c r="F16" s="489">
        <v>4.7867599999999992</v>
      </c>
      <c r="G16" s="489">
        <v>6</v>
      </c>
      <c r="H16" s="489">
        <v>-1.2132400000000008</v>
      </c>
      <c r="I16" s="490">
        <v>0.79779333333333324</v>
      </c>
      <c r="J16" s="491" t="s">
        <v>1</v>
      </c>
    </row>
    <row r="17" spans="1:10" ht="14.4" customHeight="1" x14ac:dyDescent="0.3">
      <c r="A17" s="487" t="s">
        <v>430</v>
      </c>
      <c r="B17" s="488" t="s">
        <v>669</v>
      </c>
      <c r="C17" s="489">
        <v>0.21551000000000001</v>
      </c>
      <c r="D17" s="489">
        <v>0.42237999999999998</v>
      </c>
      <c r="E17" s="489"/>
      <c r="F17" s="489">
        <v>0.47105000000000002</v>
      </c>
      <c r="G17" s="489">
        <v>0</v>
      </c>
      <c r="H17" s="489">
        <v>0.47105000000000002</v>
      </c>
      <c r="I17" s="490" t="s">
        <v>425</v>
      </c>
      <c r="J17" s="491" t="s">
        <v>1</v>
      </c>
    </row>
    <row r="18" spans="1:10" ht="14.4" customHeight="1" x14ac:dyDescent="0.3">
      <c r="A18" s="487" t="s">
        <v>430</v>
      </c>
      <c r="B18" s="488" t="s">
        <v>670</v>
      </c>
      <c r="C18" s="489">
        <v>2.2787500000000001</v>
      </c>
      <c r="D18" s="489">
        <v>4.4692499999999997</v>
      </c>
      <c r="E18" s="489"/>
      <c r="F18" s="489">
        <v>5.22689</v>
      </c>
      <c r="G18" s="489">
        <v>6</v>
      </c>
      <c r="H18" s="489">
        <v>-0.77310999999999996</v>
      </c>
      <c r="I18" s="490">
        <v>0.8711483333333333</v>
      </c>
      <c r="J18" s="491" t="s">
        <v>1</v>
      </c>
    </row>
    <row r="19" spans="1:10" ht="14.4" customHeight="1" x14ac:dyDescent="0.3">
      <c r="A19" s="487" t="s">
        <v>430</v>
      </c>
      <c r="B19" s="488" t="s">
        <v>671</v>
      </c>
      <c r="C19" s="489">
        <v>0.81699999999999995</v>
      </c>
      <c r="D19" s="489">
        <v>5.2273999999999994</v>
      </c>
      <c r="E19" s="489"/>
      <c r="F19" s="489">
        <v>8.6910000000000007</v>
      </c>
      <c r="G19" s="489">
        <v>9</v>
      </c>
      <c r="H19" s="489">
        <v>-0.30899999999999928</v>
      </c>
      <c r="I19" s="490">
        <v>0.96566666666666678</v>
      </c>
      <c r="J19" s="491" t="s">
        <v>1</v>
      </c>
    </row>
    <row r="20" spans="1:10" ht="14.4" customHeight="1" x14ac:dyDescent="0.3">
      <c r="A20" s="487" t="s">
        <v>430</v>
      </c>
      <c r="B20" s="488" t="s">
        <v>672</v>
      </c>
      <c r="C20" s="489">
        <v>1.3149999999999999</v>
      </c>
      <c r="D20" s="489">
        <v>1.494</v>
      </c>
      <c r="E20" s="489"/>
      <c r="F20" s="489">
        <v>1.6120000000000001</v>
      </c>
      <c r="G20" s="489">
        <v>2</v>
      </c>
      <c r="H20" s="489">
        <v>-0.3879999999999999</v>
      </c>
      <c r="I20" s="490">
        <v>0.80600000000000005</v>
      </c>
      <c r="J20" s="491" t="s">
        <v>1</v>
      </c>
    </row>
    <row r="21" spans="1:10" ht="14.4" customHeight="1" x14ac:dyDescent="0.3">
      <c r="A21" s="487" t="s">
        <v>430</v>
      </c>
      <c r="B21" s="488" t="s">
        <v>673</v>
      </c>
      <c r="C21" s="489">
        <v>0.56799999999999995</v>
      </c>
      <c r="D21" s="489">
        <v>0.54800000000000004</v>
      </c>
      <c r="E21" s="489"/>
      <c r="F21" s="489">
        <v>0.252</v>
      </c>
      <c r="G21" s="489">
        <v>0</v>
      </c>
      <c r="H21" s="489">
        <v>0.252</v>
      </c>
      <c r="I21" s="490" t="s">
        <v>425</v>
      </c>
      <c r="J21" s="491" t="s">
        <v>1</v>
      </c>
    </row>
    <row r="22" spans="1:10" ht="14.4" customHeight="1" x14ac:dyDescent="0.3">
      <c r="A22" s="487" t="s">
        <v>430</v>
      </c>
      <c r="B22" s="488" t="s">
        <v>432</v>
      </c>
      <c r="C22" s="489">
        <v>10.118799999999998</v>
      </c>
      <c r="D22" s="489">
        <v>16.669489999999996</v>
      </c>
      <c r="E22" s="489"/>
      <c r="F22" s="489">
        <v>21.0397</v>
      </c>
      <c r="G22" s="489">
        <v>24</v>
      </c>
      <c r="H22" s="489">
        <v>-2.9603000000000002</v>
      </c>
      <c r="I22" s="490">
        <v>0.87665416666666662</v>
      </c>
      <c r="J22" s="491" t="s">
        <v>433</v>
      </c>
    </row>
    <row r="23" spans="1:10" ht="14.4" customHeight="1" x14ac:dyDescent="0.3">
      <c r="A23" s="487" t="s">
        <v>425</v>
      </c>
      <c r="B23" s="488" t="s">
        <v>425</v>
      </c>
      <c r="C23" s="489" t="s">
        <v>425</v>
      </c>
      <c r="D23" s="489" t="s">
        <v>425</v>
      </c>
      <c r="E23" s="489"/>
      <c r="F23" s="489" t="s">
        <v>425</v>
      </c>
      <c r="G23" s="489" t="s">
        <v>425</v>
      </c>
      <c r="H23" s="489" t="s">
        <v>425</v>
      </c>
      <c r="I23" s="490" t="s">
        <v>425</v>
      </c>
      <c r="J23" s="491" t="s">
        <v>434</v>
      </c>
    </row>
    <row r="24" spans="1:10" ht="14.4" customHeight="1" x14ac:dyDescent="0.3">
      <c r="A24" s="487" t="s">
        <v>674</v>
      </c>
      <c r="B24" s="488" t="s">
        <v>675</v>
      </c>
      <c r="C24" s="489" t="s">
        <v>425</v>
      </c>
      <c r="D24" s="489" t="s">
        <v>425</v>
      </c>
      <c r="E24" s="489"/>
      <c r="F24" s="489" t="s">
        <v>425</v>
      </c>
      <c r="G24" s="489" t="s">
        <v>425</v>
      </c>
      <c r="H24" s="489" t="s">
        <v>425</v>
      </c>
      <c r="I24" s="490" t="s">
        <v>425</v>
      </c>
      <c r="J24" s="491" t="s">
        <v>0</v>
      </c>
    </row>
    <row r="25" spans="1:10" ht="14.4" customHeight="1" x14ac:dyDescent="0.3">
      <c r="A25" s="487" t="s">
        <v>674</v>
      </c>
      <c r="B25" s="488" t="s">
        <v>669</v>
      </c>
      <c r="C25" s="489">
        <v>0.2445</v>
      </c>
      <c r="D25" s="489">
        <v>0.23375000000000001</v>
      </c>
      <c r="E25" s="489"/>
      <c r="F25" s="489">
        <v>0.39348</v>
      </c>
      <c r="G25" s="489">
        <v>0</v>
      </c>
      <c r="H25" s="489">
        <v>0.39348</v>
      </c>
      <c r="I25" s="490" t="s">
        <v>425</v>
      </c>
      <c r="J25" s="491" t="s">
        <v>1</v>
      </c>
    </row>
    <row r="26" spans="1:10" ht="14.4" customHeight="1" x14ac:dyDescent="0.3">
      <c r="A26" s="487" t="s">
        <v>674</v>
      </c>
      <c r="B26" s="488" t="s">
        <v>670</v>
      </c>
      <c r="C26" s="489">
        <v>2.9823000000000004</v>
      </c>
      <c r="D26" s="489">
        <v>4.4530000000000003</v>
      </c>
      <c r="E26" s="489"/>
      <c r="F26" s="489">
        <v>4.2224799999999991</v>
      </c>
      <c r="G26" s="489">
        <v>4</v>
      </c>
      <c r="H26" s="489">
        <v>0.22247999999999912</v>
      </c>
      <c r="I26" s="490">
        <v>1.0556199999999998</v>
      </c>
      <c r="J26" s="491" t="s">
        <v>1</v>
      </c>
    </row>
    <row r="27" spans="1:10" ht="14.4" customHeight="1" x14ac:dyDescent="0.3">
      <c r="A27" s="487" t="s">
        <v>674</v>
      </c>
      <c r="B27" s="488" t="s">
        <v>671</v>
      </c>
      <c r="C27" s="489">
        <v>0</v>
      </c>
      <c r="D27" s="489">
        <v>2.4510000000000001</v>
      </c>
      <c r="E27" s="489"/>
      <c r="F27" s="489">
        <v>0.61147000000000007</v>
      </c>
      <c r="G27" s="489">
        <v>1</v>
      </c>
      <c r="H27" s="489">
        <v>-0.38852999999999993</v>
      </c>
      <c r="I27" s="490">
        <v>0.61147000000000007</v>
      </c>
      <c r="J27" s="491" t="s">
        <v>1</v>
      </c>
    </row>
    <row r="28" spans="1:10" ht="14.4" customHeight="1" x14ac:dyDescent="0.3">
      <c r="A28" s="487" t="s">
        <v>674</v>
      </c>
      <c r="B28" s="488" t="s">
        <v>672</v>
      </c>
      <c r="C28" s="489">
        <v>0.51600000000000001</v>
      </c>
      <c r="D28" s="489">
        <v>0.501</v>
      </c>
      <c r="E28" s="489"/>
      <c r="F28" s="489">
        <v>0.92500000000000004</v>
      </c>
      <c r="G28" s="489">
        <v>1</v>
      </c>
      <c r="H28" s="489">
        <v>-7.4999999999999956E-2</v>
      </c>
      <c r="I28" s="490">
        <v>0.92500000000000004</v>
      </c>
      <c r="J28" s="491" t="s">
        <v>1</v>
      </c>
    </row>
    <row r="29" spans="1:10" ht="14.4" customHeight="1" x14ac:dyDescent="0.3">
      <c r="A29" s="487" t="s">
        <v>674</v>
      </c>
      <c r="B29" s="488" t="s">
        <v>673</v>
      </c>
      <c r="C29" s="489">
        <v>0.28399999999999997</v>
      </c>
      <c r="D29" s="489">
        <v>0.27600000000000002</v>
      </c>
      <c r="E29" s="489"/>
      <c r="F29" s="489">
        <v>0.254</v>
      </c>
      <c r="G29" s="489">
        <v>1</v>
      </c>
      <c r="H29" s="489">
        <v>-0.746</v>
      </c>
      <c r="I29" s="490">
        <v>0.254</v>
      </c>
      <c r="J29" s="491" t="s">
        <v>1</v>
      </c>
    </row>
    <row r="30" spans="1:10" ht="14.4" customHeight="1" x14ac:dyDescent="0.3">
      <c r="A30" s="487" t="s">
        <v>674</v>
      </c>
      <c r="B30" s="488" t="s">
        <v>676</v>
      </c>
      <c r="C30" s="489">
        <v>4.0268000000000006</v>
      </c>
      <c r="D30" s="489">
        <v>7.9147500000000006</v>
      </c>
      <c r="E30" s="489"/>
      <c r="F30" s="489">
        <v>6.4064299999999985</v>
      </c>
      <c r="G30" s="489">
        <v>7</v>
      </c>
      <c r="H30" s="489">
        <v>-0.59357000000000149</v>
      </c>
      <c r="I30" s="490">
        <v>0.91520428571428547</v>
      </c>
      <c r="J30" s="491" t="s">
        <v>433</v>
      </c>
    </row>
    <row r="31" spans="1:10" ht="14.4" customHeight="1" x14ac:dyDescent="0.3">
      <c r="A31" s="487" t="s">
        <v>425</v>
      </c>
      <c r="B31" s="488" t="s">
        <v>425</v>
      </c>
      <c r="C31" s="489" t="s">
        <v>425</v>
      </c>
      <c r="D31" s="489" t="s">
        <v>425</v>
      </c>
      <c r="E31" s="489"/>
      <c r="F31" s="489" t="s">
        <v>425</v>
      </c>
      <c r="G31" s="489" t="s">
        <v>425</v>
      </c>
      <c r="H31" s="489" t="s">
        <v>425</v>
      </c>
      <c r="I31" s="490" t="s">
        <v>425</v>
      </c>
      <c r="J31" s="491" t="s">
        <v>434</v>
      </c>
    </row>
    <row r="32" spans="1:10" ht="14.4" customHeight="1" x14ac:dyDescent="0.3">
      <c r="A32" s="487" t="s">
        <v>423</v>
      </c>
      <c r="B32" s="488" t="s">
        <v>428</v>
      </c>
      <c r="C32" s="489">
        <v>14.1456</v>
      </c>
      <c r="D32" s="489">
        <v>24.584239999999998</v>
      </c>
      <c r="E32" s="489"/>
      <c r="F32" s="489">
        <v>27.44613</v>
      </c>
      <c r="G32" s="489">
        <v>31</v>
      </c>
      <c r="H32" s="489">
        <v>-3.5538699999999999</v>
      </c>
      <c r="I32" s="490">
        <v>0.88535903225806456</v>
      </c>
      <c r="J32" s="491" t="s">
        <v>429</v>
      </c>
    </row>
  </sheetData>
  <mergeCells count="3">
    <mergeCell ref="A1:I1"/>
    <mergeCell ref="F3:I3"/>
    <mergeCell ref="C4:D4"/>
  </mergeCells>
  <conditionalFormatting sqref="F13 F33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2">
    <cfRule type="expression" dxfId="11" priority="6">
      <formula>$H14&gt;0</formula>
    </cfRule>
  </conditionalFormatting>
  <conditionalFormatting sqref="A14:A32">
    <cfRule type="expression" dxfId="10" priority="5">
      <formula>AND($J14&lt;&gt;"mezeraKL",$J14&lt;&gt;"")</formula>
    </cfRule>
  </conditionalFormatting>
  <conditionalFormatting sqref="I14:I32">
    <cfRule type="expression" dxfId="9" priority="7">
      <formula>$I14&gt;1</formula>
    </cfRule>
  </conditionalFormatting>
  <conditionalFormatting sqref="B14:B32">
    <cfRule type="expression" dxfId="8" priority="4">
      <formula>OR($J14="NS",$J14="SumaNS",$J14="Účet")</formula>
    </cfRule>
  </conditionalFormatting>
  <conditionalFormatting sqref="A14:D32 F14:I32">
    <cfRule type="expression" dxfId="7" priority="8">
      <formula>AND($J14&lt;&gt;"",$J14&lt;&gt;"mezeraKL")</formula>
    </cfRule>
  </conditionalFormatting>
  <conditionalFormatting sqref="B14:D32 F14:I32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2 F14:I32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755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3.326743204348531</v>
      </c>
      <c r="J3" s="98">
        <f>SUBTOTAL(9,J5:J1048576)</f>
        <v>8270</v>
      </c>
      <c r="K3" s="99">
        <f>SUBTOTAL(9,K5:K1048576)</f>
        <v>27512.166299962351</v>
      </c>
    </row>
    <row r="4" spans="1:11" s="208" customFormat="1" ht="14.4" customHeight="1" thickBot="1" x14ac:dyDescent="0.35">
      <c r="A4" s="606" t="s">
        <v>4</v>
      </c>
      <c r="B4" s="607" t="s">
        <v>5</v>
      </c>
      <c r="C4" s="607" t="s">
        <v>0</v>
      </c>
      <c r="D4" s="607" t="s">
        <v>6</v>
      </c>
      <c r="E4" s="607" t="s">
        <v>7</v>
      </c>
      <c r="F4" s="607" t="s">
        <v>1</v>
      </c>
      <c r="G4" s="607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4" t="s">
        <v>423</v>
      </c>
      <c r="B5" s="585" t="s">
        <v>424</v>
      </c>
      <c r="C5" s="588" t="s">
        <v>430</v>
      </c>
      <c r="D5" s="608" t="s">
        <v>431</v>
      </c>
      <c r="E5" s="588" t="s">
        <v>677</v>
      </c>
      <c r="F5" s="608" t="s">
        <v>678</v>
      </c>
      <c r="G5" s="588" t="s">
        <v>679</v>
      </c>
      <c r="H5" s="588" t="s">
        <v>680</v>
      </c>
      <c r="I5" s="116">
        <v>208.1199951171875</v>
      </c>
      <c r="J5" s="116">
        <v>23</v>
      </c>
      <c r="K5" s="598">
        <v>4786.7598876953125</v>
      </c>
    </row>
    <row r="6" spans="1:11" ht="14.4" customHeight="1" x14ac:dyDescent="0.3">
      <c r="A6" s="507" t="s">
        <v>423</v>
      </c>
      <c r="B6" s="508" t="s">
        <v>424</v>
      </c>
      <c r="C6" s="509" t="s">
        <v>430</v>
      </c>
      <c r="D6" s="510" t="s">
        <v>431</v>
      </c>
      <c r="E6" s="509" t="s">
        <v>677</v>
      </c>
      <c r="F6" s="510" t="s">
        <v>678</v>
      </c>
      <c r="G6" s="509" t="s">
        <v>681</v>
      </c>
      <c r="H6" s="509" t="s">
        <v>682</v>
      </c>
      <c r="I6" s="512">
        <v>66.036497258496183</v>
      </c>
      <c r="J6" s="512">
        <v>1</v>
      </c>
      <c r="K6" s="513">
        <v>66.036497258496183</v>
      </c>
    </row>
    <row r="7" spans="1:11" ht="14.4" customHeight="1" x14ac:dyDescent="0.3">
      <c r="A7" s="507" t="s">
        <v>423</v>
      </c>
      <c r="B7" s="508" t="s">
        <v>424</v>
      </c>
      <c r="C7" s="509" t="s">
        <v>430</v>
      </c>
      <c r="D7" s="510" t="s">
        <v>431</v>
      </c>
      <c r="E7" s="509" t="s">
        <v>683</v>
      </c>
      <c r="F7" s="510" t="s">
        <v>684</v>
      </c>
      <c r="G7" s="509" t="s">
        <v>685</v>
      </c>
      <c r="H7" s="509" t="s">
        <v>686</v>
      </c>
      <c r="I7" s="512">
        <v>13.020000457763672</v>
      </c>
      <c r="J7" s="512">
        <v>5</v>
      </c>
      <c r="K7" s="513">
        <v>65.080001831054687</v>
      </c>
    </row>
    <row r="8" spans="1:11" ht="14.4" customHeight="1" x14ac:dyDescent="0.3">
      <c r="A8" s="507" t="s">
        <v>423</v>
      </c>
      <c r="B8" s="508" t="s">
        <v>424</v>
      </c>
      <c r="C8" s="509" t="s">
        <v>430</v>
      </c>
      <c r="D8" s="510" t="s">
        <v>431</v>
      </c>
      <c r="E8" s="509" t="s">
        <v>683</v>
      </c>
      <c r="F8" s="510" t="s">
        <v>684</v>
      </c>
      <c r="G8" s="509" t="s">
        <v>687</v>
      </c>
      <c r="H8" s="509" t="s">
        <v>688</v>
      </c>
      <c r="I8" s="512">
        <v>6.2533334096272783</v>
      </c>
      <c r="J8" s="512">
        <v>16</v>
      </c>
      <c r="K8" s="513">
        <v>98.899997711181641</v>
      </c>
    </row>
    <row r="9" spans="1:11" ht="14.4" customHeight="1" x14ac:dyDescent="0.3">
      <c r="A9" s="507" t="s">
        <v>423</v>
      </c>
      <c r="B9" s="508" t="s">
        <v>424</v>
      </c>
      <c r="C9" s="509" t="s">
        <v>430</v>
      </c>
      <c r="D9" s="510" t="s">
        <v>431</v>
      </c>
      <c r="E9" s="509" t="s">
        <v>683</v>
      </c>
      <c r="F9" s="510" t="s">
        <v>684</v>
      </c>
      <c r="G9" s="509" t="s">
        <v>689</v>
      </c>
      <c r="H9" s="509" t="s">
        <v>690</v>
      </c>
      <c r="I9" s="512">
        <v>2.5099999904632568</v>
      </c>
      <c r="J9" s="512">
        <v>20</v>
      </c>
      <c r="K9" s="513">
        <v>50.200000762939453</v>
      </c>
    </row>
    <row r="10" spans="1:11" ht="14.4" customHeight="1" x14ac:dyDescent="0.3">
      <c r="A10" s="507" t="s">
        <v>423</v>
      </c>
      <c r="B10" s="508" t="s">
        <v>424</v>
      </c>
      <c r="C10" s="509" t="s">
        <v>430</v>
      </c>
      <c r="D10" s="510" t="s">
        <v>431</v>
      </c>
      <c r="E10" s="509" t="s">
        <v>683</v>
      </c>
      <c r="F10" s="510" t="s">
        <v>684</v>
      </c>
      <c r="G10" s="509" t="s">
        <v>691</v>
      </c>
      <c r="H10" s="509" t="s">
        <v>692</v>
      </c>
      <c r="I10" s="512">
        <v>27.879999160766602</v>
      </c>
      <c r="J10" s="512">
        <v>2</v>
      </c>
      <c r="K10" s="513">
        <v>55.759998321533203</v>
      </c>
    </row>
    <row r="11" spans="1:11" ht="14.4" customHeight="1" x14ac:dyDescent="0.3">
      <c r="A11" s="507" t="s">
        <v>423</v>
      </c>
      <c r="B11" s="508" t="s">
        <v>424</v>
      </c>
      <c r="C11" s="509" t="s">
        <v>430</v>
      </c>
      <c r="D11" s="510" t="s">
        <v>431</v>
      </c>
      <c r="E11" s="509" t="s">
        <v>683</v>
      </c>
      <c r="F11" s="510" t="s">
        <v>684</v>
      </c>
      <c r="G11" s="509" t="s">
        <v>693</v>
      </c>
      <c r="H11" s="509" t="s">
        <v>694</v>
      </c>
      <c r="I11" s="512">
        <v>28.729999542236328</v>
      </c>
      <c r="J11" s="512">
        <v>7</v>
      </c>
      <c r="K11" s="513">
        <v>201.10999298095703</v>
      </c>
    </row>
    <row r="12" spans="1:11" ht="14.4" customHeight="1" x14ac:dyDescent="0.3">
      <c r="A12" s="507" t="s">
        <v>423</v>
      </c>
      <c r="B12" s="508" t="s">
        <v>424</v>
      </c>
      <c r="C12" s="509" t="s">
        <v>430</v>
      </c>
      <c r="D12" s="510" t="s">
        <v>431</v>
      </c>
      <c r="E12" s="509" t="s">
        <v>695</v>
      </c>
      <c r="F12" s="510" t="s">
        <v>696</v>
      </c>
      <c r="G12" s="509" t="s">
        <v>697</v>
      </c>
      <c r="H12" s="509" t="s">
        <v>698</v>
      </c>
      <c r="I12" s="512">
        <v>9.9999997764825821E-3</v>
      </c>
      <c r="J12" s="512">
        <v>500</v>
      </c>
      <c r="K12" s="513">
        <v>5</v>
      </c>
    </row>
    <row r="13" spans="1:11" ht="14.4" customHeight="1" x14ac:dyDescent="0.3">
      <c r="A13" s="507" t="s">
        <v>423</v>
      </c>
      <c r="B13" s="508" t="s">
        <v>424</v>
      </c>
      <c r="C13" s="509" t="s">
        <v>430</v>
      </c>
      <c r="D13" s="510" t="s">
        <v>431</v>
      </c>
      <c r="E13" s="509" t="s">
        <v>695</v>
      </c>
      <c r="F13" s="510" t="s">
        <v>696</v>
      </c>
      <c r="G13" s="509" t="s">
        <v>699</v>
      </c>
      <c r="H13" s="509" t="s">
        <v>700</v>
      </c>
      <c r="I13" s="512">
        <v>48.419998168945313</v>
      </c>
      <c r="J13" s="512">
        <v>24</v>
      </c>
      <c r="K13" s="513">
        <v>1162</v>
      </c>
    </row>
    <row r="14" spans="1:11" ht="14.4" customHeight="1" x14ac:dyDescent="0.3">
      <c r="A14" s="507" t="s">
        <v>423</v>
      </c>
      <c r="B14" s="508" t="s">
        <v>424</v>
      </c>
      <c r="C14" s="509" t="s">
        <v>430</v>
      </c>
      <c r="D14" s="510" t="s">
        <v>431</v>
      </c>
      <c r="E14" s="509" t="s">
        <v>695</v>
      </c>
      <c r="F14" s="510" t="s">
        <v>696</v>
      </c>
      <c r="G14" s="509" t="s">
        <v>701</v>
      </c>
      <c r="H14" s="509" t="s">
        <v>702</v>
      </c>
      <c r="I14" s="512">
        <v>1.809999942779541</v>
      </c>
      <c r="J14" s="512">
        <v>100</v>
      </c>
      <c r="K14" s="513">
        <v>181</v>
      </c>
    </row>
    <row r="15" spans="1:11" ht="14.4" customHeight="1" x14ac:dyDescent="0.3">
      <c r="A15" s="507" t="s">
        <v>423</v>
      </c>
      <c r="B15" s="508" t="s">
        <v>424</v>
      </c>
      <c r="C15" s="509" t="s">
        <v>430</v>
      </c>
      <c r="D15" s="510" t="s">
        <v>431</v>
      </c>
      <c r="E15" s="509" t="s">
        <v>695</v>
      </c>
      <c r="F15" s="510" t="s">
        <v>696</v>
      </c>
      <c r="G15" s="509" t="s">
        <v>703</v>
      </c>
      <c r="H15" s="509" t="s">
        <v>704</v>
      </c>
      <c r="I15" s="512">
        <v>2.0499999523162842</v>
      </c>
      <c r="J15" s="512">
        <v>15</v>
      </c>
      <c r="K15" s="513">
        <v>30.75</v>
      </c>
    </row>
    <row r="16" spans="1:11" ht="14.4" customHeight="1" x14ac:dyDescent="0.3">
      <c r="A16" s="507" t="s">
        <v>423</v>
      </c>
      <c r="B16" s="508" t="s">
        <v>424</v>
      </c>
      <c r="C16" s="509" t="s">
        <v>430</v>
      </c>
      <c r="D16" s="510" t="s">
        <v>431</v>
      </c>
      <c r="E16" s="509" t="s">
        <v>695</v>
      </c>
      <c r="F16" s="510" t="s">
        <v>696</v>
      </c>
      <c r="G16" s="509" t="s">
        <v>705</v>
      </c>
      <c r="H16" s="509" t="s">
        <v>706</v>
      </c>
      <c r="I16" s="512">
        <v>11.739999771118164</v>
      </c>
      <c r="J16" s="512">
        <v>10</v>
      </c>
      <c r="K16" s="513">
        <v>117.40000152587891</v>
      </c>
    </row>
    <row r="17" spans="1:11" ht="14.4" customHeight="1" x14ac:dyDescent="0.3">
      <c r="A17" s="507" t="s">
        <v>423</v>
      </c>
      <c r="B17" s="508" t="s">
        <v>424</v>
      </c>
      <c r="C17" s="509" t="s">
        <v>430</v>
      </c>
      <c r="D17" s="510" t="s">
        <v>431</v>
      </c>
      <c r="E17" s="509" t="s">
        <v>695</v>
      </c>
      <c r="F17" s="510" t="s">
        <v>696</v>
      </c>
      <c r="G17" s="509" t="s">
        <v>707</v>
      </c>
      <c r="H17" s="509" t="s">
        <v>708</v>
      </c>
      <c r="I17" s="512">
        <v>2.2899999618530273</v>
      </c>
      <c r="J17" s="512">
        <v>50</v>
      </c>
      <c r="K17" s="513">
        <v>114.5</v>
      </c>
    </row>
    <row r="18" spans="1:11" ht="14.4" customHeight="1" x14ac:dyDescent="0.3">
      <c r="A18" s="507" t="s">
        <v>423</v>
      </c>
      <c r="B18" s="508" t="s">
        <v>424</v>
      </c>
      <c r="C18" s="509" t="s">
        <v>430</v>
      </c>
      <c r="D18" s="510" t="s">
        <v>431</v>
      </c>
      <c r="E18" s="509" t="s">
        <v>695</v>
      </c>
      <c r="F18" s="510" t="s">
        <v>696</v>
      </c>
      <c r="G18" s="509" t="s">
        <v>709</v>
      </c>
      <c r="H18" s="509" t="s">
        <v>710</v>
      </c>
      <c r="I18" s="512">
        <v>2.5699999332427979</v>
      </c>
      <c r="J18" s="512">
        <v>200</v>
      </c>
      <c r="K18" s="513">
        <v>513.03997802734375</v>
      </c>
    </row>
    <row r="19" spans="1:11" ht="14.4" customHeight="1" x14ac:dyDescent="0.3">
      <c r="A19" s="507" t="s">
        <v>423</v>
      </c>
      <c r="B19" s="508" t="s">
        <v>424</v>
      </c>
      <c r="C19" s="509" t="s">
        <v>430</v>
      </c>
      <c r="D19" s="510" t="s">
        <v>431</v>
      </c>
      <c r="E19" s="509" t="s">
        <v>695</v>
      </c>
      <c r="F19" s="510" t="s">
        <v>696</v>
      </c>
      <c r="G19" s="509" t="s">
        <v>711</v>
      </c>
      <c r="H19" s="509" t="s">
        <v>712</v>
      </c>
      <c r="I19" s="512">
        <v>1.6699999570846558</v>
      </c>
      <c r="J19" s="512">
        <v>100</v>
      </c>
      <c r="K19" s="513">
        <v>167</v>
      </c>
    </row>
    <row r="20" spans="1:11" ht="14.4" customHeight="1" x14ac:dyDescent="0.3">
      <c r="A20" s="507" t="s">
        <v>423</v>
      </c>
      <c r="B20" s="508" t="s">
        <v>424</v>
      </c>
      <c r="C20" s="509" t="s">
        <v>430</v>
      </c>
      <c r="D20" s="510" t="s">
        <v>431</v>
      </c>
      <c r="E20" s="509" t="s">
        <v>695</v>
      </c>
      <c r="F20" s="510" t="s">
        <v>696</v>
      </c>
      <c r="G20" s="509" t="s">
        <v>713</v>
      </c>
      <c r="H20" s="509" t="s">
        <v>714</v>
      </c>
      <c r="I20" s="512">
        <v>1.9800000190734863</v>
      </c>
      <c r="J20" s="512">
        <v>150</v>
      </c>
      <c r="K20" s="513">
        <v>297</v>
      </c>
    </row>
    <row r="21" spans="1:11" ht="14.4" customHeight="1" x14ac:dyDescent="0.3">
      <c r="A21" s="507" t="s">
        <v>423</v>
      </c>
      <c r="B21" s="508" t="s">
        <v>424</v>
      </c>
      <c r="C21" s="509" t="s">
        <v>430</v>
      </c>
      <c r="D21" s="510" t="s">
        <v>431</v>
      </c>
      <c r="E21" s="509" t="s">
        <v>695</v>
      </c>
      <c r="F21" s="510" t="s">
        <v>696</v>
      </c>
      <c r="G21" s="509" t="s">
        <v>715</v>
      </c>
      <c r="H21" s="509" t="s">
        <v>716</v>
      </c>
      <c r="I21" s="512">
        <v>1.8999999761581421</v>
      </c>
      <c r="J21" s="512">
        <v>200</v>
      </c>
      <c r="K21" s="513">
        <v>380</v>
      </c>
    </row>
    <row r="22" spans="1:11" ht="14.4" customHeight="1" x14ac:dyDescent="0.3">
      <c r="A22" s="507" t="s">
        <v>423</v>
      </c>
      <c r="B22" s="508" t="s">
        <v>424</v>
      </c>
      <c r="C22" s="509" t="s">
        <v>430</v>
      </c>
      <c r="D22" s="510" t="s">
        <v>431</v>
      </c>
      <c r="E22" s="509" t="s">
        <v>695</v>
      </c>
      <c r="F22" s="510" t="s">
        <v>696</v>
      </c>
      <c r="G22" s="509" t="s">
        <v>717</v>
      </c>
      <c r="H22" s="509" t="s">
        <v>718</v>
      </c>
      <c r="I22" s="512">
        <v>2.6975000500679016</v>
      </c>
      <c r="J22" s="512">
        <v>200</v>
      </c>
      <c r="K22" s="513">
        <v>539</v>
      </c>
    </row>
    <row r="23" spans="1:11" ht="14.4" customHeight="1" x14ac:dyDescent="0.3">
      <c r="A23" s="507" t="s">
        <v>423</v>
      </c>
      <c r="B23" s="508" t="s">
        <v>424</v>
      </c>
      <c r="C23" s="509" t="s">
        <v>430</v>
      </c>
      <c r="D23" s="510" t="s">
        <v>431</v>
      </c>
      <c r="E23" s="509" t="s">
        <v>695</v>
      </c>
      <c r="F23" s="510" t="s">
        <v>696</v>
      </c>
      <c r="G23" s="509" t="s">
        <v>719</v>
      </c>
      <c r="H23" s="509" t="s">
        <v>720</v>
      </c>
      <c r="I23" s="512">
        <v>1.9199999570846558</v>
      </c>
      <c r="J23" s="512">
        <v>100</v>
      </c>
      <c r="K23" s="513">
        <v>192</v>
      </c>
    </row>
    <row r="24" spans="1:11" ht="14.4" customHeight="1" x14ac:dyDescent="0.3">
      <c r="A24" s="507" t="s">
        <v>423</v>
      </c>
      <c r="B24" s="508" t="s">
        <v>424</v>
      </c>
      <c r="C24" s="509" t="s">
        <v>430</v>
      </c>
      <c r="D24" s="510" t="s">
        <v>431</v>
      </c>
      <c r="E24" s="509" t="s">
        <v>695</v>
      </c>
      <c r="F24" s="510" t="s">
        <v>696</v>
      </c>
      <c r="G24" s="509" t="s">
        <v>721</v>
      </c>
      <c r="H24" s="509" t="s">
        <v>722</v>
      </c>
      <c r="I24" s="512">
        <v>3.0699999332427979</v>
      </c>
      <c r="J24" s="512">
        <v>100</v>
      </c>
      <c r="K24" s="513">
        <v>307</v>
      </c>
    </row>
    <row r="25" spans="1:11" ht="14.4" customHeight="1" x14ac:dyDescent="0.3">
      <c r="A25" s="507" t="s">
        <v>423</v>
      </c>
      <c r="B25" s="508" t="s">
        <v>424</v>
      </c>
      <c r="C25" s="509" t="s">
        <v>430</v>
      </c>
      <c r="D25" s="510" t="s">
        <v>431</v>
      </c>
      <c r="E25" s="509" t="s">
        <v>695</v>
      </c>
      <c r="F25" s="510" t="s">
        <v>696</v>
      </c>
      <c r="G25" s="509" t="s">
        <v>723</v>
      </c>
      <c r="H25" s="509" t="s">
        <v>724</v>
      </c>
      <c r="I25" s="512">
        <v>1.9199999570846558</v>
      </c>
      <c r="J25" s="512">
        <v>100</v>
      </c>
      <c r="K25" s="513">
        <v>192</v>
      </c>
    </row>
    <row r="26" spans="1:11" ht="14.4" customHeight="1" x14ac:dyDescent="0.3">
      <c r="A26" s="507" t="s">
        <v>423</v>
      </c>
      <c r="B26" s="508" t="s">
        <v>424</v>
      </c>
      <c r="C26" s="509" t="s">
        <v>430</v>
      </c>
      <c r="D26" s="510" t="s">
        <v>431</v>
      </c>
      <c r="E26" s="509" t="s">
        <v>695</v>
      </c>
      <c r="F26" s="510" t="s">
        <v>696</v>
      </c>
      <c r="G26" s="509" t="s">
        <v>725</v>
      </c>
      <c r="H26" s="509" t="s">
        <v>726</v>
      </c>
      <c r="I26" s="512">
        <v>3.0999999046325684</v>
      </c>
      <c r="J26" s="512">
        <v>10</v>
      </c>
      <c r="K26" s="513">
        <v>31</v>
      </c>
    </row>
    <row r="27" spans="1:11" ht="14.4" customHeight="1" x14ac:dyDescent="0.3">
      <c r="A27" s="507" t="s">
        <v>423</v>
      </c>
      <c r="B27" s="508" t="s">
        <v>424</v>
      </c>
      <c r="C27" s="509" t="s">
        <v>430</v>
      </c>
      <c r="D27" s="510" t="s">
        <v>431</v>
      </c>
      <c r="E27" s="509" t="s">
        <v>695</v>
      </c>
      <c r="F27" s="510" t="s">
        <v>696</v>
      </c>
      <c r="G27" s="509" t="s">
        <v>727</v>
      </c>
      <c r="H27" s="509" t="s">
        <v>728</v>
      </c>
      <c r="I27" s="512">
        <v>2.1700000762939453</v>
      </c>
      <c r="J27" s="512">
        <v>5</v>
      </c>
      <c r="K27" s="513">
        <v>10.850000381469727</v>
      </c>
    </row>
    <row r="28" spans="1:11" ht="14.4" customHeight="1" x14ac:dyDescent="0.3">
      <c r="A28" s="507" t="s">
        <v>423</v>
      </c>
      <c r="B28" s="508" t="s">
        <v>424</v>
      </c>
      <c r="C28" s="509" t="s">
        <v>430</v>
      </c>
      <c r="D28" s="510" t="s">
        <v>431</v>
      </c>
      <c r="E28" s="509" t="s">
        <v>695</v>
      </c>
      <c r="F28" s="510" t="s">
        <v>696</v>
      </c>
      <c r="G28" s="509" t="s">
        <v>729</v>
      </c>
      <c r="H28" s="509" t="s">
        <v>730</v>
      </c>
      <c r="I28" s="512">
        <v>2.5166666507720947</v>
      </c>
      <c r="J28" s="512">
        <v>300</v>
      </c>
      <c r="K28" s="513">
        <v>755</v>
      </c>
    </row>
    <row r="29" spans="1:11" ht="14.4" customHeight="1" x14ac:dyDescent="0.3">
      <c r="A29" s="507" t="s">
        <v>423</v>
      </c>
      <c r="B29" s="508" t="s">
        <v>424</v>
      </c>
      <c r="C29" s="509" t="s">
        <v>430</v>
      </c>
      <c r="D29" s="510" t="s">
        <v>431</v>
      </c>
      <c r="E29" s="509" t="s">
        <v>695</v>
      </c>
      <c r="F29" s="510" t="s">
        <v>696</v>
      </c>
      <c r="G29" s="509" t="s">
        <v>731</v>
      </c>
      <c r="H29" s="509" t="s">
        <v>732</v>
      </c>
      <c r="I29" s="512">
        <v>21.234999656677246</v>
      </c>
      <c r="J29" s="512">
        <v>10</v>
      </c>
      <c r="K29" s="513">
        <v>212.34999847412109</v>
      </c>
    </row>
    <row r="30" spans="1:11" ht="14.4" customHeight="1" x14ac:dyDescent="0.3">
      <c r="A30" s="507" t="s">
        <v>423</v>
      </c>
      <c r="B30" s="508" t="s">
        <v>424</v>
      </c>
      <c r="C30" s="509" t="s">
        <v>430</v>
      </c>
      <c r="D30" s="510" t="s">
        <v>431</v>
      </c>
      <c r="E30" s="509" t="s">
        <v>695</v>
      </c>
      <c r="F30" s="510" t="s">
        <v>696</v>
      </c>
      <c r="G30" s="509" t="s">
        <v>733</v>
      </c>
      <c r="H30" s="509" t="s">
        <v>734</v>
      </c>
      <c r="I30" s="512">
        <v>2</v>
      </c>
      <c r="J30" s="512">
        <v>10</v>
      </c>
      <c r="K30" s="513">
        <v>20</v>
      </c>
    </row>
    <row r="31" spans="1:11" ht="14.4" customHeight="1" x14ac:dyDescent="0.3">
      <c r="A31" s="507" t="s">
        <v>423</v>
      </c>
      <c r="B31" s="508" t="s">
        <v>424</v>
      </c>
      <c r="C31" s="509" t="s">
        <v>430</v>
      </c>
      <c r="D31" s="510" t="s">
        <v>431</v>
      </c>
      <c r="E31" s="509" t="s">
        <v>735</v>
      </c>
      <c r="F31" s="510" t="s">
        <v>736</v>
      </c>
      <c r="G31" s="509" t="s">
        <v>737</v>
      </c>
      <c r="H31" s="509" t="s">
        <v>738</v>
      </c>
      <c r="I31" s="512">
        <v>10.293333371480307</v>
      </c>
      <c r="J31" s="512">
        <v>840</v>
      </c>
      <c r="K31" s="513">
        <v>8690.9999847412109</v>
      </c>
    </row>
    <row r="32" spans="1:11" ht="14.4" customHeight="1" x14ac:dyDescent="0.3">
      <c r="A32" s="507" t="s">
        <v>423</v>
      </c>
      <c r="B32" s="508" t="s">
        <v>424</v>
      </c>
      <c r="C32" s="509" t="s">
        <v>430</v>
      </c>
      <c r="D32" s="510" t="s">
        <v>431</v>
      </c>
      <c r="E32" s="509" t="s">
        <v>739</v>
      </c>
      <c r="F32" s="510" t="s">
        <v>740</v>
      </c>
      <c r="G32" s="509" t="s">
        <v>741</v>
      </c>
      <c r="H32" s="509" t="s">
        <v>742</v>
      </c>
      <c r="I32" s="512">
        <v>0.54000002145767212</v>
      </c>
      <c r="J32" s="512">
        <v>400</v>
      </c>
      <c r="K32" s="513">
        <v>216</v>
      </c>
    </row>
    <row r="33" spans="1:11" ht="14.4" customHeight="1" x14ac:dyDescent="0.3">
      <c r="A33" s="507" t="s">
        <v>423</v>
      </c>
      <c r="B33" s="508" t="s">
        <v>424</v>
      </c>
      <c r="C33" s="509" t="s">
        <v>430</v>
      </c>
      <c r="D33" s="510" t="s">
        <v>431</v>
      </c>
      <c r="E33" s="509" t="s">
        <v>739</v>
      </c>
      <c r="F33" s="510" t="s">
        <v>740</v>
      </c>
      <c r="G33" s="509" t="s">
        <v>743</v>
      </c>
      <c r="H33" s="509" t="s">
        <v>744</v>
      </c>
      <c r="I33" s="512">
        <v>0.95999999841054284</v>
      </c>
      <c r="J33" s="512">
        <v>700</v>
      </c>
      <c r="K33" s="513">
        <v>674</v>
      </c>
    </row>
    <row r="34" spans="1:11" ht="14.4" customHeight="1" x14ac:dyDescent="0.3">
      <c r="A34" s="507" t="s">
        <v>423</v>
      </c>
      <c r="B34" s="508" t="s">
        <v>424</v>
      </c>
      <c r="C34" s="509" t="s">
        <v>430</v>
      </c>
      <c r="D34" s="510" t="s">
        <v>431</v>
      </c>
      <c r="E34" s="509" t="s">
        <v>739</v>
      </c>
      <c r="F34" s="510" t="s">
        <v>740</v>
      </c>
      <c r="G34" s="509" t="s">
        <v>745</v>
      </c>
      <c r="H34" s="509" t="s">
        <v>746</v>
      </c>
      <c r="I34" s="512">
        <v>1.8066666126251221</v>
      </c>
      <c r="J34" s="512">
        <v>400</v>
      </c>
      <c r="K34" s="513">
        <v>722</v>
      </c>
    </row>
    <row r="35" spans="1:11" ht="14.4" customHeight="1" x14ac:dyDescent="0.3">
      <c r="A35" s="507" t="s">
        <v>423</v>
      </c>
      <c r="B35" s="508" t="s">
        <v>424</v>
      </c>
      <c r="C35" s="509" t="s">
        <v>430</v>
      </c>
      <c r="D35" s="510" t="s">
        <v>431</v>
      </c>
      <c r="E35" s="509" t="s">
        <v>747</v>
      </c>
      <c r="F35" s="510" t="s">
        <v>748</v>
      </c>
      <c r="G35" s="509" t="s">
        <v>749</v>
      </c>
      <c r="H35" s="509" t="s">
        <v>750</v>
      </c>
      <c r="I35" s="512">
        <v>0.62999999523162842</v>
      </c>
      <c r="J35" s="512">
        <v>200</v>
      </c>
      <c r="K35" s="513">
        <v>126</v>
      </c>
    </row>
    <row r="36" spans="1:11" ht="14.4" customHeight="1" x14ac:dyDescent="0.3">
      <c r="A36" s="507" t="s">
        <v>423</v>
      </c>
      <c r="B36" s="508" t="s">
        <v>424</v>
      </c>
      <c r="C36" s="509" t="s">
        <v>430</v>
      </c>
      <c r="D36" s="510" t="s">
        <v>431</v>
      </c>
      <c r="E36" s="509" t="s">
        <v>747</v>
      </c>
      <c r="F36" s="510" t="s">
        <v>748</v>
      </c>
      <c r="G36" s="509" t="s">
        <v>751</v>
      </c>
      <c r="H36" s="509" t="s">
        <v>752</v>
      </c>
      <c r="I36" s="512">
        <v>0.62999999523162842</v>
      </c>
      <c r="J36" s="512">
        <v>200</v>
      </c>
      <c r="K36" s="513">
        <v>126</v>
      </c>
    </row>
    <row r="37" spans="1:11" ht="14.4" customHeight="1" x14ac:dyDescent="0.3">
      <c r="A37" s="507" t="s">
        <v>423</v>
      </c>
      <c r="B37" s="508" t="s">
        <v>424</v>
      </c>
      <c r="C37" s="509" t="s">
        <v>674</v>
      </c>
      <c r="D37" s="510" t="s">
        <v>675</v>
      </c>
      <c r="E37" s="509" t="s">
        <v>683</v>
      </c>
      <c r="F37" s="510" t="s">
        <v>684</v>
      </c>
      <c r="G37" s="509" t="s">
        <v>685</v>
      </c>
      <c r="H37" s="509" t="s">
        <v>686</v>
      </c>
      <c r="I37" s="512">
        <v>13.020000457763672</v>
      </c>
      <c r="J37" s="512">
        <v>13</v>
      </c>
      <c r="K37" s="513">
        <v>169.26000213623047</v>
      </c>
    </row>
    <row r="38" spans="1:11" ht="14.4" customHeight="1" x14ac:dyDescent="0.3">
      <c r="A38" s="507" t="s">
        <v>423</v>
      </c>
      <c r="B38" s="508" t="s">
        <v>424</v>
      </c>
      <c r="C38" s="509" t="s">
        <v>674</v>
      </c>
      <c r="D38" s="510" t="s">
        <v>675</v>
      </c>
      <c r="E38" s="509" t="s">
        <v>683</v>
      </c>
      <c r="F38" s="510" t="s">
        <v>684</v>
      </c>
      <c r="G38" s="509" t="s">
        <v>687</v>
      </c>
      <c r="H38" s="509" t="s">
        <v>688</v>
      </c>
      <c r="I38" s="512">
        <v>6.809999942779541</v>
      </c>
      <c r="J38" s="512">
        <v>8</v>
      </c>
      <c r="K38" s="513">
        <v>54.479999542236328</v>
      </c>
    </row>
    <row r="39" spans="1:11" ht="14.4" customHeight="1" x14ac:dyDescent="0.3">
      <c r="A39" s="507" t="s">
        <v>423</v>
      </c>
      <c r="B39" s="508" t="s">
        <v>424</v>
      </c>
      <c r="C39" s="509" t="s">
        <v>674</v>
      </c>
      <c r="D39" s="510" t="s">
        <v>675</v>
      </c>
      <c r="E39" s="509" t="s">
        <v>683</v>
      </c>
      <c r="F39" s="510" t="s">
        <v>684</v>
      </c>
      <c r="G39" s="509" t="s">
        <v>691</v>
      </c>
      <c r="H39" s="509" t="s">
        <v>692</v>
      </c>
      <c r="I39" s="512">
        <v>27.839999516805012</v>
      </c>
      <c r="J39" s="512">
        <v>3</v>
      </c>
      <c r="K39" s="513">
        <v>83.519998550415039</v>
      </c>
    </row>
    <row r="40" spans="1:11" ht="14.4" customHeight="1" x14ac:dyDescent="0.3">
      <c r="A40" s="507" t="s">
        <v>423</v>
      </c>
      <c r="B40" s="508" t="s">
        <v>424</v>
      </c>
      <c r="C40" s="509" t="s">
        <v>674</v>
      </c>
      <c r="D40" s="510" t="s">
        <v>675</v>
      </c>
      <c r="E40" s="509" t="s">
        <v>683</v>
      </c>
      <c r="F40" s="510" t="s">
        <v>684</v>
      </c>
      <c r="G40" s="509" t="s">
        <v>693</v>
      </c>
      <c r="H40" s="509" t="s">
        <v>694</v>
      </c>
      <c r="I40" s="512">
        <v>28.739999771118164</v>
      </c>
      <c r="J40" s="512">
        <v>3</v>
      </c>
      <c r="K40" s="513">
        <v>86.220001220703125</v>
      </c>
    </row>
    <row r="41" spans="1:11" ht="14.4" customHeight="1" x14ac:dyDescent="0.3">
      <c r="A41" s="507" t="s">
        <v>423</v>
      </c>
      <c r="B41" s="508" t="s">
        <v>424</v>
      </c>
      <c r="C41" s="509" t="s">
        <v>674</v>
      </c>
      <c r="D41" s="510" t="s">
        <v>675</v>
      </c>
      <c r="E41" s="509" t="s">
        <v>695</v>
      </c>
      <c r="F41" s="510" t="s">
        <v>696</v>
      </c>
      <c r="G41" s="509" t="s">
        <v>697</v>
      </c>
      <c r="H41" s="509" t="s">
        <v>698</v>
      </c>
      <c r="I41" s="512">
        <v>9.9999997764825821E-3</v>
      </c>
      <c r="J41" s="512">
        <v>200</v>
      </c>
      <c r="K41" s="513">
        <v>2</v>
      </c>
    </row>
    <row r="42" spans="1:11" ht="14.4" customHeight="1" x14ac:dyDescent="0.3">
      <c r="A42" s="507" t="s">
        <v>423</v>
      </c>
      <c r="B42" s="508" t="s">
        <v>424</v>
      </c>
      <c r="C42" s="509" t="s">
        <v>674</v>
      </c>
      <c r="D42" s="510" t="s">
        <v>675</v>
      </c>
      <c r="E42" s="509" t="s">
        <v>695</v>
      </c>
      <c r="F42" s="510" t="s">
        <v>696</v>
      </c>
      <c r="G42" s="509" t="s">
        <v>701</v>
      </c>
      <c r="H42" s="509" t="s">
        <v>702</v>
      </c>
      <c r="I42" s="512">
        <v>1.8033332824707031</v>
      </c>
      <c r="J42" s="512">
        <v>300</v>
      </c>
      <c r="K42" s="513">
        <v>541</v>
      </c>
    </row>
    <row r="43" spans="1:11" ht="14.4" customHeight="1" x14ac:dyDescent="0.3">
      <c r="A43" s="507" t="s">
        <v>423</v>
      </c>
      <c r="B43" s="508" t="s">
        <v>424</v>
      </c>
      <c r="C43" s="509" t="s">
        <v>674</v>
      </c>
      <c r="D43" s="510" t="s">
        <v>675</v>
      </c>
      <c r="E43" s="509" t="s">
        <v>695</v>
      </c>
      <c r="F43" s="510" t="s">
        <v>696</v>
      </c>
      <c r="G43" s="509" t="s">
        <v>703</v>
      </c>
      <c r="H43" s="509" t="s">
        <v>704</v>
      </c>
      <c r="I43" s="512">
        <v>2.059999942779541</v>
      </c>
      <c r="J43" s="512">
        <v>20</v>
      </c>
      <c r="K43" s="513">
        <v>41.200000762939453</v>
      </c>
    </row>
    <row r="44" spans="1:11" ht="14.4" customHeight="1" x14ac:dyDescent="0.3">
      <c r="A44" s="507" t="s">
        <v>423</v>
      </c>
      <c r="B44" s="508" t="s">
        <v>424</v>
      </c>
      <c r="C44" s="509" t="s">
        <v>674</v>
      </c>
      <c r="D44" s="510" t="s">
        <v>675</v>
      </c>
      <c r="E44" s="509" t="s">
        <v>695</v>
      </c>
      <c r="F44" s="510" t="s">
        <v>696</v>
      </c>
      <c r="G44" s="509" t="s">
        <v>705</v>
      </c>
      <c r="H44" s="509" t="s">
        <v>706</v>
      </c>
      <c r="I44" s="512">
        <v>11.739999771118164</v>
      </c>
      <c r="J44" s="512">
        <v>10</v>
      </c>
      <c r="K44" s="513">
        <v>117.40000152587891</v>
      </c>
    </row>
    <row r="45" spans="1:11" ht="14.4" customHeight="1" x14ac:dyDescent="0.3">
      <c r="A45" s="507" t="s">
        <v>423</v>
      </c>
      <c r="B45" s="508" t="s">
        <v>424</v>
      </c>
      <c r="C45" s="509" t="s">
        <v>674</v>
      </c>
      <c r="D45" s="510" t="s">
        <v>675</v>
      </c>
      <c r="E45" s="509" t="s">
        <v>695</v>
      </c>
      <c r="F45" s="510" t="s">
        <v>696</v>
      </c>
      <c r="G45" s="509" t="s">
        <v>707</v>
      </c>
      <c r="H45" s="509" t="s">
        <v>708</v>
      </c>
      <c r="I45" s="512">
        <v>2.2899999618530273</v>
      </c>
      <c r="J45" s="512">
        <v>50</v>
      </c>
      <c r="K45" s="513">
        <v>114.5</v>
      </c>
    </row>
    <row r="46" spans="1:11" ht="14.4" customHeight="1" x14ac:dyDescent="0.3">
      <c r="A46" s="507" t="s">
        <v>423</v>
      </c>
      <c r="B46" s="508" t="s">
        <v>424</v>
      </c>
      <c r="C46" s="509" t="s">
        <v>674</v>
      </c>
      <c r="D46" s="510" t="s">
        <v>675</v>
      </c>
      <c r="E46" s="509" t="s">
        <v>695</v>
      </c>
      <c r="F46" s="510" t="s">
        <v>696</v>
      </c>
      <c r="G46" s="509" t="s">
        <v>709</v>
      </c>
      <c r="H46" s="509" t="s">
        <v>710</v>
      </c>
      <c r="I46" s="512">
        <v>2.5699999332427979</v>
      </c>
      <c r="J46" s="512">
        <v>400</v>
      </c>
      <c r="K46" s="513">
        <v>1026.0799560546875</v>
      </c>
    </row>
    <row r="47" spans="1:11" ht="14.4" customHeight="1" x14ac:dyDescent="0.3">
      <c r="A47" s="507" t="s">
        <v>423</v>
      </c>
      <c r="B47" s="508" t="s">
        <v>424</v>
      </c>
      <c r="C47" s="509" t="s">
        <v>674</v>
      </c>
      <c r="D47" s="510" t="s">
        <v>675</v>
      </c>
      <c r="E47" s="509" t="s">
        <v>695</v>
      </c>
      <c r="F47" s="510" t="s">
        <v>696</v>
      </c>
      <c r="G47" s="509" t="s">
        <v>711</v>
      </c>
      <c r="H47" s="509" t="s">
        <v>712</v>
      </c>
      <c r="I47" s="512">
        <v>1.6749999523162842</v>
      </c>
      <c r="J47" s="512">
        <v>200</v>
      </c>
      <c r="K47" s="513">
        <v>335</v>
      </c>
    </row>
    <row r="48" spans="1:11" ht="14.4" customHeight="1" x14ac:dyDescent="0.3">
      <c r="A48" s="507" t="s">
        <v>423</v>
      </c>
      <c r="B48" s="508" t="s">
        <v>424</v>
      </c>
      <c r="C48" s="509" t="s">
        <v>674</v>
      </c>
      <c r="D48" s="510" t="s">
        <v>675</v>
      </c>
      <c r="E48" s="509" t="s">
        <v>695</v>
      </c>
      <c r="F48" s="510" t="s">
        <v>696</v>
      </c>
      <c r="G48" s="509" t="s">
        <v>713</v>
      </c>
      <c r="H48" s="509" t="s">
        <v>714</v>
      </c>
      <c r="I48" s="512">
        <v>1.9800000190734863</v>
      </c>
      <c r="J48" s="512">
        <v>250</v>
      </c>
      <c r="K48" s="513">
        <v>495</v>
      </c>
    </row>
    <row r="49" spans="1:11" ht="14.4" customHeight="1" x14ac:dyDescent="0.3">
      <c r="A49" s="507" t="s">
        <v>423</v>
      </c>
      <c r="B49" s="508" t="s">
        <v>424</v>
      </c>
      <c r="C49" s="509" t="s">
        <v>674</v>
      </c>
      <c r="D49" s="510" t="s">
        <v>675</v>
      </c>
      <c r="E49" s="509" t="s">
        <v>695</v>
      </c>
      <c r="F49" s="510" t="s">
        <v>696</v>
      </c>
      <c r="G49" s="509" t="s">
        <v>715</v>
      </c>
      <c r="H49" s="509" t="s">
        <v>716</v>
      </c>
      <c r="I49" s="512">
        <v>1.8999999761581421</v>
      </c>
      <c r="J49" s="512">
        <v>200</v>
      </c>
      <c r="K49" s="513">
        <v>380</v>
      </c>
    </row>
    <row r="50" spans="1:11" ht="14.4" customHeight="1" x14ac:dyDescent="0.3">
      <c r="A50" s="507" t="s">
        <v>423</v>
      </c>
      <c r="B50" s="508" t="s">
        <v>424</v>
      </c>
      <c r="C50" s="509" t="s">
        <v>674</v>
      </c>
      <c r="D50" s="510" t="s">
        <v>675</v>
      </c>
      <c r="E50" s="509" t="s">
        <v>695</v>
      </c>
      <c r="F50" s="510" t="s">
        <v>696</v>
      </c>
      <c r="G50" s="509" t="s">
        <v>717</v>
      </c>
      <c r="H50" s="509" t="s">
        <v>718</v>
      </c>
      <c r="I50" s="512">
        <v>2.7000000476837158</v>
      </c>
      <c r="J50" s="512">
        <v>150</v>
      </c>
      <c r="K50" s="513">
        <v>405</v>
      </c>
    </row>
    <row r="51" spans="1:11" ht="14.4" customHeight="1" x14ac:dyDescent="0.3">
      <c r="A51" s="507" t="s">
        <v>423</v>
      </c>
      <c r="B51" s="508" t="s">
        <v>424</v>
      </c>
      <c r="C51" s="509" t="s">
        <v>674</v>
      </c>
      <c r="D51" s="510" t="s">
        <v>675</v>
      </c>
      <c r="E51" s="509" t="s">
        <v>695</v>
      </c>
      <c r="F51" s="510" t="s">
        <v>696</v>
      </c>
      <c r="G51" s="509" t="s">
        <v>719</v>
      </c>
      <c r="H51" s="509" t="s">
        <v>720</v>
      </c>
      <c r="I51" s="512">
        <v>1.9249999523162842</v>
      </c>
      <c r="J51" s="512">
        <v>200</v>
      </c>
      <c r="K51" s="513">
        <v>385</v>
      </c>
    </row>
    <row r="52" spans="1:11" ht="14.4" customHeight="1" x14ac:dyDescent="0.3">
      <c r="A52" s="507" t="s">
        <v>423</v>
      </c>
      <c r="B52" s="508" t="s">
        <v>424</v>
      </c>
      <c r="C52" s="509" t="s">
        <v>674</v>
      </c>
      <c r="D52" s="510" t="s">
        <v>675</v>
      </c>
      <c r="E52" s="509" t="s">
        <v>695</v>
      </c>
      <c r="F52" s="510" t="s">
        <v>696</v>
      </c>
      <c r="G52" s="509" t="s">
        <v>721</v>
      </c>
      <c r="H52" s="509" t="s">
        <v>722</v>
      </c>
      <c r="I52" s="512">
        <v>3.0699999332427979</v>
      </c>
      <c r="J52" s="512">
        <v>50</v>
      </c>
      <c r="K52" s="513">
        <v>153.5</v>
      </c>
    </row>
    <row r="53" spans="1:11" ht="14.4" customHeight="1" x14ac:dyDescent="0.3">
      <c r="A53" s="507" t="s">
        <v>423</v>
      </c>
      <c r="B53" s="508" t="s">
        <v>424</v>
      </c>
      <c r="C53" s="509" t="s">
        <v>674</v>
      </c>
      <c r="D53" s="510" t="s">
        <v>675</v>
      </c>
      <c r="E53" s="509" t="s">
        <v>695</v>
      </c>
      <c r="F53" s="510" t="s">
        <v>696</v>
      </c>
      <c r="G53" s="509" t="s">
        <v>727</v>
      </c>
      <c r="H53" s="509" t="s">
        <v>728</v>
      </c>
      <c r="I53" s="512">
        <v>2.1633334159851074</v>
      </c>
      <c r="J53" s="512">
        <v>15</v>
      </c>
      <c r="K53" s="513">
        <v>32.450000762939453</v>
      </c>
    </row>
    <row r="54" spans="1:11" ht="14.4" customHeight="1" x14ac:dyDescent="0.3">
      <c r="A54" s="507" t="s">
        <v>423</v>
      </c>
      <c r="B54" s="508" t="s">
        <v>424</v>
      </c>
      <c r="C54" s="509" t="s">
        <v>674</v>
      </c>
      <c r="D54" s="510" t="s">
        <v>675</v>
      </c>
      <c r="E54" s="509" t="s">
        <v>695</v>
      </c>
      <c r="F54" s="510" t="s">
        <v>696</v>
      </c>
      <c r="G54" s="509" t="s">
        <v>731</v>
      </c>
      <c r="H54" s="509" t="s">
        <v>732</v>
      </c>
      <c r="I54" s="512">
        <v>21.229999542236328</v>
      </c>
      <c r="J54" s="512">
        <v>5</v>
      </c>
      <c r="K54" s="513">
        <v>106.15000152587891</v>
      </c>
    </row>
    <row r="55" spans="1:11" ht="14.4" customHeight="1" x14ac:dyDescent="0.3">
      <c r="A55" s="507" t="s">
        <v>423</v>
      </c>
      <c r="B55" s="508" t="s">
        <v>424</v>
      </c>
      <c r="C55" s="509" t="s">
        <v>674</v>
      </c>
      <c r="D55" s="510" t="s">
        <v>675</v>
      </c>
      <c r="E55" s="509" t="s">
        <v>695</v>
      </c>
      <c r="F55" s="510" t="s">
        <v>696</v>
      </c>
      <c r="G55" s="509" t="s">
        <v>753</v>
      </c>
      <c r="H55" s="509" t="s">
        <v>754</v>
      </c>
      <c r="I55" s="512">
        <v>2.5199999809265137</v>
      </c>
      <c r="J55" s="512">
        <v>35</v>
      </c>
      <c r="K55" s="513">
        <v>88.199996948242188</v>
      </c>
    </row>
    <row r="56" spans="1:11" ht="14.4" customHeight="1" x14ac:dyDescent="0.3">
      <c r="A56" s="507" t="s">
        <v>423</v>
      </c>
      <c r="B56" s="508" t="s">
        <v>424</v>
      </c>
      <c r="C56" s="509" t="s">
        <v>674</v>
      </c>
      <c r="D56" s="510" t="s">
        <v>675</v>
      </c>
      <c r="E56" s="509" t="s">
        <v>735</v>
      </c>
      <c r="F56" s="510" t="s">
        <v>736</v>
      </c>
      <c r="G56" s="509" t="s">
        <v>737</v>
      </c>
      <c r="H56" s="509" t="s">
        <v>738</v>
      </c>
      <c r="I56" s="512">
        <v>10.18999989827474</v>
      </c>
      <c r="J56" s="512">
        <v>60</v>
      </c>
      <c r="K56" s="513">
        <v>611.47000122070312</v>
      </c>
    </row>
    <row r="57" spans="1:11" ht="14.4" customHeight="1" x14ac:dyDescent="0.3">
      <c r="A57" s="507" t="s">
        <v>423</v>
      </c>
      <c r="B57" s="508" t="s">
        <v>424</v>
      </c>
      <c r="C57" s="509" t="s">
        <v>674</v>
      </c>
      <c r="D57" s="510" t="s">
        <v>675</v>
      </c>
      <c r="E57" s="509" t="s">
        <v>739</v>
      </c>
      <c r="F57" s="510" t="s">
        <v>740</v>
      </c>
      <c r="G57" s="509" t="s">
        <v>743</v>
      </c>
      <c r="H57" s="509" t="s">
        <v>744</v>
      </c>
      <c r="I57" s="512">
        <v>0.96000000834465027</v>
      </c>
      <c r="J57" s="512">
        <v>400</v>
      </c>
      <c r="K57" s="513">
        <v>384</v>
      </c>
    </row>
    <row r="58" spans="1:11" ht="14.4" customHeight="1" x14ac:dyDescent="0.3">
      <c r="A58" s="507" t="s">
        <v>423</v>
      </c>
      <c r="B58" s="508" t="s">
        <v>424</v>
      </c>
      <c r="C58" s="509" t="s">
        <v>674</v>
      </c>
      <c r="D58" s="510" t="s">
        <v>675</v>
      </c>
      <c r="E58" s="509" t="s">
        <v>739</v>
      </c>
      <c r="F58" s="510" t="s">
        <v>740</v>
      </c>
      <c r="G58" s="509" t="s">
        <v>745</v>
      </c>
      <c r="H58" s="509" t="s">
        <v>746</v>
      </c>
      <c r="I58" s="512">
        <v>1.8049999475479126</v>
      </c>
      <c r="J58" s="512">
        <v>300</v>
      </c>
      <c r="K58" s="513">
        <v>541</v>
      </c>
    </row>
    <row r="59" spans="1:11" ht="14.4" customHeight="1" x14ac:dyDescent="0.3">
      <c r="A59" s="507" t="s">
        <v>423</v>
      </c>
      <c r="B59" s="508" t="s">
        <v>424</v>
      </c>
      <c r="C59" s="509" t="s">
        <v>674</v>
      </c>
      <c r="D59" s="510" t="s">
        <v>675</v>
      </c>
      <c r="E59" s="509" t="s">
        <v>747</v>
      </c>
      <c r="F59" s="510" t="s">
        <v>748</v>
      </c>
      <c r="G59" s="509" t="s">
        <v>749</v>
      </c>
      <c r="H59" s="509" t="s">
        <v>750</v>
      </c>
      <c r="I59" s="512">
        <v>0.63999998569488525</v>
      </c>
      <c r="J59" s="512">
        <v>200</v>
      </c>
      <c r="K59" s="513">
        <v>128</v>
      </c>
    </row>
    <row r="60" spans="1:11" ht="14.4" customHeight="1" thickBot="1" x14ac:dyDescent="0.35">
      <c r="A60" s="514" t="s">
        <v>423</v>
      </c>
      <c r="B60" s="515" t="s">
        <v>424</v>
      </c>
      <c r="C60" s="516" t="s">
        <v>674</v>
      </c>
      <c r="D60" s="517" t="s">
        <v>675</v>
      </c>
      <c r="E60" s="516" t="s">
        <v>747</v>
      </c>
      <c r="F60" s="517" t="s">
        <v>748</v>
      </c>
      <c r="G60" s="516" t="s">
        <v>751</v>
      </c>
      <c r="H60" s="516" t="s">
        <v>752</v>
      </c>
      <c r="I60" s="519">
        <v>0.62999999523162842</v>
      </c>
      <c r="J60" s="519">
        <v>200</v>
      </c>
      <c r="K60" s="520">
        <v>126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245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244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243</v>
      </c>
      <c r="J4" s="430" t="s">
        <v>183</v>
      </c>
      <c r="K4" s="408" t="s">
        <v>242</v>
      </c>
      <c r="L4" s="409"/>
      <c r="M4" s="409"/>
      <c r="N4" s="410"/>
      <c r="O4" s="411" t="s">
        <v>241</v>
      </c>
      <c r="P4" s="400" t="s">
        <v>240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239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184</v>
      </c>
      <c r="L5" s="313" t="s">
        <v>185</v>
      </c>
      <c r="M5" s="313" t="s">
        <v>238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179</v>
      </c>
      <c r="B6" s="425"/>
      <c r="C6" s="310">
        <f ca="1">SUM(Tabulka[01 uv_sk])/2</f>
        <v>11.15</v>
      </c>
      <c r="D6" s="308"/>
      <c r="E6" s="308"/>
      <c r="F6" s="307"/>
      <c r="G6" s="309">
        <f ca="1">SUM(Tabulka[05 h_vram])/2</f>
        <v>7035</v>
      </c>
      <c r="H6" s="308">
        <f ca="1">SUM(Tabulka[06 h_naduv])/2</f>
        <v>0</v>
      </c>
      <c r="I6" s="308">
        <f ca="1">SUM(Tabulka[07 h_nadzk])/2</f>
        <v>0</v>
      </c>
      <c r="J6" s="307">
        <f ca="1">SUM(Tabulka[08 h_oon])/2</f>
        <v>112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194488</v>
      </c>
      <c r="N6" s="308">
        <f ca="1">SUM(Tabulka[12 m_oc])/2</f>
        <v>194488</v>
      </c>
      <c r="O6" s="307">
        <f ca="1">SUM(Tabulka[13 m_sk])/2</f>
        <v>2256391</v>
      </c>
      <c r="P6" s="306">
        <f ca="1">SUM(Tabulka[14_vzsk])/2</f>
        <v>0</v>
      </c>
      <c r="Q6" s="306">
        <f ca="1">SUM(Tabulka[15_vzpl])/2</f>
        <v>4142.3624026158514</v>
      </c>
      <c r="R6" s="305">
        <f ca="1">IF(Q6=0,0,P6/Q6)</f>
        <v>0</v>
      </c>
      <c r="S6" s="304">
        <f ca="1">Q6-P6</f>
        <v>4142.3624026158514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4.1500000000000004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2608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100488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100488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1244777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4142.3624026158514</v>
      </c>
      <c r="R8" s="288">
        <f ca="1">IF(Tabulka[[#This Row],[15_vzpl]]=0,"",Tabulka[[#This Row],[14_vzsk]]/Tabulka[[#This Row],[15_vzpl]])</f>
        <v>0</v>
      </c>
      <c r="S8" s="287">
        <f ca="1">IF(Tabulka[[#This Row],[15_vzpl]]-Tabulka[[#This Row],[14_vzsk]]=0,"",Tabulka[[#This Row],[15_vzpl]]-Tabulka[[#This Row],[14_vzsk]])</f>
        <v>4142.3624026158514</v>
      </c>
    </row>
    <row r="9" spans="1:19" x14ac:dyDescent="0.3">
      <c r="A9" s="286">
        <v>99</v>
      </c>
      <c r="B9" s="285" t="s">
        <v>763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33600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4142.3624026158514</v>
      </c>
      <c r="R9" s="288">
        <f ca="1">IF(Tabulka[[#This Row],[15_vzpl]]=0,"",Tabulka[[#This Row],[14_vzsk]]/Tabulka[[#This Row],[15_vzpl]])</f>
        <v>0</v>
      </c>
      <c r="S9" s="287">
        <f ca="1">IF(Tabulka[[#This Row],[15_vzpl]]-Tabulka[[#This Row],[14_vzsk]]=0,"",Tabulka[[#This Row],[15_vzpl]]-Tabulka[[#This Row],[14_vzsk]])</f>
        <v>4142.3624026158514</v>
      </c>
    </row>
    <row r="10" spans="1:19" x14ac:dyDescent="0.3">
      <c r="A10" s="286">
        <v>101</v>
      </c>
      <c r="B10" s="285" t="s">
        <v>764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4.1500000000000004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2608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100488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100488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1211177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756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3252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794323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>
        <v>302</v>
      </c>
      <c r="B12" s="285" t="s">
        <v>765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51302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88" t="str">
        <f ca="1">IF(Tabulka[[#This Row],[15_vzpl]]=0,"",Tabulka[[#This Row],[14_vzsk]]/Tabulka[[#This Row],[15_vzpl]])</f>
        <v/>
      </c>
      <c r="S12" s="287" t="str">
        <f ca="1">IF(Tabulka[[#This Row],[15_vzpl]]-Tabulka[[#This Row],[14_vzsk]]=0,"",Tabulka[[#This Row],[15_vzpl]]-Tabulka[[#This Row],[14_vzsk]])</f>
        <v/>
      </c>
    </row>
    <row r="13" spans="1:19" x14ac:dyDescent="0.3">
      <c r="A13" s="286">
        <v>303</v>
      </c>
      <c r="B13" s="285" t="s">
        <v>766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0.75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508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93878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3">
      <c r="A14" s="286">
        <v>304</v>
      </c>
      <c r="B14" s="285" t="s">
        <v>767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1960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36000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36000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448856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>
        <v>305</v>
      </c>
      <c r="B15" s="285" t="s">
        <v>768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624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200287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 t="s">
        <v>757</v>
      </c>
      <c r="B16" s="285"/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1175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217291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30</v>
      </c>
      <c r="B17" s="285" t="s">
        <v>769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1175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217291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t="s">
        <v>247</v>
      </c>
    </row>
    <row r="19" spans="1:19" x14ac:dyDescent="0.3">
      <c r="A19" s="113" t="s">
        <v>160</v>
      </c>
    </row>
    <row r="20" spans="1:19" x14ac:dyDescent="0.3">
      <c r="A20" s="114" t="s">
        <v>217</v>
      </c>
    </row>
    <row r="21" spans="1:19" x14ac:dyDescent="0.3">
      <c r="A21" s="278" t="s">
        <v>216</v>
      </c>
    </row>
    <row r="22" spans="1:19" x14ac:dyDescent="0.3">
      <c r="A22" s="235" t="s">
        <v>189</v>
      </c>
    </row>
    <row r="23" spans="1:19" x14ac:dyDescent="0.3">
      <c r="A23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7">
    <cfRule type="cellIs" dxfId="4" priority="3" operator="lessThan">
      <formula>0</formula>
    </cfRule>
  </conditionalFormatting>
  <conditionalFormatting sqref="R6:R17">
    <cfRule type="cellIs" dxfId="3" priority="4" operator="greaterThan">
      <formula>1</formula>
    </cfRule>
  </conditionalFormatting>
  <conditionalFormatting sqref="A8:S17">
    <cfRule type="expression" dxfId="2" priority="2">
      <formula>$B8=""</formula>
    </cfRule>
  </conditionalFormatting>
  <conditionalFormatting sqref="P8:S17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3708.3672783918382</v>
      </c>
      <c r="D4" s="160">
        <f ca="1">IF(ISERROR(VLOOKUP("Náklady celkem",INDIRECT("HI!$A:$G"),5,0)),0,VLOOKUP("Náklady celkem",INDIRECT("HI!$A:$G"),5,0))</f>
        <v>4129.6466099999989</v>
      </c>
      <c r="E4" s="161">
        <f ca="1">IF(C4=0,0,D4/C4)</f>
        <v>1.1136023753803728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196.66666406249999</v>
      </c>
      <c r="D7" s="168">
        <f>IF(ISERROR(HI!E5),"",HI!E5)</f>
        <v>182.75310999999999</v>
      </c>
      <c r="E7" s="165">
        <f t="shared" ref="E7:E15" si="0">IF(C7=0,0,D7/C7)</f>
        <v>0.92925311399964394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0.76707560847773359</v>
      </c>
      <c r="E11" s="165">
        <f t="shared" si="0"/>
        <v>1.2784593474628894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0.60161916374120661</v>
      </c>
      <c r="E12" s="165">
        <f t="shared" si="0"/>
        <v>0.75202395467650818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30.843086425781252</v>
      </c>
      <c r="D15" s="168">
        <f>IF(ISERROR(HI!E6),"",HI!E6)</f>
        <v>27.44613</v>
      </c>
      <c r="E15" s="165">
        <f t="shared" si="0"/>
        <v>0.8898632783085616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2847.1719316406252</v>
      </c>
      <c r="D16" s="164">
        <f ca="1">IF(ISERROR(VLOOKUP("Osobní náklady (Kč) *",INDIRECT("HI!$A:$G"),5,0)),0,VLOOKUP("Osobní náklady (Kč) *",INDIRECT("HI!$A:$G"),5,0))</f>
        <v>3053.6379699999998</v>
      </c>
      <c r="E16" s="165">
        <f ca="1">IF(C16=0,0,D16/C16)</f>
        <v>1.0725161821331959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943.05498000000023</v>
      </c>
      <c r="D18" s="183">
        <f ca="1">IF(ISERROR(VLOOKUP("Výnosy celkem",INDIRECT("HI!$A:$G"),5,0)),0,VLOOKUP("Výnosy celkem",INDIRECT("HI!$A:$G"),5,0))</f>
        <v>986.03201000000001</v>
      </c>
      <c r="E18" s="184">
        <f t="shared" ref="E18:E23" ca="1" si="1">IF(C18=0,0,D18/C18)</f>
        <v>1.0455721362077954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943.05498000000023</v>
      </c>
      <c r="D19" s="164">
        <f ca="1">IF(ISERROR(VLOOKUP("Ambulance *",INDIRECT("HI!$A:$G"),5,0)),0,VLOOKUP("Ambulance *",INDIRECT("HI!$A:$G"),5,0))</f>
        <v>986.03201000000001</v>
      </c>
      <c r="E19" s="165">
        <f t="shared" ca="1" si="1"/>
        <v>1.0455721362077954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1.0455721362077954</v>
      </c>
      <c r="E20" s="165">
        <f t="shared" si="1"/>
        <v>1.0455721362077954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1.0455721362077959</v>
      </c>
      <c r="E21" s="165">
        <f t="shared" si="1"/>
        <v>1.0455721362077959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0.42070116861435725</v>
      </c>
      <c r="E23" s="165">
        <f t="shared" si="1"/>
        <v>0.49494255131100856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4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762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2018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4.1500000000000004</v>
      </c>
      <c r="F4" s="315"/>
      <c r="G4" s="315"/>
      <c r="H4" s="315"/>
      <c r="I4" s="315">
        <v>643.6</v>
      </c>
      <c r="J4" s="315"/>
      <c r="K4" s="315"/>
      <c r="L4" s="315">
        <v>32</v>
      </c>
      <c r="M4" s="315"/>
      <c r="N4" s="315"/>
      <c r="O4" s="315"/>
      <c r="P4" s="315"/>
      <c r="Q4" s="315">
        <v>265548</v>
      </c>
      <c r="R4" s="315"/>
      <c r="S4" s="315">
        <v>1035.5906006539628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L5">
        <v>32</v>
      </c>
      <c r="Q5">
        <v>9600</v>
      </c>
      <c r="S5">
        <v>1035.5906006539628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4.1500000000000004</v>
      </c>
      <c r="I6">
        <v>643.6</v>
      </c>
      <c r="Q6">
        <v>255948</v>
      </c>
    </row>
    <row r="7" spans="1:19" x14ac:dyDescent="0.3">
      <c r="A7" s="320" t="s">
        <v>170</v>
      </c>
      <c r="B7" s="319">
        <v>4</v>
      </c>
      <c r="C7">
        <v>1</v>
      </c>
      <c r="D7" t="s">
        <v>756</v>
      </c>
      <c r="E7">
        <v>5</v>
      </c>
      <c r="I7">
        <v>900</v>
      </c>
      <c r="Q7">
        <v>180994</v>
      </c>
    </row>
    <row r="8" spans="1:19" x14ac:dyDescent="0.3">
      <c r="A8" s="322" t="s">
        <v>171</v>
      </c>
      <c r="B8" s="321">
        <v>5</v>
      </c>
      <c r="C8">
        <v>1</v>
      </c>
      <c r="D8">
        <v>303</v>
      </c>
      <c r="E8">
        <v>1</v>
      </c>
      <c r="I8">
        <v>176</v>
      </c>
      <c r="Q8">
        <v>31383</v>
      </c>
    </row>
    <row r="9" spans="1:19" x14ac:dyDescent="0.3">
      <c r="A9" s="320" t="s">
        <v>172</v>
      </c>
      <c r="B9" s="319">
        <v>6</v>
      </c>
      <c r="C9">
        <v>1</v>
      </c>
      <c r="D9">
        <v>304</v>
      </c>
      <c r="E9">
        <v>3</v>
      </c>
      <c r="I9">
        <v>540</v>
      </c>
      <c r="Q9">
        <v>103401</v>
      </c>
    </row>
    <row r="10" spans="1:19" x14ac:dyDescent="0.3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184</v>
      </c>
      <c r="Q10">
        <v>46210</v>
      </c>
    </row>
    <row r="11" spans="1:19" x14ac:dyDescent="0.3">
      <c r="A11" s="320" t="s">
        <v>174</v>
      </c>
      <c r="B11" s="319">
        <v>8</v>
      </c>
      <c r="C11">
        <v>1</v>
      </c>
      <c r="D11" t="s">
        <v>757</v>
      </c>
      <c r="E11">
        <v>2</v>
      </c>
      <c r="I11">
        <v>296</v>
      </c>
      <c r="Q11">
        <v>44389</v>
      </c>
    </row>
    <row r="12" spans="1:19" x14ac:dyDescent="0.3">
      <c r="A12" s="322" t="s">
        <v>175</v>
      </c>
      <c r="B12" s="321">
        <v>9</v>
      </c>
      <c r="C12">
        <v>1</v>
      </c>
      <c r="D12">
        <v>30</v>
      </c>
      <c r="E12">
        <v>2</v>
      </c>
      <c r="I12">
        <v>296</v>
      </c>
      <c r="Q12">
        <v>44389</v>
      </c>
    </row>
    <row r="13" spans="1:19" x14ac:dyDescent="0.3">
      <c r="A13" s="320" t="s">
        <v>176</v>
      </c>
      <c r="B13" s="319">
        <v>10</v>
      </c>
      <c r="C13" t="s">
        <v>758</v>
      </c>
      <c r="E13">
        <v>11.15</v>
      </c>
      <c r="I13">
        <v>1839.6</v>
      </c>
      <c r="L13">
        <v>32</v>
      </c>
      <c r="Q13">
        <v>490931</v>
      </c>
      <c r="S13">
        <v>1035.5906006539628</v>
      </c>
    </row>
    <row r="14" spans="1:19" x14ac:dyDescent="0.3">
      <c r="A14" s="322" t="s">
        <v>177</v>
      </c>
      <c r="B14" s="321">
        <v>11</v>
      </c>
      <c r="C14">
        <v>2</v>
      </c>
      <c r="D14" t="s">
        <v>218</v>
      </c>
      <c r="E14">
        <v>4.1500000000000004</v>
      </c>
      <c r="I14">
        <v>645.6</v>
      </c>
      <c r="L14">
        <v>24</v>
      </c>
      <c r="Q14">
        <v>290694</v>
      </c>
      <c r="S14">
        <v>1035.5906006539628</v>
      </c>
    </row>
    <row r="15" spans="1:19" x14ac:dyDescent="0.3">
      <c r="A15" s="320" t="s">
        <v>178</v>
      </c>
      <c r="B15" s="319">
        <v>12</v>
      </c>
      <c r="C15">
        <v>2</v>
      </c>
      <c r="D15">
        <v>99</v>
      </c>
      <c r="L15">
        <v>24</v>
      </c>
      <c r="Q15">
        <v>7200</v>
      </c>
      <c r="S15">
        <v>1035.5906006539628</v>
      </c>
    </row>
    <row r="16" spans="1:19" x14ac:dyDescent="0.3">
      <c r="A16" s="318" t="s">
        <v>166</v>
      </c>
      <c r="B16" s="317">
        <v>2018</v>
      </c>
      <c r="C16">
        <v>2</v>
      </c>
      <c r="D16">
        <v>101</v>
      </c>
      <c r="E16">
        <v>4.1500000000000004</v>
      </c>
      <c r="I16">
        <v>645.6</v>
      </c>
      <c r="Q16">
        <v>283494</v>
      </c>
    </row>
    <row r="17" spans="3:19" x14ac:dyDescent="0.3">
      <c r="C17">
        <v>2</v>
      </c>
      <c r="D17" t="s">
        <v>756</v>
      </c>
      <c r="E17">
        <v>5</v>
      </c>
      <c r="I17">
        <v>760</v>
      </c>
      <c r="Q17">
        <v>180163</v>
      </c>
    </row>
    <row r="18" spans="3:19" x14ac:dyDescent="0.3">
      <c r="C18">
        <v>2</v>
      </c>
      <c r="D18">
        <v>303</v>
      </c>
      <c r="E18">
        <v>1</v>
      </c>
      <c r="I18">
        <v>156</v>
      </c>
      <c r="Q18">
        <v>31225</v>
      </c>
    </row>
    <row r="19" spans="3:19" x14ac:dyDescent="0.3">
      <c r="C19">
        <v>2</v>
      </c>
      <c r="D19">
        <v>304</v>
      </c>
      <c r="E19">
        <v>3</v>
      </c>
      <c r="I19">
        <v>444</v>
      </c>
      <c r="Q19">
        <v>102728</v>
      </c>
    </row>
    <row r="20" spans="3:19" x14ac:dyDescent="0.3">
      <c r="C20">
        <v>2</v>
      </c>
      <c r="D20">
        <v>305</v>
      </c>
      <c r="E20">
        <v>1</v>
      </c>
      <c r="I20">
        <v>160</v>
      </c>
      <c r="Q20">
        <v>46210</v>
      </c>
    </row>
    <row r="21" spans="3:19" x14ac:dyDescent="0.3">
      <c r="C21">
        <v>2</v>
      </c>
      <c r="D21" t="s">
        <v>757</v>
      </c>
      <c r="E21">
        <v>2</v>
      </c>
      <c r="I21">
        <v>312</v>
      </c>
      <c r="Q21">
        <v>52163</v>
      </c>
    </row>
    <row r="22" spans="3:19" x14ac:dyDescent="0.3">
      <c r="C22">
        <v>2</v>
      </c>
      <c r="D22">
        <v>30</v>
      </c>
      <c r="E22">
        <v>2</v>
      </c>
      <c r="I22">
        <v>312</v>
      </c>
      <c r="Q22">
        <v>52163</v>
      </c>
    </row>
    <row r="23" spans="3:19" x14ac:dyDescent="0.3">
      <c r="C23" t="s">
        <v>759</v>
      </c>
      <c r="E23">
        <v>11.15</v>
      </c>
      <c r="I23">
        <v>1717.6</v>
      </c>
      <c r="L23">
        <v>24</v>
      </c>
      <c r="Q23">
        <v>523020</v>
      </c>
      <c r="S23">
        <v>1035.5906006539628</v>
      </c>
    </row>
    <row r="24" spans="3:19" x14ac:dyDescent="0.3">
      <c r="C24">
        <v>3</v>
      </c>
      <c r="D24" t="s">
        <v>218</v>
      </c>
      <c r="E24">
        <v>4.1500000000000004</v>
      </c>
      <c r="I24">
        <v>638.4</v>
      </c>
      <c r="L24">
        <v>32</v>
      </c>
      <c r="Q24">
        <v>296946</v>
      </c>
      <c r="S24">
        <v>1035.5906006539628</v>
      </c>
    </row>
    <row r="25" spans="3:19" x14ac:dyDescent="0.3">
      <c r="C25">
        <v>3</v>
      </c>
      <c r="D25">
        <v>99</v>
      </c>
      <c r="L25">
        <v>32</v>
      </c>
      <c r="Q25">
        <v>9600</v>
      </c>
      <c r="S25">
        <v>1035.5906006539628</v>
      </c>
    </row>
    <row r="26" spans="3:19" x14ac:dyDescent="0.3">
      <c r="C26">
        <v>3</v>
      </c>
      <c r="D26">
        <v>101</v>
      </c>
      <c r="E26">
        <v>4.1500000000000004</v>
      </c>
      <c r="I26">
        <v>638.4</v>
      </c>
      <c r="Q26">
        <v>287346</v>
      </c>
    </row>
    <row r="27" spans="3:19" x14ac:dyDescent="0.3">
      <c r="C27">
        <v>3</v>
      </c>
      <c r="D27" t="s">
        <v>756</v>
      </c>
      <c r="E27">
        <v>5</v>
      </c>
      <c r="I27">
        <v>820</v>
      </c>
      <c r="Q27">
        <v>181703</v>
      </c>
    </row>
    <row r="28" spans="3:19" x14ac:dyDescent="0.3">
      <c r="C28">
        <v>3</v>
      </c>
      <c r="D28">
        <v>303</v>
      </c>
      <c r="E28">
        <v>1</v>
      </c>
      <c r="I28">
        <v>176</v>
      </c>
      <c r="Q28">
        <v>31270</v>
      </c>
    </row>
    <row r="29" spans="3:19" x14ac:dyDescent="0.3">
      <c r="C29">
        <v>3</v>
      </c>
      <c r="D29">
        <v>304</v>
      </c>
      <c r="E29">
        <v>3</v>
      </c>
      <c r="I29">
        <v>492</v>
      </c>
      <c r="Q29">
        <v>103432</v>
      </c>
    </row>
    <row r="30" spans="3:19" x14ac:dyDescent="0.3">
      <c r="C30">
        <v>3</v>
      </c>
      <c r="D30">
        <v>305</v>
      </c>
      <c r="E30">
        <v>1</v>
      </c>
      <c r="I30">
        <v>152</v>
      </c>
      <c r="Q30">
        <v>47001</v>
      </c>
    </row>
    <row r="31" spans="3:19" x14ac:dyDescent="0.3">
      <c r="C31">
        <v>3</v>
      </c>
      <c r="D31" t="s">
        <v>757</v>
      </c>
      <c r="E31">
        <v>2</v>
      </c>
      <c r="I31">
        <v>272</v>
      </c>
      <c r="Q31">
        <v>46196</v>
      </c>
    </row>
    <row r="32" spans="3:19" x14ac:dyDescent="0.3">
      <c r="C32">
        <v>3</v>
      </c>
      <c r="D32">
        <v>30</v>
      </c>
      <c r="E32">
        <v>2</v>
      </c>
      <c r="I32">
        <v>272</v>
      </c>
      <c r="Q32">
        <v>46196</v>
      </c>
    </row>
    <row r="33" spans="3:19" x14ac:dyDescent="0.3">
      <c r="C33" t="s">
        <v>760</v>
      </c>
      <c r="E33">
        <v>11.15</v>
      </c>
      <c r="I33">
        <v>1730.4</v>
      </c>
      <c r="L33">
        <v>32</v>
      </c>
      <c r="Q33">
        <v>524845</v>
      </c>
      <c r="S33">
        <v>1035.5906006539628</v>
      </c>
    </row>
    <row r="34" spans="3:19" x14ac:dyDescent="0.3">
      <c r="C34">
        <v>4</v>
      </c>
      <c r="D34" t="s">
        <v>218</v>
      </c>
      <c r="E34">
        <v>4.1500000000000004</v>
      </c>
      <c r="I34">
        <v>680.4</v>
      </c>
      <c r="L34">
        <v>24</v>
      </c>
      <c r="O34">
        <v>100488</v>
      </c>
      <c r="P34">
        <v>100488</v>
      </c>
      <c r="Q34">
        <v>391589</v>
      </c>
      <c r="S34">
        <v>1035.5906006539628</v>
      </c>
    </row>
    <row r="35" spans="3:19" x14ac:dyDescent="0.3">
      <c r="C35">
        <v>4</v>
      </c>
      <c r="D35">
        <v>99</v>
      </c>
      <c r="L35">
        <v>24</v>
      </c>
      <c r="Q35">
        <v>7200</v>
      </c>
      <c r="S35">
        <v>1035.5906006539628</v>
      </c>
    </row>
    <row r="36" spans="3:19" x14ac:dyDescent="0.3">
      <c r="C36">
        <v>4</v>
      </c>
      <c r="D36">
        <v>101</v>
      </c>
      <c r="E36">
        <v>4.1500000000000004</v>
      </c>
      <c r="I36">
        <v>680.4</v>
      </c>
      <c r="O36">
        <v>100488</v>
      </c>
      <c r="P36">
        <v>100488</v>
      </c>
      <c r="Q36">
        <v>384389</v>
      </c>
    </row>
    <row r="37" spans="3:19" x14ac:dyDescent="0.3">
      <c r="C37">
        <v>4</v>
      </c>
      <c r="D37" t="s">
        <v>756</v>
      </c>
      <c r="E37">
        <v>5</v>
      </c>
      <c r="I37">
        <v>772</v>
      </c>
      <c r="O37">
        <v>70000</v>
      </c>
      <c r="P37">
        <v>70000</v>
      </c>
      <c r="Q37">
        <v>251463</v>
      </c>
    </row>
    <row r="38" spans="3:19" x14ac:dyDescent="0.3">
      <c r="C38">
        <v>4</v>
      </c>
      <c r="D38">
        <v>302</v>
      </c>
      <c r="E38">
        <v>1</v>
      </c>
      <c r="I38">
        <v>160</v>
      </c>
      <c r="O38">
        <v>20000</v>
      </c>
      <c r="P38">
        <v>20000</v>
      </c>
      <c r="Q38">
        <v>51302</v>
      </c>
    </row>
    <row r="39" spans="3:19" x14ac:dyDescent="0.3">
      <c r="C39">
        <v>4</v>
      </c>
      <c r="D39">
        <v>304</v>
      </c>
      <c r="E39">
        <v>3</v>
      </c>
      <c r="I39">
        <v>484</v>
      </c>
      <c r="O39">
        <v>36000</v>
      </c>
      <c r="P39">
        <v>36000</v>
      </c>
      <c r="Q39">
        <v>139295</v>
      </c>
    </row>
    <row r="40" spans="3:19" x14ac:dyDescent="0.3">
      <c r="C40">
        <v>4</v>
      </c>
      <c r="D40">
        <v>305</v>
      </c>
      <c r="E40">
        <v>1</v>
      </c>
      <c r="I40">
        <v>128</v>
      </c>
      <c r="O40">
        <v>14000</v>
      </c>
      <c r="P40">
        <v>14000</v>
      </c>
      <c r="Q40">
        <v>60866</v>
      </c>
    </row>
    <row r="41" spans="3:19" x14ac:dyDescent="0.3">
      <c r="C41">
        <v>4</v>
      </c>
      <c r="D41" t="s">
        <v>757</v>
      </c>
      <c r="E41">
        <v>2</v>
      </c>
      <c r="I41">
        <v>295</v>
      </c>
      <c r="O41">
        <v>24000</v>
      </c>
      <c r="P41">
        <v>24000</v>
      </c>
      <c r="Q41">
        <v>74543</v>
      </c>
    </row>
    <row r="42" spans="3:19" x14ac:dyDescent="0.3">
      <c r="C42">
        <v>4</v>
      </c>
      <c r="D42">
        <v>30</v>
      </c>
      <c r="E42">
        <v>2</v>
      </c>
      <c r="I42">
        <v>295</v>
      </c>
      <c r="O42">
        <v>24000</v>
      </c>
      <c r="P42">
        <v>24000</v>
      </c>
      <c r="Q42">
        <v>74543</v>
      </c>
    </row>
    <row r="43" spans="3:19" x14ac:dyDescent="0.3">
      <c r="C43" t="s">
        <v>761</v>
      </c>
      <c r="E43">
        <v>11.15</v>
      </c>
      <c r="I43">
        <v>1747.4</v>
      </c>
      <c r="L43">
        <v>24</v>
      </c>
      <c r="O43">
        <v>194488</v>
      </c>
      <c r="P43">
        <v>194488</v>
      </c>
      <c r="Q43">
        <v>717595</v>
      </c>
      <c r="S43">
        <v>1035.5906006539628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773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818924</v>
      </c>
      <c r="C3" s="222">
        <f t="shared" ref="C3:Z3" si="0">SUBTOTAL(9,C6:C1048576)</f>
        <v>6</v>
      </c>
      <c r="D3" s="222"/>
      <c r="E3" s="222">
        <f>SUBTOTAL(9,E6:E1048576)/4</f>
        <v>943054.98000000021</v>
      </c>
      <c r="F3" s="222"/>
      <c r="G3" s="222">
        <f t="shared" si="0"/>
        <v>6</v>
      </c>
      <c r="H3" s="222">
        <f>SUBTOTAL(9,H6:H1048576)/4</f>
        <v>986032.01</v>
      </c>
      <c r="I3" s="225">
        <f>IF(B3&lt;&gt;0,H3/B3,"")</f>
        <v>1.2040580200360473</v>
      </c>
      <c r="J3" s="223">
        <f>IF(E3&lt;&gt;0,H3/E3,"")</f>
        <v>1.0455721362077954</v>
      </c>
      <c r="K3" s="224">
        <f t="shared" si="0"/>
        <v>39065.120000000024</v>
      </c>
      <c r="L3" s="224"/>
      <c r="M3" s="222">
        <f t="shared" si="0"/>
        <v>2.5616438535818333</v>
      </c>
      <c r="N3" s="222">
        <f t="shared" si="0"/>
        <v>30500.039999999997</v>
      </c>
      <c r="O3" s="222"/>
      <c r="P3" s="222">
        <f t="shared" si="0"/>
        <v>2</v>
      </c>
      <c r="Q3" s="222">
        <f t="shared" si="0"/>
        <v>36497.999999999978</v>
      </c>
      <c r="R3" s="225">
        <f>IF(K3&lt;&gt;0,Q3/K3,"")</f>
        <v>0.93428613556031459</v>
      </c>
      <c r="S3" s="225">
        <f>IF(N3&lt;&gt;0,Q3/N3,"")</f>
        <v>1.1966541683224017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09"/>
      <c r="B5" s="610">
        <v>2015</v>
      </c>
      <c r="C5" s="611"/>
      <c r="D5" s="611"/>
      <c r="E5" s="611">
        <v>2017</v>
      </c>
      <c r="F5" s="611"/>
      <c r="G5" s="611"/>
      <c r="H5" s="611">
        <v>2018</v>
      </c>
      <c r="I5" s="612" t="s">
        <v>211</v>
      </c>
      <c r="J5" s="613" t="s">
        <v>2</v>
      </c>
      <c r="K5" s="610">
        <v>2015</v>
      </c>
      <c r="L5" s="611"/>
      <c r="M5" s="611"/>
      <c r="N5" s="611">
        <v>2017</v>
      </c>
      <c r="O5" s="611"/>
      <c r="P5" s="611"/>
      <c r="Q5" s="611">
        <v>2018</v>
      </c>
      <c r="R5" s="612" t="s">
        <v>211</v>
      </c>
      <c r="S5" s="613" t="s">
        <v>2</v>
      </c>
      <c r="T5" s="610">
        <v>2015</v>
      </c>
      <c r="U5" s="611"/>
      <c r="V5" s="611"/>
      <c r="W5" s="611">
        <v>2017</v>
      </c>
      <c r="X5" s="611"/>
      <c r="Y5" s="611"/>
      <c r="Z5" s="611">
        <v>2018</v>
      </c>
      <c r="AA5" s="612" t="s">
        <v>211</v>
      </c>
      <c r="AB5" s="613" t="s">
        <v>2</v>
      </c>
    </row>
    <row r="6" spans="1:28" ht="14.4" customHeight="1" x14ac:dyDescent="0.3">
      <c r="A6" s="614" t="s">
        <v>770</v>
      </c>
      <c r="B6" s="615">
        <v>818923.99999999988</v>
      </c>
      <c r="C6" s="616">
        <v>1</v>
      </c>
      <c r="D6" s="616">
        <v>0.86837354912223663</v>
      </c>
      <c r="E6" s="615">
        <v>943054.98</v>
      </c>
      <c r="F6" s="616">
        <v>1.151578144003595</v>
      </c>
      <c r="G6" s="616">
        <v>1</v>
      </c>
      <c r="H6" s="615">
        <v>986032.01000000013</v>
      </c>
      <c r="I6" s="616">
        <v>1.2040580200360476</v>
      </c>
      <c r="J6" s="616">
        <v>1.0455721362077959</v>
      </c>
      <c r="K6" s="615">
        <v>19532.560000000012</v>
      </c>
      <c r="L6" s="616">
        <v>1</v>
      </c>
      <c r="M6" s="616">
        <v>1.2808219267909167</v>
      </c>
      <c r="N6" s="615">
        <v>15250.019999999999</v>
      </c>
      <c r="O6" s="616">
        <v>0.78074865762603518</v>
      </c>
      <c r="P6" s="616">
        <v>1</v>
      </c>
      <c r="Q6" s="615">
        <v>18248.999999999989</v>
      </c>
      <c r="R6" s="616">
        <v>0.93428613556031459</v>
      </c>
      <c r="S6" s="616">
        <v>1.1966541683224017</v>
      </c>
      <c r="T6" s="615"/>
      <c r="U6" s="616"/>
      <c r="V6" s="616"/>
      <c r="W6" s="615"/>
      <c r="X6" s="616"/>
      <c r="Y6" s="616"/>
      <c r="Z6" s="615"/>
      <c r="AA6" s="616"/>
      <c r="AB6" s="617"/>
    </row>
    <row r="7" spans="1:28" ht="14.4" customHeight="1" x14ac:dyDescent="0.3">
      <c r="A7" s="624" t="s">
        <v>771</v>
      </c>
      <c r="B7" s="618">
        <v>792532.99999999988</v>
      </c>
      <c r="C7" s="619">
        <v>1</v>
      </c>
      <c r="D7" s="619">
        <v>0.86548566991229015</v>
      </c>
      <c r="E7" s="618">
        <v>915708.98</v>
      </c>
      <c r="F7" s="619">
        <v>1.1554206323269822</v>
      </c>
      <c r="G7" s="619">
        <v>1</v>
      </c>
      <c r="H7" s="618">
        <v>941014.01000000013</v>
      </c>
      <c r="I7" s="619">
        <v>1.1873499400024987</v>
      </c>
      <c r="J7" s="619">
        <v>1.02763435824338</v>
      </c>
      <c r="K7" s="618">
        <v>19532.560000000012</v>
      </c>
      <c r="L7" s="619">
        <v>1</v>
      </c>
      <c r="M7" s="619">
        <v>1.2808219267909167</v>
      </c>
      <c r="N7" s="618">
        <v>15250.019999999999</v>
      </c>
      <c r="O7" s="619">
        <v>0.78074865762603518</v>
      </c>
      <c r="P7" s="619">
        <v>1</v>
      </c>
      <c r="Q7" s="618">
        <v>18248.999999999989</v>
      </c>
      <c r="R7" s="619">
        <v>0.93428613556031459</v>
      </c>
      <c r="S7" s="619">
        <v>1.1966541683224017</v>
      </c>
      <c r="T7" s="618"/>
      <c r="U7" s="619"/>
      <c r="V7" s="619"/>
      <c r="W7" s="618"/>
      <c r="X7" s="619"/>
      <c r="Y7" s="619"/>
      <c r="Z7" s="618"/>
      <c r="AA7" s="619"/>
      <c r="AB7" s="620"/>
    </row>
    <row r="8" spans="1:28" ht="14.4" customHeight="1" thickBot="1" x14ac:dyDescent="0.35">
      <c r="A8" s="625" t="s">
        <v>772</v>
      </c>
      <c r="B8" s="621">
        <v>26391</v>
      </c>
      <c r="C8" s="622">
        <v>1</v>
      </c>
      <c r="D8" s="622">
        <v>0.96507715936517224</v>
      </c>
      <c r="E8" s="621">
        <v>27346</v>
      </c>
      <c r="F8" s="622">
        <v>1.0361865787579099</v>
      </c>
      <c r="G8" s="622">
        <v>1</v>
      </c>
      <c r="H8" s="621">
        <v>45018</v>
      </c>
      <c r="I8" s="622">
        <v>1.7058087984540184</v>
      </c>
      <c r="J8" s="622">
        <v>1.6462371096321218</v>
      </c>
      <c r="K8" s="621"/>
      <c r="L8" s="622"/>
      <c r="M8" s="622"/>
      <c r="N8" s="621"/>
      <c r="O8" s="622"/>
      <c r="P8" s="622"/>
      <c r="Q8" s="621"/>
      <c r="R8" s="622"/>
      <c r="S8" s="622"/>
      <c r="T8" s="621"/>
      <c r="U8" s="622"/>
      <c r="V8" s="622"/>
      <c r="W8" s="621"/>
      <c r="X8" s="622"/>
      <c r="Y8" s="622"/>
      <c r="Z8" s="621"/>
      <c r="AA8" s="622"/>
      <c r="AB8" s="623"/>
    </row>
    <row r="9" spans="1:28" ht="14.4" customHeight="1" thickBot="1" x14ac:dyDescent="0.35"/>
    <row r="10" spans="1:28" ht="14.4" customHeight="1" x14ac:dyDescent="0.3">
      <c r="A10" s="614" t="s">
        <v>430</v>
      </c>
      <c r="B10" s="615">
        <v>818924</v>
      </c>
      <c r="C10" s="616">
        <v>1</v>
      </c>
      <c r="D10" s="616">
        <v>0.86837354912223652</v>
      </c>
      <c r="E10" s="615">
        <v>943054.98000000021</v>
      </c>
      <c r="F10" s="616">
        <v>1.1515781440035953</v>
      </c>
      <c r="G10" s="616">
        <v>1</v>
      </c>
      <c r="H10" s="615">
        <v>983798.01</v>
      </c>
      <c r="I10" s="616">
        <v>1.2013300501633852</v>
      </c>
      <c r="J10" s="617">
        <v>1.0432032393275732</v>
      </c>
    </row>
    <row r="11" spans="1:28" ht="14.4" customHeight="1" x14ac:dyDescent="0.3">
      <c r="A11" s="624" t="s">
        <v>774</v>
      </c>
      <c r="B11" s="618">
        <v>114041.33</v>
      </c>
      <c r="C11" s="619">
        <v>1</v>
      </c>
      <c r="D11" s="619">
        <v>0.76570694795079763</v>
      </c>
      <c r="E11" s="618">
        <v>148936</v>
      </c>
      <c r="F11" s="619">
        <v>1.3059826643551071</v>
      </c>
      <c r="G11" s="619">
        <v>1</v>
      </c>
      <c r="H11" s="618">
        <v>144309</v>
      </c>
      <c r="I11" s="619">
        <v>1.2654096545524329</v>
      </c>
      <c r="J11" s="620">
        <v>0.96893296449481658</v>
      </c>
    </row>
    <row r="12" spans="1:28" ht="14.4" customHeight="1" x14ac:dyDescent="0.3">
      <c r="A12" s="624" t="s">
        <v>775</v>
      </c>
      <c r="B12" s="618">
        <v>704882.67</v>
      </c>
      <c r="C12" s="619">
        <v>1</v>
      </c>
      <c r="D12" s="619">
        <v>0.88762853898794847</v>
      </c>
      <c r="E12" s="618">
        <v>794118.98000000021</v>
      </c>
      <c r="F12" s="619">
        <v>1.1265973952799835</v>
      </c>
      <c r="G12" s="619">
        <v>1</v>
      </c>
      <c r="H12" s="618">
        <v>839489.01</v>
      </c>
      <c r="I12" s="619">
        <v>1.1909627598022803</v>
      </c>
      <c r="J12" s="620">
        <v>1.057132534472353</v>
      </c>
    </row>
    <row r="13" spans="1:28" ht="14.4" customHeight="1" x14ac:dyDescent="0.3">
      <c r="A13" s="626" t="s">
        <v>435</v>
      </c>
      <c r="B13" s="627"/>
      <c r="C13" s="628"/>
      <c r="D13" s="628"/>
      <c r="E13" s="627"/>
      <c r="F13" s="628"/>
      <c r="G13" s="628"/>
      <c r="H13" s="627">
        <v>2234</v>
      </c>
      <c r="I13" s="628"/>
      <c r="J13" s="629"/>
    </row>
    <row r="14" spans="1:28" ht="14.4" customHeight="1" thickBot="1" x14ac:dyDescent="0.35">
      <c r="A14" s="625" t="s">
        <v>775</v>
      </c>
      <c r="B14" s="621"/>
      <c r="C14" s="622"/>
      <c r="D14" s="622"/>
      <c r="E14" s="621"/>
      <c r="F14" s="622"/>
      <c r="G14" s="622"/>
      <c r="H14" s="621">
        <v>2234</v>
      </c>
      <c r="I14" s="622"/>
      <c r="J14" s="623"/>
    </row>
    <row r="15" spans="1:28" ht="14.4" customHeight="1" x14ac:dyDescent="0.3">
      <c r="A15" s="565" t="s">
        <v>247</v>
      </c>
    </row>
    <row r="16" spans="1:28" ht="14.4" customHeight="1" x14ac:dyDescent="0.3">
      <c r="A16" s="566" t="s">
        <v>493</v>
      </c>
    </row>
    <row r="17" spans="1:1" ht="14.4" customHeight="1" x14ac:dyDescent="0.3">
      <c r="A17" s="565" t="s">
        <v>776</v>
      </c>
    </row>
    <row r="18" spans="1:1" ht="14.4" customHeight="1" x14ac:dyDescent="0.3">
      <c r="A18" s="565" t="s">
        <v>777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780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6326</v>
      </c>
      <c r="C3" s="260">
        <f t="shared" si="0"/>
        <v>7243</v>
      </c>
      <c r="D3" s="272">
        <f t="shared" si="0"/>
        <v>7522</v>
      </c>
      <c r="E3" s="224">
        <f t="shared" si="0"/>
        <v>818924</v>
      </c>
      <c r="F3" s="222">
        <f t="shared" si="0"/>
        <v>943054.98000000021</v>
      </c>
      <c r="G3" s="261">
        <f t="shared" si="0"/>
        <v>986032.01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09"/>
      <c r="B5" s="610">
        <v>2015</v>
      </c>
      <c r="C5" s="611">
        <v>2017</v>
      </c>
      <c r="D5" s="630">
        <v>2018</v>
      </c>
      <c r="E5" s="610">
        <v>2015</v>
      </c>
      <c r="F5" s="611">
        <v>2017</v>
      </c>
      <c r="G5" s="630">
        <v>2018</v>
      </c>
    </row>
    <row r="6" spans="1:7" ht="14.4" customHeight="1" x14ac:dyDescent="0.3">
      <c r="A6" s="602" t="s">
        <v>774</v>
      </c>
      <c r="B6" s="116">
        <v>1270</v>
      </c>
      <c r="C6" s="116">
        <v>1449</v>
      </c>
      <c r="D6" s="116">
        <v>1476</v>
      </c>
      <c r="E6" s="631">
        <v>114041.33</v>
      </c>
      <c r="F6" s="631">
        <v>148936</v>
      </c>
      <c r="G6" s="632">
        <v>144309</v>
      </c>
    </row>
    <row r="7" spans="1:7" ht="14.4" customHeight="1" x14ac:dyDescent="0.3">
      <c r="A7" s="603" t="s">
        <v>495</v>
      </c>
      <c r="B7" s="512">
        <v>1986</v>
      </c>
      <c r="C7" s="512">
        <v>2309</v>
      </c>
      <c r="D7" s="512">
        <v>2931</v>
      </c>
      <c r="E7" s="633">
        <v>200521.33000000002</v>
      </c>
      <c r="F7" s="633">
        <v>246433.33000000002</v>
      </c>
      <c r="G7" s="634">
        <v>327052</v>
      </c>
    </row>
    <row r="8" spans="1:7" ht="14.4" customHeight="1" x14ac:dyDescent="0.3">
      <c r="A8" s="603" t="s">
        <v>496</v>
      </c>
      <c r="B8" s="512">
        <v>1267</v>
      </c>
      <c r="C8" s="512">
        <v>1232</v>
      </c>
      <c r="D8" s="512">
        <v>1044</v>
      </c>
      <c r="E8" s="633">
        <v>205146.34</v>
      </c>
      <c r="F8" s="633">
        <v>187949</v>
      </c>
      <c r="G8" s="634">
        <v>168696.99999999997</v>
      </c>
    </row>
    <row r="9" spans="1:7" ht="14.4" customHeight="1" x14ac:dyDescent="0.3">
      <c r="A9" s="603" t="s">
        <v>778</v>
      </c>
      <c r="B9" s="512">
        <v>6</v>
      </c>
      <c r="C9" s="512">
        <v>12</v>
      </c>
      <c r="D9" s="512"/>
      <c r="E9" s="633">
        <v>814</v>
      </c>
      <c r="F9" s="633">
        <v>1275.6600000000001</v>
      </c>
      <c r="G9" s="634"/>
    </row>
    <row r="10" spans="1:7" ht="14.4" customHeight="1" x14ac:dyDescent="0.3">
      <c r="A10" s="603" t="s">
        <v>497</v>
      </c>
      <c r="B10" s="512">
        <v>57</v>
      </c>
      <c r="C10" s="512">
        <v>89</v>
      </c>
      <c r="D10" s="512">
        <v>88</v>
      </c>
      <c r="E10" s="633">
        <v>10787.67</v>
      </c>
      <c r="F10" s="633">
        <v>15172.66</v>
      </c>
      <c r="G10" s="634">
        <v>14508.01</v>
      </c>
    </row>
    <row r="11" spans="1:7" ht="14.4" customHeight="1" x14ac:dyDescent="0.3">
      <c r="A11" s="603" t="s">
        <v>498</v>
      </c>
      <c r="B11" s="512">
        <v>1370</v>
      </c>
      <c r="C11" s="512">
        <v>1675</v>
      </c>
      <c r="D11" s="512">
        <v>1466</v>
      </c>
      <c r="E11" s="633">
        <v>241784</v>
      </c>
      <c r="F11" s="633">
        <v>280147.67000000004</v>
      </c>
      <c r="G11" s="634">
        <v>257527.99999999997</v>
      </c>
    </row>
    <row r="12" spans="1:7" ht="14.4" customHeight="1" x14ac:dyDescent="0.3">
      <c r="A12" s="603" t="s">
        <v>779</v>
      </c>
      <c r="B12" s="512">
        <v>1</v>
      </c>
      <c r="C12" s="512"/>
      <c r="D12" s="512"/>
      <c r="E12" s="633">
        <v>74</v>
      </c>
      <c r="F12" s="633"/>
      <c r="G12" s="634"/>
    </row>
    <row r="13" spans="1:7" ht="14.4" customHeight="1" thickBot="1" x14ac:dyDescent="0.35">
      <c r="A13" s="637" t="s">
        <v>499</v>
      </c>
      <c r="B13" s="519">
        <v>369</v>
      </c>
      <c r="C13" s="519">
        <v>477</v>
      </c>
      <c r="D13" s="519">
        <v>517</v>
      </c>
      <c r="E13" s="635">
        <v>45755.33</v>
      </c>
      <c r="F13" s="635">
        <v>63140.66</v>
      </c>
      <c r="G13" s="636">
        <v>73938</v>
      </c>
    </row>
    <row r="14" spans="1:7" ht="14.4" customHeight="1" x14ac:dyDescent="0.3">
      <c r="A14" s="565" t="s">
        <v>247</v>
      </c>
    </row>
    <row r="15" spans="1:7" ht="14.4" customHeight="1" x14ac:dyDescent="0.3">
      <c r="A15" s="566" t="s">
        <v>493</v>
      </c>
    </row>
    <row r="16" spans="1:7" ht="14.4" customHeight="1" x14ac:dyDescent="0.3">
      <c r="A16" s="565" t="s">
        <v>776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844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7553.3</v>
      </c>
      <c r="H3" s="103">
        <f t="shared" si="0"/>
        <v>838456.56</v>
      </c>
      <c r="I3" s="74"/>
      <c r="J3" s="74"/>
      <c r="K3" s="103">
        <f t="shared" si="0"/>
        <v>7515.85</v>
      </c>
      <c r="L3" s="103">
        <f t="shared" si="0"/>
        <v>958305</v>
      </c>
      <c r="M3" s="74"/>
      <c r="N3" s="74"/>
      <c r="O3" s="103">
        <f t="shared" si="0"/>
        <v>7844.15</v>
      </c>
      <c r="P3" s="103">
        <f t="shared" si="0"/>
        <v>1004281.01</v>
      </c>
      <c r="Q3" s="75">
        <f>IF(L3=0,0,P3/L3)</f>
        <v>1.0479763853887853</v>
      </c>
      <c r="R3" s="104">
        <f>IF(O3=0,0,P3/O3)</f>
        <v>128.02929699202591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38"/>
      <c r="B5" s="638"/>
      <c r="C5" s="639"/>
      <c r="D5" s="640"/>
      <c r="E5" s="641"/>
      <c r="F5" s="642"/>
      <c r="G5" s="643" t="s">
        <v>71</v>
      </c>
      <c r="H5" s="644" t="s">
        <v>14</v>
      </c>
      <c r="I5" s="645"/>
      <c r="J5" s="645"/>
      <c r="K5" s="643" t="s">
        <v>71</v>
      </c>
      <c r="L5" s="644" t="s">
        <v>14</v>
      </c>
      <c r="M5" s="645"/>
      <c r="N5" s="645"/>
      <c r="O5" s="643" t="s">
        <v>71</v>
      </c>
      <c r="P5" s="644" t="s">
        <v>14</v>
      </c>
      <c r="Q5" s="646"/>
      <c r="R5" s="647"/>
    </row>
    <row r="6" spans="1:18" ht="14.4" customHeight="1" x14ac:dyDescent="0.3">
      <c r="A6" s="584" t="s">
        <v>781</v>
      </c>
      <c r="B6" s="585" t="s">
        <v>782</v>
      </c>
      <c r="C6" s="585" t="s">
        <v>430</v>
      </c>
      <c r="D6" s="585" t="s">
        <v>783</v>
      </c>
      <c r="E6" s="585" t="s">
        <v>784</v>
      </c>
      <c r="F6" s="585" t="s">
        <v>785</v>
      </c>
      <c r="G6" s="116">
        <v>187.80000000000004</v>
      </c>
      <c r="H6" s="116">
        <v>10159.980000000001</v>
      </c>
      <c r="I6" s="585">
        <v>1.0921867643043419</v>
      </c>
      <c r="J6" s="585">
        <v>54.099999999999994</v>
      </c>
      <c r="K6" s="116">
        <v>171.94999999999996</v>
      </c>
      <c r="L6" s="116">
        <v>9302.4200000000037</v>
      </c>
      <c r="M6" s="585">
        <v>1</v>
      </c>
      <c r="N6" s="585">
        <v>54.099563826693839</v>
      </c>
      <c r="O6" s="116">
        <v>195.20000000000002</v>
      </c>
      <c r="P6" s="116">
        <v>10560.32</v>
      </c>
      <c r="Q6" s="590">
        <v>1.135222877487793</v>
      </c>
      <c r="R6" s="598">
        <v>54.099999999999994</v>
      </c>
    </row>
    <row r="7" spans="1:18" ht="14.4" customHeight="1" x14ac:dyDescent="0.3">
      <c r="A7" s="507" t="s">
        <v>781</v>
      </c>
      <c r="B7" s="508" t="s">
        <v>782</v>
      </c>
      <c r="C7" s="508" t="s">
        <v>430</v>
      </c>
      <c r="D7" s="508" t="s">
        <v>783</v>
      </c>
      <c r="E7" s="508" t="s">
        <v>786</v>
      </c>
      <c r="F7" s="508" t="s">
        <v>453</v>
      </c>
      <c r="G7" s="512"/>
      <c r="H7" s="512"/>
      <c r="I7" s="508"/>
      <c r="J7" s="508"/>
      <c r="K7" s="512"/>
      <c r="L7" s="512"/>
      <c r="M7" s="508"/>
      <c r="N7" s="508"/>
      <c r="O7" s="512">
        <v>1.5</v>
      </c>
      <c r="P7" s="512">
        <v>207.3</v>
      </c>
      <c r="Q7" s="549"/>
      <c r="R7" s="513">
        <v>138.20000000000002</v>
      </c>
    </row>
    <row r="8" spans="1:18" ht="14.4" customHeight="1" x14ac:dyDescent="0.3">
      <c r="A8" s="507" t="s">
        <v>781</v>
      </c>
      <c r="B8" s="508" t="s">
        <v>782</v>
      </c>
      <c r="C8" s="508" t="s">
        <v>430</v>
      </c>
      <c r="D8" s="508" t="s">
        <v>783</v>
      </c>
      <c r="E8" s="508" t="s">
        <v>787</v>
      </c>
      <c r="F8" s="508" t="s">
        <v>482</v>
      </c>
      <c r="G8" s="512">
        <v>8.6999999999999993</v>
      </c>
      <c r="H8" s="512">
        <v>534.17999999999995</v>
      </c>
      <c r="I8" s="508">
        <v>0.87744542453062635</v>
      </c>
      <c r="J8" s="508">
        <v>61.4</v>
      </c>
      <c r="K8" s="512">
        <v>9.8999999999999986</v>
      </c>
      <c r="L8" s="512">
        <v>608.79</v>
      </c>
      <c r="M8" s="508">
        <v>1</v>
      </c>
      <c r="N8" s="508">
        <v>61.493939393939399</v>
      </c>
      <c r="O8" s="512">
        <v>18.300000000000004</v>
      </c>
      <c r="P8" s="512">
        <v>1123.6200000000001</v>
      </c>
      <c r="Q8" s="549">
        <v>1.8456610653920074</v>
      </c>
      <c r="R8" s="513">
        <v>61.399999999999991</v>
      </c>
    </row>
    <row r="9" spans="1:18" ht="14.4" customHeight="1" x14ac:dyDescent="0.3">
      <c r="A9" s="507" t="s">
        <v>781</v>
      </c>
      <c r="B9" s="508" t="s">
        <v>782</v>
      </c>
      <c r="C9" s="508" t="s">
        <v>430</v>
      </c>
      <c r="D9" s="508" t="s">
        <v>783</v>
      </c>
      <c r="E9" s="508" t="s">
        <v>788</v>
      </c>
      <c r="F9" s="508" t="s">
        <v>789</v>
      </c>
      <c r="G9" s="512">
        <v>5.8000000000000007</v>
      </c>
      <c r="H9" s="512">
        <v>1026.5999999999999</v>
      </c>
      <c r="I9" s="508">
        <v>0.98305084745762705</v>
      </c>
      <c r="J9" s="508">
        <v>176.99999999999997</v>
      </c>
      <c r="K9" s="512">
        <v>5.9</v>
      </c>
      <c r="L9" s="512">
        <v>1044.3</v>
      </c>
      <c r="M9" s="508">
        <v>1</v>
      </c>
      <c r="N9" s="508">
        <v>176.99999999999997</v>
      </c>
      <c r="O9" s="512">
        <v>7.6999999999999993</v>
      </c>
      <c r="P9" s="512">
        <v>1362.9</v>
      </c>
      <c r="Q9" s="549">
        <v>1.3050847457627119</v>
      </c>
      <c r="R9" s="513">
        <v>177.00000000000003</v>
      </c>
    </row>
    <row r="10" spans="1:18" ht="14.4" customHeight="1" x14ac:dyDescent="0.3">
      <c r="A10" s="507" t="s">
        <v>781</v>
      </c>
      <c r="B10" s="508" t="s">
        <v>782</v>
      </c>
      <c r="C10" s="508" t="s">
        <v>430</v>
      </c>
      <c r="D10" s="508" t="s">
        <v>783</v>
      </c>
      <c r="E10" s="508" t="s">
        <v>790</v>
      </c>
      <c r="F10" s="508"/>
      <c r="G10" s="512">
        <v>88</v>
      </c>
      <c r="H10" s="512">
        <v>5525.5200000000013</v>
      </c>
      <c r="I10" s="508"/>
      <c r="J10" s="508">
        <v>62.790000000000013</v>
      </c>
      <c r="K10" s="512"/>
      <c r="L10" s="512"/>
      <c r="M10" s="508"/>
      <c r="N10" s="508"/>
      <c r="O10" s="512"/>
      <c r="P10" s="512"/>
      <c r="Q10" s="549"/>
      <c r="R10" s="513"/>
    </row>
    <row r="11" spans="1:18" ht="14.4" customHeight="1" x14ac:dyDescent="0.3">
      <c r="A11" s="507" t="s">
        <v>781</v>
      </c>
      <c r="B11" s="508" t="s">
        <v>782</v>
      </c>
      <c r="C11" s="508" t="s">
        <v>430</v>
      </c>
      <c r="D11" s="508" t="s">
        <v>783</v>
      </c>
      <c r="E11" s="508" t="s">
        <v>791</v>
      </c>
      <c r="F11" s="508" t="s">
        <v>792</v>
      </c>
      <c r="G11" s="512">
        <v>937</v>
      </c>
      <c r="H11" s="512">
        <v>2286.2800000000002</v>
      </c>
      <c r="I11" s="508"/>
      <c r="J11" s="508">
        <v>2.4400000000000004</v>
      </c>
      <c r="K11" s="512"/>
      <c r="L11" s="512"/>
      <c r="M11" s="508"/>
      <c r="N11" s="508"/>
      <c r="O11" s="512"/>
      <c r="P11" s="512"/>
      <c r="Q11" s="549"/>
      <c r="R11" s="513"/>
    </row>
    <row r="12" spans="1:18" ht="14.4" customHeight="1" x14ac:dyDescent="0.3">
      <c r="A12" s="507" t="s">
        <v>781</v>
      </c>
      <c r="B12" s="508" t="s">
        <v>782</v>
      </c>
      <c r="C12" s="508" t="s">
        <v>430</v>
      </c>
      <c r="D12" s="508" t="s">
        <v>783</v>
      </c>
      <c r="E12" s="508" t="s">
        <v>793</v>
      </c>
      <c r="F12" s="508" t="s">
        <v>792</v>
      </c>
      <c r="G12" s="512"/>
      <c r="H12" s="512"/>
      <c r="I12" s="508"/>
      <c r="J12" s="508"/>
      <c r="K12" s="512"/>
      <c r="L12" s="512"/>
      <c r="M12" s="508"/>
      <c r="N12" s="508"/>
      <c r="O12" s="512">
        <v>4</v>
      </c>
      <c r="P12" s="512">
        <v>24.36</v>
      </c>
      <c r="Q12" s="549"/>
      <c r="R12" s="513">
        <v>6.09</v>
      </c>
    </row>
    <row r="13" spans="1:18" ht="14.4" customHeight="1" x14ac:dyDescent="0.3">
      <c r="A13" s="507" t="s">
        <v>781</v>
      </c>
      <c r="B13" s="508" t="s">
        <v>782</v>
      </c>
      <c r="C13" s="508" t="s">
        <v>430</v>
      </c>
      <c r="D13" s="508" t="s">
        <v>783</v>
      </c>
      <c r="E13" s="508" t="s">
        <v>794</v>
      </c>
      <c r="F13" s="508" t="s">
        <v>441</v>
      </c>
      <c r="G13" s="512"/>
      <c r="H13" s="512"/>
      <c r="I13" s="508"/>
      <c r="J13" s="508"/>
      <c r="K13" s="512">
        <v>46.099999999999994</v>
      </c>
      <c r="L13" s="512">
        <v>221.35000000000002</v>
      </c>
      <c r="M13" s="508">
        <v>1</v>
      </c>
      <c r="N13" s="508">
        <v>4.801518438177875</v>
      </c>
      <c r="O13" s="512">
        <v>48.2</v>
      </c>
      <c r="P13" s="512">
        <v>231.36</v>
      </c>
      <c r="Q13" s="549">
        <v>1.0452224983058505</v>
      </c>
      <c r="R13" s="513">
        <v>4.8</v>
      </c>
    </row>
    <row r="14" spans="1:18" ht="14.4" customHeight="1" x14ac:dyDescent="0.3">
      <c r="A14" s="507" t="s">
        <v>781</v>
      </c>
      <c r="B14" s="508" t="s">
        <v>782</v>
      </c>
      <c r="C14" s="508" t="s">
        <v>430</v>
      </c>
      <c r="D14" s="508" t="s">
        <v>783</v>
      </c>
      <c r="E14" s="508" t="s">
        <v>795</v>
      </c>
      <c r="F14" s="508" t="s">
        <v>796</v>
      </c>
      <c r="G14" s="512"/>
      <c r="H14" s="512"/>
      <c r="I14" s="508"/>
      <c r="J14" s="508"/>
      <c r="K14" s="512">
        <v>39</v>
      </c>
      <c r="L14" s="512">
        <v>4073.1600000000003</v>
      </c>
      <c r="M14" s="508">
        <v>1</v>
      </c>
      <c r="N14" s="508">
        <v>104.44000000000001</v>
      </c>
      <c r="O14" s="512">
        <v>44</v>
      </c>
      <c r="P14" s="512">
        <v>4595.3600000000006</v>
      </c>
      <c r="Q14" s="549">
        <v>1.1282051282051282</v>
      </c>
      <c r="R14" s="513">
        <v>104.44000000000001</v>
      </c>
    </row>
    <row r="15" spans="1:18" ht="14.4" customHeight="1" x14ac:dyDescent="0.3">
      <c r="A15" s="507" t="s">
        <v>781</v>
      </c>
      <c r="B15" s="508" t="s">
        <v>782</v>
      </c>
      <c r="C15" s="508" t="s">
        <v>430</v>
      </c>
      <c r="D15" s="508" t="s">
        <v>797</v>
      </c>
      <c r="E15" s="508" t="s">
        <v>798</v>
      </c>
      <c r="F15" s="508" t="s">
        <v>799</v>
      </c>
      <c r="G15" s="512">
        <v>43</v>
      </c>
      <c r="H15" s="512">
        <v>7869</v>
      </c>
      <c r="I15" s="508">
        <v>0.69354838709677424</v>
      </c>
      <c r="J15" s="508">
        <v>183</v>
      </c>
      <c r="K15" s="512">
        <v>62</v>
      </c>
      <c r="L15" s="512">
        <v>11346</v>
      </c>
      <c r="M15" s="508">
        <v>1</v>
      </c>
      <c r="N15" s="508">
        <v>183</v>
      </c>
      <c r="O15" s="512">
        <v>53</v>
      </c>
      <c r="P15" s="512">
        <v>9752</v>
      </c>
      <c r="Q15" s="549">
        <v>0.85950995945707742</v>
      </c>
      <c r="R15" s="513">
        <v>184</v>
      </c>
    </row>
    <row r="16" spans="1:18" ht="14.4" customHeight="1" x14ac:dyDescent="0.3">
      <c r="A16" s="507" t="s">
        <v>781</v>
      </c>
      <c r="B16" s="508" t="s">
        <v>782</v>
      </c>
      <c r="C16" s="508" t="s">
        <v>430</v>
      </c>
      <c r="D16" s="508" t="s">
        <v>797</v>
      </c>
      <c r="E16" s="508" t="s">
        <v>800</v>
      </c>
      <c r="F16" s="508" t="s">
        <v>801</v>
      </c>
      <c r="G16" s="512">
        <v>8</v>
      </c>
      <c r="H16" s="512">
        <v>976</v>
      </c>
      <c r="I16" s="508">
        <v>0.34782608695652173</v>
      </c>
      <c r="J16" s="508">
        <v>122</v>
      </c>
      <c r="K16" s="512">
        <v>23</v>
      </c>
      <c r="L16" s="512">
        <v>2806</v>
      </c>
      <c r="M16" s="508">
        <v>1</v>
      </c>
      <c r="N16" s="508">
        <v>122</v>
      </c>
      <c r="O16" s="512">
        <v>8</v>
      </c>
      <c r="P16" s="512">
        <v>976</v>
      </c>
      <c r="Q16" s="549">
        <v>0.34782608695652173</v>
      </c>
      <c r="R16" s="513">
        <v>122</v>
      </c>
    </row>
    <row r="17" spans="1:18" ht="14.4" customHeight="1" x14ac:dyDescent="0.3">
      <c r="A17" s="507" t="s">
        <v>781</v>
      </c>
      <c r="B17" s="508" t="s">
        <v>782</v>
      </c>
      <c r="C17" s="508" t="s">
        <v>430</v>
      </c>
      <c r="D17" s="508" t="s">
        <v>797</v>
      </c>
      <c r="E17" s="508" t="s">
        <v>802</v>
      </c>
      <c r="F17" s="508" t="s">
        <v>803</v>
      </c>
      <c r="G17" s="512">
        <v>1331</v>
      </c>
      <c r="H17" s="512">
        <v>49247</v>
      </c>
      <c r="I17" s="508">
        <v>1.0160305343511451</v>
      </c>
      <c r="J17" s="508">
        <v>37</v>
      </c>
      <c r="K17" s="512">
        <v>1310</v>
      </c>
      <c r="L17" s="512">
        <v>48470</v>
      </c>
      <c r="M17" s="508">
        <v>1</v>
      </c>
      <c r="N17" s="508">
        <v>37</v>
      </c>
      <c r="O17" s="512">
        <v>1370</v>
      </c>
      <c r="P17" s="512">
        <v>50690</v>
      </c>
      <c r="Q17" s="549">
        <v>1.0458015267175573</v>
      </c>
      <c r="R17" s="513">
        <v>37</v>
      </c>
    </row>
    <row r="18" spans="1:18" ht="14.4" customHeight="1" x14ac:dyDescent="0.3">
      <c r="A18" s="507" t="s">
        <v>781</v>
      </c>
      <c r="B18" s="508" t="s">
        <v>782</v>
      </c>
      <c r="C18" s="508" t="s">
        <v>430</v>
      </c>
      <c r="D18" s="508" t="s">
        <v>797</v>
      </c>
      <c r="E18" s="508" t="s">
        <v>804</v>
      </c>
      <c r="F18" s="508" t="s">
        <v>805</v>
      </c>
      <c r="G18" s="512">
        <v>405</v>
      </c>
      <c r="H18" s="512">
        <v>4050</v>
      </c>
      <c r="I18" s="508">
        <v>0.95070422535211263</v>
      </c>
      <c r="J18" s="508">
        <v>10</v>
      </c>
      <c r="K18" s="512">
        <v>426</v>
      </c>
      <c r="L18" s="512">
        <v>4260</v>
      </c>
      <c r="M18" s="508">
        <v>1</v>
      </c>
      <c r="N18" s="508">
        <v>10</v>
      </c>
      <c r="O18" s="512">
        <v>423</v>
      </c>
      <c r="P18" s="512">
        <v>4230</v>
      </c>
      <c r="Q18" s="549">
        <v>0.99295774647887325</v>
      </c>
      <c r="R18" s="513">
        <v>10</v>
      </c>
    </row>
    <row r="19" spans="1:18" ht="14.4" customHeight="1" x14ac:dyDescent="0.3">
      <c r="A19" s="507" t="s">
        <v>781</v>
      </c>
      <c r="B19" s="508" t="s">
        <v>782</v>
      </c>
      <c r="C19" s="508" t="s">
        <v>430</v>
      </c>
      <c r="D19" s="508" t="s">
        <v>797</v>
      </c>
      <c r="E19" s="508" t="s">
        <v>806</v>
      </c>
      <c r="F19" s="508" t="s">
        <v>807</v>
      </c>
      <c r="G19" s="512">
        <v>41</v>
      </c>
      <c r="H19" s="512">
        <v>205</v>
      </c>
      <c r="I19" s="508">
        <v>0.93181818181818177</v>
      </c>
      <c r="J19" s="508">
        <v>5</v>
      </c>
      <c r="K19" s="512">
        <v>44</v>
      </c>
      <c r="L19" s="512">
        <v>220</v>
      </c>
      <c r="M19" s="508">
        <v>1</v>
      </c>
      <c r="N19" s="508">
        <v>5</v>
      </c>
      <c r="O19" s="512">
        <v>48</v>
      </c>
      <c r="P19" s="512">
        <v>240</v>
      </c>
      <c r="Q19" s="549">
        <v>1.0909090909090908</v>
      </c>
      <c r="R19" s="513">
        <v>5</v>
      </c>
    </row>
    <row r="20" spans="1:18" ht="14.4" customHeight="1" x14ac:dyDescent="0.3">
      <c r="A20" s="507" t="s">
        <v>781</v>
      </c>
      <c r="B20" s="508" t="s">
        <v>782</v>
      </c>
      <c r="C20" s="508" t="s">
        <v>430</v>
      </c>
      <c r="D20" s="508" t="s">
        <v>797</v>
      </c>
      <c r="E20" s="508" t="s">
        <v>808</v>
      </c>
      <c r="F20" s="508" t="s">
        <v>809</v>
      </c>
      <c r="G20" s="512">
        <v>8</v>
      </c>
      <c r="H20" s="512">
        <v>40</v>
      </c>
      <c r="I20" s="508">
        <v>0.72727272727272729</v>
      </c>
      <c r="J20" s="508">
        <v>5</v>
      </c>
      <c r="K20" s="512">
        <v>11</v>
      </c>
      <c r="L20" s="512">
        <v>55</v>
      </c>
      <c r="M20" s="508">
        <v>1</v>
      </c>
      <c r="N20" s="508">
        <v>5</v>
      </c>
      <c r="O20" s="512">
        <v>12</v>
      </c>
      <c r="P20" s="512">
        <v>60</v>
      </c>
      <c r="Q20" s="549">
        <v>1.0909090909090908</v>
      </c>
      <c r="R20" s="513">
        <v>5</v>
      </c>
    </row>
    <row r="21" spans="1:18" ht="14.4" customHeight="1" x14ac:dyDescent="0.3">
      <c r="A21" s="507" t="s">
        <v>781</v>
      </c>
      <c r="B21" s="508" t="s">
        <v>782</v>
      </c>
      <c r="C21" s="508" t="s">
        <v>430</v>
      </c>
      <c r="D21" s="508" t="s">
        <v>797</v>
      </c>
      <c r="E21" s="508" t="s">
        <v>810</v>
      </c>
      <c r="F21" s="508" t="s">
        <v>811</v>
      </c>
      <c r="G21" s="512">
        <v>16</v>
      </c>
      <c r="H21" s="512">
        <v>1184</v>
      </c>
      <c r="I21" s="508">
        <v>7.6190476190476197E-2</v>
      </c>
      <c r="J21" s="508">
        <v>74</v>
      </c>
      <c r="K21" s="512">
        <v>210</v>
      </c>
      <c r="L21" s="512">
        <v>15540</v>
      </c>
      <c r="M21" s="508">
        <v>1</v>
      </c>
      <c r="N21" s="508">
        <v>74</v>
      </c>
      <c r="O21" s="512">
        <v>253</v>
      </c>
      <c r="P21" s="512">
        <v>18722</v>
      </c>
      <c r="Q21" s="549">
        <v>1.2047619047619047</v>
      </c>
      <c r="R21" s="513">
        <v>74</v>
      </c>
    </row>
    <row r="22" spans="1:18" ht="14.4" customHeight="1" x14ac:dyDescent="0.3">
      <c r="A22" s="507" t="s">
        <v>781</v>
      </c>
      <c r="B22" s="508" t="s">
        <v>782</v>
      </c>
      <c r="C22" s="508" t="s">
        <v>430</v>
      </c>
      <c r="D22" s="508" t="s">
        <v>797</v>
      </c>
      <c r="E22" s="508" t="s">
        <v>812</v>
      </c>
      <c r="F22" s="508" t="s">
        <v>813</v>
      </c>
      <c r="G22" s="512">
        <v>182</v>
      </c>
      <c r="H22" s="512">
        <v>32214</v>
      </c>
      <c r="I22" s="508">
        <v>1.1741935483870967</v>
      </c>
      <c r="J22" s="508">
        <v>177</v>
      </c>
      <c r="K22" s="512">
        <v>155</v>
      </c>
      <c r="L22" s="512">
        <v>27435</v>
      </c>
      <c r="M22" s="508">
        <v>1</v>
      </c>
      <c r="N22" s="508">
        <v>177</v>
      </c>
      <c r="O22" s="512">
        <v>178</v>
      </c>
      <c r="P22" s="512">
        <v>31684</v>
      </c>
      <c r="Q22" s="549">
        <v>1.154875159467833</v>
      </c>
      <c r="R22" s="513">
        <v>178</v>
      </c>
    </row>
    <row r="23" spans="1:18" ht="14.4" customHeight="1" x14ac:dyDescent="0.3">
      <c r="A23" s="507" t="s">
        <v>781</v>
      </c>
      <c r="B23" s="508" t="s">
        <v>782</v>
      </c>
      <c r="C23" s="508" t="s">
        <v>430</v>
      </c>
      <c r="D23" s="508" t="s">
        <v>797</v>
      </c>
      <c r="E23" s="508" t="s">
        <v>814</v>
      </c>
      <c r="F23" s="508" t="s">
        <v>815</v>
      </c>
      <c r="G23" s="512">
        <v>180</v>
      </c>
      <c r="H23" s="512">
        <v>32220</v>
      </c>
      <c r="I23" s="508">
        <v>0.78970588235294115</v>
      </c>
      <c r="J23" s="508">
        <v>179</v>
      </c>
      <c r="K23" s="512">
        <v>150</v>
      </c>
      <c r="L23" s="512">
        <v>40800</v>
      </c>
      <c r="M23" s="508">
        <v>1</v>
      </c>
      <c r="N23" s="508">
        <v>272</v>
      </c>
      <c r="O23" s="512">
        <v>143</v>
      </c>
      <c r="P23" s="512">
        <v>38896</v>
      </c>
      <c r="Q23" s="549">
        <v>0.95333333333333337</v>
      </c>
      <c r="R23" s="513">
        <v>272</v>
      </c>
    </row>
    <row r="24" spans="1:18" ht="14.4" customHeight="1" x14ac:dyDescent="0.3">
      <c r="A24" s="507" t="s">
        <v>781</v>
      </c>
      <c r="B24" s="508" t="s">
        <v>782</v>
      </c>
      <c r="C24" s="508" t="s">
        <v>430</v>
      </c>
      <c r="D24" s="508" t="s">
        <v>797</v>
      </c>
      <c r="E24" s="508" t="s">
        <v>816</v>
      </c>
      <c r="F24" s="508" t="s">
        <v>817</v>
      </c>
      <c r="G24" s="512">
        <v>414</v>
      </c>
      <c r="H24" s="512">
        <v>13800</v>
      </c>
      <c r="I24" s="508">
        <v>0.54545497664425024</v>
      </c>
      <c r="J24" s="508">
        <v>33.333333333333336</v>
      </c>
      <c r="K24" s="512">
        <v>759</v>
      </c>
      <c r="L24" s="512">
        <v>25299.980000000003</v>
      </c>
      <c r="M24" s="508">
        <v>1</v>
      </c>
      <c r="N24" s="508">
        <v>33.333306982872202</v>
      </c>
      <c r="O24" s="512">
        <v>777</v>
      </c>
      <c r="P24" s="512">
        <v>25900.009999999995</v>
      </c>
      <c r="Q24" s="549">
        <v>1.0237166195388294</v>
      </c>
      <c r="R24" s="513">
        <v>33.333346203346196</v>
      </c>
    </row>
    <row r="25" spans="1:18" ht="14.4" customHeight="1" x14ac:dyDescent="0.3">
      <c r="A25" s="507" t="s">
        <v>781</v>
      </c>
      <c r="B25" s="508" t="s">
        <v>782</v>
      </c>
      <c r="C25" s="508" t="s">
        <v>430</v>
      </c>
      <c r="D25" s="508" t="s">
        <v>797</v>
      </c>
      <c r="E25" s="508" t="s">
        <v>818</v>
      </c>
      <c r="F25" s="508" t="s">
        <v>819</v>
      </c>
      <c r="G25" s="512">
        <v>275</v>
      </c>
      <c r="H25" s="512">
        <v>10175</v>
      </c>
      <c r="I25" s="508">
        <v>1.1752136752136753</v>
      </c>
      <c r="J25" s="508">
        <v>37</v>
      </c>
      <c r="K25" s="512">
        <v>234</v>
      </c>
      <c r="L25" s="512">
        <v>8658</v>
      </c>
      <c r="M25" s="508">
        <v>1</v>
      </c>
      <c r="N25" s="508">
        <v>37</v>
      </c>
      <c r="O25" s="512">
        <v>231</v>
      </c>
      <c r="P25" s="512">
        <v>8547</v>
      </c>
      <c r="Q25" s="549">
        <v>0.98717948717948723</v>
      </c>
      <c r="R25" s="513">
        <v>37</v>
      </c>
    </row>
    <row r="26" spans="1:18" ht="14.4" customHeight="1" x14ac:dyDescent="0.3">
      <c r="A26" s="507" t="s">
        <v>781</v>
      </c>
      <c r="B26" s="508" t="s">
        <v>782</v>
      </c>
      <c r="C26" s="508" t="s">
        <v>430</v>
      </c>
      <c r="D26" s="508" t="s">
        <v>797</v>
      </c>
      <c r="E26" s="508" t="s">
        <v>820</v>
      </c>
      <c r="F26" s="508" t="s">
        <v>821</v>
      </c>
      <c r="G26" s="512">
        <v>1017</v>
      </c>
      <c r="H26" s="512">
        <v>133227</v>
      </c>
      <c r="I26" s="508">
        <v>1.0725775287411845</v>
      </c>
      <c r="J26" s="508">
        <v>131</v>
      </c>
      <c r="K26" s="512">
        <v>941</v>
      </c>
      <c r="L26" s="512">
        <v>124212</v>
      </c>
      <c r="M26" s="508">
        <v>1</v>
      </c>
      <c r="N26" s="508">
        <v>132</v>
      </c>
      <c r="O26" s="512">
        <v>1019</v>
      </c>
      <c r="P26" s="512">
        <v>134508</v>
      </c>
      <c r="Q26" s="549">
        <v>1.0828905419766206</v>
      </c>
      <c r="R26" s="513">
        <v>132</v>
      </c>
    </row>
    <row r="27" spans="1:18" ht="14.4" customHeight="1" x14ac:dyDescent="0.3">
      <c r="A27" s="507" t="s">
        <v>781</v>
      </c>
      <c r="B27" s="508" t="s">
        <v>782</v>
      </c>
      <c r="C27" s="508" t="s">
        <v>430</v>
      </c>
      <c r="D27" s="508" t="s">
        <v>797</v>
      </c>
      <c r="E27" s="508" t="s">
        <v>822</v>
      </c>
      <c r="F27" s="508" t="s">
        <v>823</v>
      </c>
      <c r="G27" s="512">
        <v>534</v>
      </c>
      <c r="H27" s="512">
        <v>39516</v>
      </c>
      <c r="I27" s="508">
        <v>0.94680851063829785</v>
      </c>
      <c r="J27" s="508">
        <v>74</v>
      </c>
      <c r="K27" s="512">
        <v>564</v>
      </c>
      <c r="L27" s="512">
        <v>41736</v>
      </c>
      <c r="M27" s="508">
        <v>1</v>
      </c>
      <c r="N27" s="508">
        <v>74</v>
      </c>
      <c r="O27" s="512">
        <v>440</v>
      </c>
      <c r="P27" s="512">
        <v>32560</v>
      </c>
      <c r="Q27" s="549">
        <v>0.78014184397163122</v>
      </c>
      <c r="R27" s="513">
        <v>74</v>
      </c>
    </row>
    <row r="28" spans="1:18" ht="14.4" customHeight="1" x14ac:dyDescent="0.3">
      <c r="A28" s="507" t="s">
        <v>781</v>
      </c>
      <c r="B28" s="508" t="s">
        <v>782</v>
      </c>
      <c r="C28" s="508" t="s">
        <v>430</v>
      </c>
      <c r="D28" s="508" t="s">
        <v>797</v>
      </c>
      <c r="E28" s="508" t="s">
        <v>824</v>
      </c>
      <c r="F28" s="508" t="s">
        <v>825</v>
      </c>
      <c r="G28" s="512">
        <v>410</v>
      </c>
      <c r="H28" s="512">
        <v>145140</v>
      </c>
      <c r="I28" s="508">
        <v>0.87547124287480771</v>
      </c>
      <c r="J28" s="508">
        <v>354</v>
      </c>
      <c r="K28" s="512">
        <v>467</v>
      </c>
      <c r="L28" s="512">
        <v>165785</v>
      </c>
      <c r="M28" s="508">
        <v>1</v>
      </c>
      <c r="N28" s="508">
        <v>355</v>
      </c>
      <c r="O28" s="512">
        <v>460</v>
      </c>
      <c r="P28" s="512">
        <v>163300</v>
      </c>
      <c r="Q28" s="549">
        <v>0.98501070663811563</v>
      </c>
      <c r="R28" s="513">
        <v>355</v>
      </c>
    </row>
    <row r="29" spans="1:18" ht="14.4" customHeight="1" x14ac:dyDescent="0.3">
      <c r="A29" s="507" t="s">
        <v>781</v>
      </c>
      <c r="B29" s="508" t="s">
        <v>782</v>
      </c>
      <c r="C29" s="508" t="s">
        <v>430</v>
      </c>
      <c r="D29" s="508" t="s">
        <v>797</v>
      </c>
      <c r="E29" s="508" t="s">
        <v>826</v>
      </c>
      <c r="F29" s="508" t="s">
        <v>827</v>
      </c>
      <c r="G29" s="512">
        <v>85</v>
      </c>
      <c r="H29" s="512">
        <v>18870</v>
      </c>
      <c r="I29" s="508">
        <v>0.1429372197309417</v>
      </c>
      <c r="J29" s="508">
        <v>222</v>
      </c>
      <c r="K29" s="512">
        <v>592</v>
      </c>
      <c r="L29" s="512">
        <v>132016</v>
      </c>
      <c r="M29" s="508">
        <v>1</v>
      </c>
      <c r="N29" s="508">
        <v>223</v>
      </c>
      <c r="O29" s="512">
        <v>645</v>
      </c>
      <c r="P29" s="512">
        <v>143835</v>
      </c>
      <c r="Q29" s="549">
        <v>1.089527027027027</v>
      </c>
      <c r="R29" s="513">
        <v>223</v>
      </c>
    </row>
    <row r="30" spans="1:18" ht="14.4" customHeight="1" x14ac:dyDescent="0.3">
      <c r="A30" s="507" t="s">
        <v>781</v>
      </c>
      <c r="B30" s="508" t="s">
        <v>782</v>
      </c>
      <c r="C30" s="508" t="s">
        <v>430</v>
      </c>
      <c r="D30" s="508" t="s">
        <v>797</v>
      </c>
      <c r="E30" s="508" t="s">
        <v>828</v>
      </c>
      <c r="F30" s="508" t="s">
        <v>829</v>
      </c>
      <c r="G30" s="512">
        <v>233</v>
      </c>
      <c r="H30" s="512">
        <v>17941</v>
      </c>
      <c r="I30" s="508">
        <v>0.99572649572649574</v>
      </c>
      <c r="J30" s="508">
        <v>77</v>
      </c>
      <c r="K30" s="512">
        <v>234</v>
      </c>
      <c r="L30" s="512">
        <v>18018</v>
      </c>
      <c r="M30" s="508">
        <v>1</v>
      </c>
      <c r="N30" s="508">
        <v>77</v>
      </c>
      <c r="O30" s="512">
        <v>200</v>
      </c>
      <c r="P30" s="512">
        <v>15400</v>
      </c>
      <c r="Q30" s="549">
        <v>0.85470085470085466</v>
      </c>
      <c r="R30" s="513">
        <v>77</v>
      </c>
    </row>
    <row r="31" spans="1:18" ht="14.4" customHeight="1" x14ac:dyDescent="0.3">
      <c r="A31" s="507" t="s">
        <v>781</v>
      </c>
      <c r="B31" s="508" t="s">
        <v>782</v>
      </c>
      <c r="C31" s="508" t="s">
        <v>430</v>
      </c>
      <c r="D31" s="508" t="s">
        <v>797</v>
      </c>
      <c r="E31" s="508" t="s">
        <v>830</v>
      </c>
      <c r="F31" s="508" t="s">
        <v>831</v>
      </c>
      <c r="G31" s="512">
        <v>51</v>
      </c>
      <c r="H31" s="512">
        <v>1428</v>
      </c>
      <c r="I31" s="508">
        <v>0.86440677966101698</v>
      </c>
      <c r="J31" s="508">
        <v>28</v>
      </c>
      <c r="K31" s="512">
        <v>59</v>
      </c>
      <c r="L31" s="512">
        <v>1652</v>
      </c>
      <c r="M31" s="508">
        <v>1</v>
      </c>
      <c r="N31" s="508">
        <v>28</v>
      </c>
      <c r="O31" s="512">
        <v>44</v>
      </c>
      <c r="P31" s="512">
        <v>1232</v>
      </c>
      <c r="Q31" s="549">
        <v>0.74576271186440679</v>
      </c>
      <c r="R31" s="513">
        <v>28</v>
      </c>
    </row>
    <row r="32" spans="1:18" ht="14.4" customHeight="1" x14ac:dyDescent="0.3">
      <c r="A32" s="507" t="s">
        <v>781</v>
      </c>
      <c r="B32" s="508" t="s">
        <v>782</v>
      </c>
      <c r="C32" s="508" t="s">
        <v>430</v>
      </c>
      <c r="D32" s="508" t="s">
        <v>797</v>
      </c>
      <c r="E32" s="508" t="s">
        <v>832</v>
      </c>
      <c r="F32" s="508" t="s">
        <v>833</v>
      </c>
      <c r="G32" s="512">
        <v>108</v>
      </c>
      <c r="H32" s="512">
        <v>6372</v>
      </c>
      <c r="I32" s="508">
        <v>1.6875</v>
      </c>
      <c r="J32" s="508">
        <v>59</v>
      </c>
      <c r="K32" s="512">
        <v>64</v>
      </c>
      <c r="L32" s="512">
        <v>3776</v>
      </c>
      <c r="M32" s="508">
        <v>1</v>
      </c>
      <c r="N32" s="508">
        <v>59</v>
      </c>
      <c r="O32" s="512">
        <v>64</v>
      </c>
      <c r="P32" s="512">
        <v>3776</v>
      </c>
      <c r="Q32" s="549">
        <v>1</v>
      </c>
      <c r="R32" s="513">
        <v>59</v>
      </c>
    </row>
    <row r="33" spans="1:18" ht="14.4" customHeight="1" x14ac:dyDescent="0.3">
      <c r="A33" s="507" t="s">
        <v>781</v>
      </c>
      <c r="B33" s="508" t="s">
        <v>782</v>
      </c>
      <c r="C33" s="508" t="s">
        <v>430</v>
      </c>
      <c r="D33" s="508" t="s">
        <v>797</v>
      </c>
      <c r="E33" s="508" t="s">
        <v>834</v>
      </c>
      <c r="F33" s="508" t="s">
        <v>835</v>
      </c>
      <c r="G33" s="512">
        <v>193</v>
      </c>
      <c r="H33" s="512">
        <v>135293</v>
      </c>
      <c r="I33" s="508">
        <v>1.4087591240875912</v>
      </c>
      <c r="J33" s="508">
        <v>701</v>
      </c>
      <c r="K33" s="512">
        <v>137</v>
      </c>
      <c r="L33" s="512">
        <v>96037</v>
      </c>
      <c r="M33" s="508">
        <v>1</v>
      </c>
      <c r="N33" s="508">
        <v>701</v>
      </c>
      <c r="O33" s="512">
        <v>140</v>
      </c>
      <c r="P33" s="512">
        <v>98280</v>
      </c>
      <c r="Q33" s="549">
        <v>1.0233555817028854</v>
      </c>
      <c r="R33" s="513">
        <v>702</v>
      </c>
    </row>
    <row r="34" spans="1:18" ht="14.4" customHeight="1" x14ac:dyDescent="0.3">
      <c r="A34" s="507" t="s">
        <v>781</v>
      </c>
      <c r="B34" s="508" t="s">
        <v>782</v>
      </c>
      <c r="C34" s="508" t="s">
        <v>430</v>
      </c>
      <c r="D34" s="508" t="s">
        <v>797</v>
      </c>
      <c r="E34" s="508" t="s">
        <v>836</v>
      </c>
      <c r="F34" s="508" t="s">
        <v>837</v>
      </c>
      <c r="G34" s="512">
        <v>522</v>
      </c>
      <c r="H34" s="512">
        <v>120582</v>
      </c>
      <c r="I34" s="508">
        <v>1.0155642023346303</v>
      </c>
      <c r="J34" s="508">
        <v>231</v>
      </c>
      <c r="K34" s="512">
        <v>514</v>
      </c>
      <c r="L34" s="512">
        <v>118734</v>
      </c>
      <c r="M34" s="508">
        <v>1</v>
      </c>
      <c r="N34" s="508">
        <v>231</v>
      </c>
      <c r="O34" s="512">
        <v>567</v>
      </c>
      <c r="P34" s="512">
        <v>131544</v>
      </c>
      <c r="Q34" s="549">
        <v>1.1078882207286878</v>
      </c>
      <c r="R34" s="513">
        <v>232</v>
      </c>
    </row>
    <row r="35" spans="1:18" ht="14.4" customHeight="1" x14ac:dyDescent="0.3">
      <c r="A35" s="507" t="s">
        <v>781</v>
      </c>
      <c r="B35" s="508" t="s">
        <v>782</v>
      </c>
      <c r="C35" s="508" t="s">
        <v>430</v>
      </c>
      <c r="D35" s="508" t="s">
        <v>797</v>
      </c>
      <c r="E35" s="508" t="s">
        <v>838</v>
      </c>
      <c r="F35" s="508" t="s">
        <v>839</v>
      </c>
      <c r="G35" s="512">
        <v>47</v>
      </c>
      <c r="H35" s="512">
        <v>22184</v>
      </c>
      <c r="I35" s="508">
        <v>0.76886285654871245</v>
      </c>
      <c r="J35" s="508">
        <v>472</v>
      </c>
      <c r="K35" s="512">
        <v>61</v>
      </c>
      <c r="L35" s="512">
        <v>28853</v>
      </c>
      <c r="M35" s="508">
        <v>1</v>
      </c>
      <c r="N35" s="508">
        <v>473</v>
      </c>
      <c r="O35" s="512">
        <v>52</v>
      </c>
      <c r="P35" s="512">
        <v>24648</v>
      </c>
      <c r="Q35" s="549">
        <v>0.85426125532873531</v>
      </c>
      <c r="R35" s="513">
        <v>474</v>
      </c>
    </row>
    <row r="36" spans="1:18" ht="14.4" customHeight="1" x14ac:dyDescent="0.3">
      <c r="A36" s="507" t="s">
        <v>781</v>
      </c>
      <c r="B36" s="508" t="s">
        <v>782</v>
      </c>
      <c r="C36" s="508" t="s">
        <v>435</v>
      </c>
      <c r="D36" s="508" t="s">
        <v>783</v>
      </c>
      <c r="E36" s="508" t="s">
        <v>784</v>
      </c>
      <c r="F36" s="508" t="s">
        <v>785</v>
      </c>
      <c r="G36" s="512"/>
      <c r="H36" s="512"/>
      <c r="I36" s="508"/>
      <c r="J36" s="508"/>
      <c r="K36" s="512"/>
      <c r="L36" s="512"/>
      <c r="M36" s="508"/>
      <c r="N36" s="508"/>
      <c r="O36" s="512">
        <v>2.5999999999999996</v>
      </c>
      <c r="P36" s="512">
        <v>140.66</v>
      </c>
      <c r="Q36" s="549"/>
      <c r="R36" s="513">
        <v>54.100000000000009</v>
      </c>
    </row>
    <row r="37" spans="1:18" ht="14.4" customHeight="1" x14ac:dyDescent="0.3">
      <c r="A37" s="507" t="s">
        <v>781</v>
      </c>
      <c r="B37" s="508" t="s">
        <v>782</v>
      </c>
      <c r="C37" s="508" t="s">
        <v>435</v>
      </c>
      <c r="D37" s="508" t="s">
        <v>783</v>
      </c>
      <c r="E37" s="508" t="s">
        <v>794</v>
      </c>
      <c r="F37" s="508" t="s">
        <v>441</v>
      </c>
      <c r="G37" s="512"/>
      <c r="H37" s="512"/>
      <c r="I37" s="508"/>
      <c r="J37" s="508"/>
      <c r="K37" s="512"/>
      <c r="L37" s="512"/>
      <c r="M37" s="508"/>
      <c r="N37" s="508"/>
      <c r="O37" s="512">
        <v>0.64999999999999991</v>
      </c>
      <c r="P37" s="512">
        <v>3.12</v>
      </c>
      <c r="Q37" s="549"/>
      <c r="R37" s="513">
        <v>4.8000000000000007</v>
      </c>
    </row>
    <row r="38" spans="1:18" ht="14.4" customHeight="1" x14ac:dyDescent="0.3">
      <c r="A38" s="507" t="s">
        <v>781</v>
      </c>
      <c r="B38" s="508" t="s">
        <v>782</v>
      </c>
      <c r="C38" s="508" t="s">
        <v>435</v>
      </c>
      <c r="D38" s="508" t="s">
        <v>797</v>
      </c>
      <c r="E38" s="508" t="s">
        <v>802</v>
      </c>
      <c r="F38" s="508" t="s">
        <v>803</v>
      </c>
      <c r="G38" s="512"/>
      <c r="H38" s="512"/>
      <c r="I38" s="508"/>
      <c r="J38" s="508"/>
      <c r="K38" s="512"/>
      <c r="L38" s="512"/>
      <c r="M38" s="508"/>
      <c r="N38" s="508"/>
      <c r="O38" s="512">
        <v>12</v>
      </c>
      <c r="P38" s="512">
        <v>444</v>
      </c>
      <c r="Q38" s="549"/>
      <c r="R38" s="513">
        <v>37</v>
      </c>
    </row>
    <row r="39" spans="1:18" ht="14.4" customHeight="1" x14ac:dyDescent="0.3">
      <c r="A39" s="507" t="s">
        <v>781</v>
      </c>
      <c r="B39" s="508" t="s">
        <v>782</v>
      </c>
      <c r="C39" s="508" t="s">
        <v>435</v>
      </c>
      <c r="D39" s="508" t="s">
        <v>797</v>
      </c>
      <c r="E39" s="508" t="s">
        <v>820</v>
      </c>
      <c r="F39" s="508" t="s">
        <v>821</v>
      </c>
      <c r="G39" s="512"/>
      <c r="H39" s="512"/>
      <c r="I39" s="508"/>
      <c r="J39" s="508"/>
      <c r="K39" s="512"/>
      <c r="L39" s="512"/>
      <c r="M39" s="508"/>
      <c r="N39" s="508"/>
      <c r="O39" s="512">
        <v>13</v>
      </c>
      <c r="P39" s="512">
        <v>1716</v>
      </c>
      <c r="Q39" s="549"/>
      <c r="R39" s="513">
        <v>132</v>
      </c>
    </row>
    <row r="40" spans="1:18" ht="14.4" customHeight="1" x14ac:dyDescent="0.3">
      <c r="A40" s="507" t="s">
        <v>781</v>
      </c>
      <c r="B40" s="508" t="s">
        <v>782</v>
      </c>
      <c r="C40" s="508" t="s">
        <v>435</v>
      </c>
      <c r="D40" s="508" t="s">
        <v>797</v>
      </c>
      <c r="E40" s="508" t="s">
        <v>822</v>
      </c>
      <c r="F40" s="508" t="s">
        <v>823</v>
      </c>
      <c r="G40" s="512"/>
      <c r="H40" s="512"/>
      <c r="I40" s="508"/>
      <c r="J40" s="508"/>
      <c r="K40" s="512"/>
      <c r="L40" s="512"/>
      <c r="M40" s="508"/>
      <c r="N40" s="508"/>
      <c r="O40" s="512">
        <v>1</v>
      </c>
      <c r="P40" s="512">
        <v>74</v>
      </c>
      <c r="Q40" s="549"/>
      <c r="R40" s="513">
        <v>74</v>
      </c>
    </row>
    <row r="41" spans="1:18" ht="14.4" customHeight="1" x14ac:dyDescent="0.3">
      <c r="A41" s="507" t="s">
        <v>840</v>
      </c>
      <c r="B41" s="508" t="s">
        <v>841</v>
      </c>
      <c r="C41" s="508" t="s">
        <v>430</v>
      </c>
      <c r="D41" s="508" t="s">
        <v>797</v>
      </c>
      <c r="E41" s="508" t="s">
        <v>802</v>
      </c>
      <c r="F41" s="508" t="s">
        <v>803</v>
      </c>
      <c r="G41" s="512">
        <v>8</v>
      </c>
      <c r="H41" s="512">
        <v>296</v>
      </c>
      <c r="I41" s="508"/>
      <c r="J41" s="508">
        <v>37</v>
      </c>
      <c r="K41" s="512"/>
      <c r="L41" s="512"/>
      <c r="M41" s="508"/>
      <c r="N41" s="508"/>
      <c r="O41" s="512"/>
      <c r="P41" s="512"/>
      <c r="Q41" s="549"/>
      <c r="R41" s="513"/>
    </row>
    <row r="42" spans="1:18" ht="14.4" customHeight="1" x14ac:dyDescent="0.3">
      <c r="A42" s="507" t="s">
        <v>840</v>
      </c>
      <c r="B42" s="508" t="s">
        <v>841</v>
      </c>
      <c r="C42" s="508" t="s">
        <v>430</v>
      </c>
      <c r="D42" s="508" t="s">
        <v>797</v>
      </c>
      <c r="E42" s="508" t="s">
        <v>842</v>
      </c>
      <c r="F42" s="508" t="s">
        <v>843</v>
      </c>
      <c r="G42" s="512">
        <v>207</v>
      </c>
      <c r="H42" s="512">
        <v>25047</v>
      </c>
      <c r="I42" s="508">
        <v>0.91592920353982299</v>
      </c>
      <c r="J42" s="508">
        <v>121</v>
      </c>
      <c r="K42" s="512">
        <v>226</v>
      </c>
      <c r="L42" s="512">
        <v>27346</v>
      </c>
      <c r="M42" s="508">
        <v>1</v>
      </c>
      <c r="N42" s="508">
        <v>121</v>
      </c>
      <c r="O42" s="512">
        <v>369</v>
      </c>
      <c r="P42" s="512">
        <v>45018</v>
      </c>
      <c r="Q42" s="549">
        <v>1.6462371096321218</v>
      </c>
      <c r="R42" s="513">
        <v>122</v>
      </c>
    </row>
    <row r="43" spans="1:18" ht="14.4" customHeight="1" x14ac:dyDescent="0.3">
      <c r="A43" s="507" t="s">
        <v>840</v>
      </c>
      <c r="B43" s="508" t="s">
        <v>841</v>
      </c>
      <c r="C43" s="508" t="s">
        <v>430</v>
      </c>
      <c r="D43" s="508" t="s">
        <v>797</v>
      </c>
      <c r="E43" s="508" t="s">
        <v>820</v>
      </c>
      <c r="F43" s="508" t="s">
        <v>821</v>
      </c>
      <c r="G43" s="512">
        <v>8</v>
      </c>
      <c r="H43" s="512">
        <v>1048</v>
      </c>
      <c r="I43" s="508"/>
      <c r="J43" s="508">
        <v>131</v>
      </c>
      <c r="K43" s="512"/>
      <c r="L43" s="512"/>
      <c r="M43" s="508"/>
      <c r="N43" s="508"/>
      <c r="O43" s="512"/>
      <c r="P43" s="512"/>
      <c r="Q43" s="549"/>
      <c r="R43" s="513"/>
    </row>
    <row r="44" spans="1:18" ht="14.4" customHeight="1" thickBot="1" x14ac:dyDescent="0.35">
      <c r="A44" s="514" t="s">
        <v>840</v>
      </c>
      <c r="B44" s="515" t="s">
        <v>841</v>
      </c>
      <c r="C44" s="515" t="s">
        <v>430</v>
      </c>
      <c r="D44" s="515" t="s">
        <v>797</v>
      </c>
      <c r="E44" s="515" t="s">
        <v>822</v>
      </c>
      <c r="F44" s="515" t="s">
        <v>823</v>
      </c>
      <c r="G44" s="519"/>
      <c r="H44" s="519"/>
      <c r="I44" s="515"/>
      <c r="J44" s="515"/>
      <c r="K44" s="519">
        <v>0</v>
      </c>
      <c r="L44" s="519">
        <v>0</v>
      </c>
      <c r="M44" s="515"/>
      <c r="N44" s="515"/>
      <c r="O44" s="519"/>
      <c r="P44" s="519"/>
      <c r="Q44" s="527"/>
      <c r="R44" s="520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6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845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7553.2999999999993</v>
      </c>
      <c r="I3" s="103">
        <f t="shared" si="0"/>
        <v>838456.55999999994</v>
      </c>
      <c r="J3" s="74"/>
      <c r="K3" s="74"/>
      <c r="L3" s="103">
        <f t="shared" si="0"/>
        <v>7515.8499999999995</v>
      </c>
      <c r="M3" s="103">
        <f t="shared" si="0"/>
        <v>958305.00000000012</v>
      </c>
      <c r="N3" s="74"/>
      <c r="O3" s="74"/>
      <c r="P3" s="103">
        <f t="shared" si="0"/>
        <v>7844.15</v>
      </c>
      <c r="Q3" s="103">
        <f t="shared" si="0"/>
        <v>1004281.01</v>
      </c>
      <c r="R3" s="75">
        <f>IF(M3=0,0,Q3/M3)</f>
        <v>1.0479763853887853</v>
      </c>
      <c r="S3" s="104">
        <f>IF(P3=0,0,Q3/P3)</f>
        <v>128.02929699202591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38"/>
      <c r="B5" s="638"/>
      <c r="C5" s="639"/>
      <c r="D5" s="648"/>
      <c r="E5" s="640"/>
      <c r="F5" s="641"/>
      <c r="G5" s="642"/>
      <c r="H5" s="643" t="s">
        <v>71</v>
      </c>
      <c r="I5" s="644" t="s">
        <v>14</v>
      </c>
      <c r="J5" s="645"/>
      <c r="K5" s="645"/>
      <c r="L5" s="643" t="s">
        <v>71</v>
      </c>
      <c r="M5" s="644" t="s">
        <v>14</v>
      </c>
      <c r="N5" s="645"/>
      <c r="O5" s="645"/>
      <c r="P5" s="643" t="s">
        <v>71</v>
      </c>
      <c r="Q5" s="644" t="s">
        <v>14</v>
      </c>
      <c r="R5" s="646"/>
      <c r="S5" s="647"/>
    </row>
    <row r="6" spans="1:19" ht="14.4" customHeight="1" x14ac:dyDescent="0.3">
      <c r="A6" s="584" t="s">
        <v>781</v>
      </c>
      <c r="B6" s="585" t="s">
        <v>782</v>
      </c>
      <c r="C6" s="585" t="s">
        <v>430</v>
      </c>
      <c r="D6" s="585" t="s">
        <v>774</v>
      </c>
      <c r="E6" s="585" t="s">
        <v>783</v>
      </c>
      <c r="F6" s="585" t="s">
        <v>784</v>
      </c>
      <c r="G6" s="585" t="s">
        <v>785</v>
      </c>
      <c r="H6" s="116">
        <v>1.6</v>
      </c>
      <c r="I6" s="116">
        <v>86.56</v>
      </c>
      <c r="J6" s="585">
        <v>0.14197146137444644</v>
      </c>
      <c r="K6" s="585">
        <v>54.1</v>
      </c>
      <c r="L6" s="116">
        <v>11.27</v>
      </c>
      <c r="M6" s="116">
        <v>609.70000000000005</v>
      </c>
      <c r="N6" s="585">
        <v>1</v>
      </c>
      <c r="O6" s="585">
        <v>54.099378881987583</v>
      </c>
      <c r="P6" s="116">
        <v>2.8</v>
      </c>
      <c r="Q6" s="116">
        <v>151.47999999999999</v>
      </c>
      <c r="R6" s="590">
        <v>0.24845005740528125</v>
      </c>
      <c r="S6" s="598">
        <v>54.1</v>
      </c>
    </row>
    <row r="7" spans="1:19" ht="14.4" customHeight="1" x14ac:dyDescent="0.3">
      <c r="A7" s="507" t="s">
        <v>781</v>
      </c>
      <c r="B7" s="508" t="s">
        <v>782</v>
      </c>
      <c r="C7" s="508" t="s">
        <v>430</v>
      </c>
      <c r="D7" s="508" t="s">
        <v>774</v>
      </c>
      <c r="E7" s="508" t="s">
        <v>783</v>
      </c>
      <c r="F7" s="508" t="s">
        <v>787</v>
      </c>
      <c r="G7" s="508" t="s">
        <v>482</v>
      </c>
      <c r="H7" s="512"/>
      <c r="I7" s="512"/>
      <c r="J7" s="508"/>
      <c r="K7" s="508"/>
      <c r="L7" s="512">
        <v>1</v>
      </c>
      <c r="M7" s="512">
        <v>61.519999999999996</v>
      </c>
      <c r="N7" s="508">
        <v>1</v>
      </c>
      <c r="O7" s="508">
        <v>61.519999999999996</v>
      </c>
      <c r="P7" s="512">
        <v>0.5</v>
      </c>
      <c r="Q7" s="512">
        <v>30.700000000000003</v>
      </c>
      <c r="R7" s="549">
        <v>0.49902470741222377</v>
      </c>
      <c r="S7" s="513">
        <v>61.400000000000006</v>
      </c>
    </row>
    <row r="8" spans="1:19" ht="14.4" customHeight="1" x14ac:dyDescent="0.3">
      <c r="A8" s="507" t="s">
        <v>781</v>
      </c>
      <c r="B8" s="508" t="s">
        <v>782</v>
      </c>
      <c r="C8" s="508" t="s">
        <v>430</v>
      </c>
      <c r="D8" s="508" t="s">
        <v>774</v>
      </c>
      <c r="E8" s="508" t="s">
        <v>783</v>
      </c>
      <c r="F8" s="508" t="s">
        <v>788</v>
      </c>
      <c r="G8" s="508" t="s">
        <v>789</v>
      </c>
      <c r="H8" s="512">
        <v>0.1</v>
      </c>
      <c r="I8" s="512">
        <v>17.7</v>
      </c>
      <c r="J8" s="508">
        <v>1</v>
      </c>
      <c r="K8" s="508">
        <v>176.99999999999997</v>
      </c>
      <c r="L8" s="512">
        <v>0.1</v>
      </c>
      <c r="M8" s="512">
        <v>17.7</v>
      </c>
      <c r="N8" s="508">
        <v>1</v>
      </c>
      <c r="O8" s="508">
        <v>176.99999999999997</v>
      </c>
      <c r="P8" s="512">
        <v>0.1</v>
      </c>
      <c r="Q8" s="512">
        <v>17.7</v>
      </c>
      <c r="R8" s="549">
        <v>1</v>
      </c>
      <c r="S8" s="513">
        <v>176.99999999999997</v>
      </c>
    </row>
    <row r="9" spans="1:19" ht="14.4" customHeight="1" x14ac:dyDescent="0.3">
      <c r="A9" s="507" t="s">
        <v>781</v>
      </c>
      <c r="B9" s="508" t="s">
        <v>782</v>
      </c>
      <c r="C9" s="508" t="s">
        <v>430</v>
      </c>
      <c r="D9" s="508" t="s">
        <v>774</v>
      </c>
      <c r="E9" s="508" t="s">
        <v>783</v>
      </c>
      <c r="F9" s="508" t="s">
        <v>790</v>
      </c>
      <c r="G9" s="508"/>
      <c r="H9" s="512">
        <v>1</v>
      </c>
      <c r="I9" s="512">
        <v>56.84</v>
      </c>
      <c r="J9" s="508"/>
      <c r="K9" s="508">
        <v>56.84</v>
      </c>
      <c r="L9" s="512"/>
      <c r="M9" s="512"/>
      <c r="N9" s="508"/>
      <c r="O9" s="508"/>
      <c r="P9" s="512"/>
      <c r="Q9" s="512"/>
      <c r="R9" s="549"/>
      <c r="S9" s="513"/>
    </row>
    <row r="10" spans="1:19" ht="14.4" customHeight="1" x14ac:dyDescent="0.3">
      <c r="A10" s="507" t="s">
        <v>781</v>
      </c>
      <c r="B10" s="508" t="s">
        <v>782</v>
      </c>
      <c r="C10" s="508" t="s">
        <v>430</v>
      </c>
      <c r="D10" s="508" t="s">
        <v>774</v>
      </c>
      <c r="E10" s="508" t="s">
        <v>783</v>
      </c>
      <c r="F10" s="508" t="s">
        <v>791</v>
      </c>
      <c r="G10" s="508" t="s">
        <v>792</v>
      </c>
      <c r="H10" s="512">
        <v>7</v>
      </c>
      <c r="I10" s="512">
        <v>17.079999999999998</v>
      </c>
      <c r="J10" s="508"/>
      <c r="K10" s="508">
        <v>2.44</v>
      </c>
      <c r="L10" s="512"/>
      <c r="M10" s="512"/>
      <c r="N10" s="508"/>
      <c r="O10" s="508"/>
      <c r="P10" s="512"/>
      <c r="Q10" s="512"/>
      <c r="R10" s="549"/>
      <c r="S10" s="513"/>
    </row>
    <row r="11" spans="1:19" ht="14.4" customHeight="1" x14ac:dyDescent="0.3">
      <c r="A11" s="507" t="s">
        <v>781</v>
      </c>
      <c r="B11" s="508" t="s">
        <v>782</v>
      </c>
      <c r="C11" s="508" t="s">
        <v>430</v>
      </c>
      <c r="D11" s="508" t="s">
        <v>774</v>
      </c>
      <c r="E11" s="508" t="s">
        <v>783</v>
      </c>
      <c r="F11" s="508" t="s">
        <v>794</v>
      </c>
      <c r="G11" s="508" t="s">
        <v>441</v>
      </c>
      <c r="H11" s="512"/>
      <c r="I11" s="512"/>
      <c r="J11" s="508"/>
      <c r="K11" s="508"/>
      <c r="L11" s="512">
        <v>2.1499999999999995</v>
      </c>
      <c r="M11" s="512">
        <v>10.39</v>
      </c>
      <c r="N11" s="508">
        <v>1</v>
      </c>
      <c r="O11" s="508">
        <v>4.8325581395348856</v>
      </c>
      <c r="P11" s="512">
        <v>0.65</v>
      </c>
      <c r="Q11" s="512">
        <v>3.12</v>
      </c>
      <c r="R11" s="549">
        <v>0.30028873917228105</v>
      </c>
      <c r="S11" s="513">
        <v>4.8</v>
      </c>
    </row>
    <row r="12" spans="1:19" ht="14.4" customHeight="1" x14ac:dyDescent="0.3">
      <c r="A12" s="507" t="s">
        <v>781</v>
      </c>
      <c r="B12" s="508" t="s">
        <v>782</v>
      </c>
      <c r="C12" s="508" t="s">
        <v>430</v>
      </c>
      <c r="D12" s="508" t="s">
        <v>774</v>
      </c>
      <c r="E12" s="508" t="s">
        <v>783</v>
      </c>
      <c r="F12" s="508" t="s">
        <v>795</v>
      </c>
      <c r="G12" s="508" t="s">
        <v>796</v>
      </c>
      <c r="H12" s="512"/>
      <c r="I12" s="512"/>
      <c r="J12" s="508"/>
      <c r="K12" s="508"/>
      <c r="L12" s="512">
        <v>1</v>
      </c>
      <c r="M12" s="512">
        <v>104.44</v>
      </c>
      <c r="N12" s="508">
        <v>1</v>
      </c>
      <c r="O12" s="508">
        <v>104.44</v>
      </c>
      <c r="P12" s="512"/>
      <c r="Q12" s="512"/>
      <c r="R12" s="549"/>
      <c r="S12" s="513"/>
    </row>
    <row r="13" spans="1:19" ht="14.4" customHeight="1" x14ac:dyDescent="0.3">
      <c r="A13" s="507" t="s">
        <v>781</v>
      </c>
      <c r="B13" s="508" t="s">
        <v>782</v>
      </c>
      <c r="C13" s="508" t="s">
        <v>430</v>
      </c>
      <c r="D13" s="508" t="s">
        <v>774</v>
      </c>
      <c r="E13" s="508" t="s">
        <v>797</v>
      </c>
      <c r="F13" s="508" t="s">
        <v>798</v>
      </c>
      <c r="G13" s="508" t="s">
        <v>799</v>
      </c>
      <c r="H13" s="512">
        <v>42</v>
      </c>
      <c r="I13" s="512">
        <v>7686</v>
      </c>
      <c r="J13" s="508">
        <v>0.67741935483870963</v>
      </c>
      <c r="K13" s="508">
        <v>183</v>
      </c>
      <c r="L13" s="512">
        <v>62</v>
      </c>
      <c r="M13" s="512">
        <v>11346</v>
      </c>
      <c r="N13" s="508">
        <v>1</v>
      </c>
      <c r="O13" s="508">
        <v>183</v>
      </c>
      <c r="P13" s="512">
        <v>53</v>
      </c>
      <c r="Q13" s="512">
        <v>9752</v>
      </c>
      <c r="R13" s="549">
        <v>0.85950995945707742</v>
      </c>
      <c r="S13" s="513">
        <v>184</v>
      </c>
    </row>
    <row r="14" spans="1:19" ht="14.4" customHeight="1" x14ac:dyDescent="0.3">
      <c r="A14" s="507" t="s">
        <v>781</v>
      </c>
      <c r="B14" s="508" t="s">
        <v>782</v>
      </c>
      <c r="C14" s="508" t="s">
        <v>430</v>
      </c>
      <c r="D14" s="508" t="s">
        <v>774</v>
      </c>
      <c r="E14" s="508" t="s">
        <v>797</v>
      </c>
      <c r="F14" s="508" t="s">
        <v>800</v>
      </c>
      <c r="G14" s="508" t="s">
        <v>801</v>
      </c>
      <c r="H14" s="512">
        <v>7</v>
      </c>
      <c r="I14" s="512">
        <v>854</v>
      </c>
      <c r="J14" s="508">
        <v>0.7</v>
      </c>
      <c r="K14" s="508">
        <v>122</v>
      </c>
      <c r="L14" s="512">
        <v>10</v>
      </c>
      <c r="M14" s="512">
        <v>1220</v>
      </c>
      <c r="N14" s="508">
        <v>1</v>
      </c>
      <c r="O14" s="508">
        <v>122</v>
      </c>
      <c r="P14" s="512">
        <v>6</v>
      </c>
      <c r="Q14" s="512">
        <v>732</v>
      </c>
      <c r="R14" s="549">
        <v>0.6</v>
      </c>
      <c r="S14" s="513">
        <v>122</v>
      </c>
    </row>
    <row r="15" spans="1:19" ht="14.4" customHeight="1" x14ac:dyDescent="0.3">
      <c r="A15" s="507" t="s">
        <v>781</v>
      </c>
      <c r="B15" s="508" t="s">
        <v>782</v>
      </c>
      <c r="C15" s="508" t="s">
        <v>430</v>
      </c>
      <c r="D15" s="508" t="s">
        <v>774</v>
      </c>
      <c r="E15" s="508" t="s">
        <v>797</v>
      </c>
      <c r="F15" s="508" t="s">
        <v>802</v>
      </c>
      <c r="G15" s="508" t="s">
        <v>803</v>
      </c>
      <c r="H15" s="512">
        <v>210</v>
      </c>
      <c r="I15" s="512">
        <v>7770</v>
      </c>
      <c r="J15" s="508">
        <v>0.8366533864541833</v>
      </c>
      <c r="K15" s="508">
        <v>37</v>
      </c>
      <c r="L15" s="512">
        <v>251</v>
      </c>
      <c r="M15" s="512">
        <v>9287</v>
      </c>
      <c r="N15" s="508">
        <v>1</v>
      </c>
      <c r="O15" s="508">
        <v>37</v>
      </c>
      <c r="P15" s="512">
        <v>270</v>
      </c>
      <c r="Q15" s="512">
        <v>9990</v>
      </c>
      <c r="R15" s="549">
        <v>1.0756972111553784</v>
      </c>
      <c r="S15" s="513">
        <v>37</v>
      </c>
    </row>
    <row r="16" spans="1:19" ht="14.4" customHeight="1" x14ac:dyDescent="0.3">
      <c r="A16" s="507" t="s">
        <v>781</v>
      </c>
      <c r="B16" s="508" t="s">
        <v>782</v>
      </c>
      <c r="C16" s="508" t="s">
        <v>430</v>
      </c>
      <c r="D16" s="508" t="s">
        <v>774</v>
      </c>
      <c r="E16" s="508" t="s">
        <v>797</v>
      </c>
      <c r="F16" s="508" t="s">
        <v>804</v>
      </c>
      <c r="G16" s="508" t="s">
        <v>805</v>
      </c>
      <c r="H16" s="512">
        <v>2</v>
      </c>
      <c r="I16" s="512">
        <v>20</v>
      </c>
      <c r="J16" s="508"/>
      <c r="K16" s="508">
        <v>10</v>
      </c>
      <c r="L16" s="512"/>
      <c r="M16" s="512"/>
      <c r="N16" s="508"/>
      <c r="O16" s="508"/>
      <c r="P16" s="512"/>
      <c r="Q16" s="512"/>
      <c r="R16" s="549"/>
      <c r="S16" s="513"/>
    </row>
    <row r="17" spans="1:19" ht="14.4" customHeight="1" x14ac:dyDescent="0.3">
      <c r="A17" s="507" t="s">
        <v>781</v>
      </c>
      <c r="B17" s="508" t="s">
        <v>782</v>
      </c>
      <c r="C17" s="508" t="s">
        <v>430</v>
      </c>
      <c r="D17" s="508" t="s">
        <v>774</v>
      </c>
      <c r="E17" s="508" t="s">
        <v>797</v>
      </c>
      <c r="F17" s="508" t="s">
        <v>806</v>
      </c>
      <c r="G17" s="508" t="s">
        <v>807</v>
      </c>
      <c r="H17" s="512">
        <v>1</v>
      </c>
      <c r="I17" s="512">
        <v>5</v>
      </c>
      <c r="J17" s="508">
        <v>0.1</v>
      </c>
      <c r="K17" s="508">
        <v>5</v>
      </c>
      <c r="L17" s="512">
        <v>10</v>
      </c>
      <c r="M17" s="512">
        <v>50</v>
      </c>
      <c r="N17" s="508">
        <v>1</v>
      </c>
      <c r="O17" s="508">
        <v>5</v>
      </c>
      <c r="P17" s="512">
        <v>11</v>
      </c>
      <c r="Q17" s="512">
        <v>55</v>
      </c>
      <c r="R17" s="549">
        <v>1.1000000000000001</v>
      </c>
      <c r="S17" s="513">
        <v>5</v>
      </c>
    </row>
    <row r="18" spans="1:19" ht="14.4" customHeight="1" x14ac:dyDescent="0.3">
      <c r="A18" s="507" t="s">
        <v>781</v>
      </c>
      <c r="B18" s="508" t="s">
        <v>782</v>
      </c>
      <c r="C18" s="508" t="s">
        <v>430</v>
      </c>
      <c r="D18" s="508" t="s">
        <v>774</v>
      </c>
      <c r="E18" s="508" t="s">
        <v>797</v>
      </c>
      <c r="F18" s="508" t="s">
        <v>808</v>
      </c>
      <c r="G18" s="508" t="s">
        <v>809</v>
      </c>
      <c r="H18" s="512"/>
      <c r="I18" s="512"/>
      <c r="J18" s="508"/>
      <c r="K18" s="508"/>
      <c r="L18" s="512">
        <v>2</v>
      </c>
      <c r="M18" s="512">
        <v>10</v>
      </c>
      <c r="N18" s="508">
        <v>1</v>
      </c>
      <c r="O18" s="508">
        <v>5</v>
      </c>
      <c r="P18" s="512">
        <v>1</v>
      </c>
      <c r="Q18" s="512">
        <v>5</v>
      </c>
      <c r="R18" s="549">
        <v>0.5</v>
      </c>
      <c r="S18" s="513">
        <v>5</v>
      </c>
    </row>
    <row r="19" spans="1:19" ht="14.4" customHeight="1" x14ac:dyDescent="0.3">
      <c r="A19" s="507" t="s">
        <v>781</v>
      </c>
      <c r="B19" s="508" t="s">
        <v>782</v>
      </c>
      <c r="C19" s="508" t="s">
        <v>430</v>
      </c>
      <c r="D19" s="508" t="s">
        <v>774</v>
      </c>
      <c r="E19" s="508" t="s">
        <v>797</v>
      </c>
      <c r="F19" s="508" t="s">
        <v>810</v>
      </c>
      <c r="G19" s="508" t="s">
        <v>811</v>
      </c>
      <c r="H19" s="512">
        <v>1</v>
      </c>
      <c r="I19" s="512">
        <v>74</v>
      </c>
      <c r="J19" s="508"/>
      <c r="K19" s="508">
        <v>74</v>
      </c>
      <c r="L19" s="512"/>
      <c r="M19" s="512"/>
      <c r="N19" s="508"/>
      <c r="O19" s="508"/>
      <c r="P19" s="512"/>
      <c r="Q19" s="512"/>
      <c r="R19" s="549"/>
      <c r="S19" s="513"/>
    </row>
    <row r="20" spans="1:19" ht="14.4" customHeight="1" x14ac:dyDescent="0.3">
      <c r="A20" s="507" t="s">
        <v>781</v>
      </c>
      <c r="B20" s="508" t="s">
        <v>782</v>
      </c>
      <c r="C20" s="508" t="s">
        <v>430</v>
      </c>
      <c r="D20" s="508" t="s">
        <v>774</v>
      </c>
      <c r="E20" s="508" t="s">
        <v>797</v>
      </c>
      <c r="F20" s="508" t="s">
        <v>814</v>
      </c>
      <c r="G20" s="508" t="s">
        <v>815</v>
      </c>
      <c r="H20" s="512">
        <v>180</v>
      </c>
      <c r="I20" s="512">
        <v>32220</v>
      </c>
      <c r="J20" s="508">
        <v>0.78970588235294115</v>
      </c>
      <c r="K20" s="508">
        <v>179</v>
      </c>
      <c r="L20" s="512">
        <v>150</v>
      </c>
      <c r="M20" s="512">
        <v>40800</v>
      </c>
      <c r="N20" s="508">
        <v>1</v>
      </c>
      <c r="O20" s="508">
        <v>272</v>
      </c>
      <c r="P20" s="512">
        <v>142</v>
      </c>
      <c r="Q20" s="512">
        <v>38624</v>
      </c>
      <c r="R20" s="549">
        <v>0.94666666666666666</v>
      </c>
      <c r="S20" s="513">
        <v>272</v>
      </c>
    </row>
    <row r="21" spans="1:19" ht="14.4" customHeight="1" x14ac:dyDescent="0.3">
      <c r="A21" s="507" t="s">
        <v>781</v>
      </c>
      <c r="B21" s="508" t="s">
        <v>782</v>
      </c>
      <c r="C21" s="508" t="s">
        <v>430</v>
      </c>
      <c r="D21" s="508" t="s">
        <v>774</v>
      </c>
      <c r="E21" s="508" t="s">
        <v>797</v>
      </c>
      <c r="F21" s="508" t="s">
        <v>816</v>
      </c>
      <c r="G21" s="508" t="s">
        <v>817</v>
      </c>
      <c r="H21" s="512">
        <v>1</v>
      </c>
      <c r="I21" s="512">
        <v>33.33</v>
      </c>
      <c r="J21" s="508"/>
      <c r="K21" s="508">
        <v>33.33</v>
      </c>
      <c r="L21" s="512"/>
      <c r="M21" s="512"/>
      <c r="N21" s="508"/>
      <c r="O21" s="508"/>
      <c r="P21" s="512"/>
      <c r="Q21" s="512"/>
      <c r="R21" s="549"/>
      <c r="S21" s="513"/>
    </row>
    <row r="22" spans="1:19" ht="14.4" customHeight="1" x14ac:dyDescent="0.3">
      <c r="A22" s="507" t="s">
        <v>781</v>
      </c>
      <c r="B22" s="508" t="s">
        <v>782</v>
      </c>
      <c r="C22" s="508" t="s">
        <v>430</v>
      </c>
      <c r="D22" s="508" t="s">
        <v>774</v>
      </c>
      <c r="E22" s="508" t="s">
        <v>797</v>
      </c>
      <c r="F22" s="508" t="s">
        <v>818</v>
      </c>
      <c r="G22" s="508" t="s">
        <v>819</v>
      </c>
      <c r="H22" s="512">
        <v>265</v>
      </c>
      <c r="I22" s="512">
        <v>9805</v>
      </c>
      <c r="J22" s="508">
        <v>1.1777777777777778</v>
      </c>
      <c r="K22" s="508">
        <v>37</v>
      </c>
      <c r="L22" s="512">
        <v>225</v>
      </c>
      <c r="M22" s="512">
        <v>8325</v>
      </c>
      <c r="N22" s="508">
        <v>1</v>
      </c>
      <c r="O22" s="508">
        <v>37</v>
      </c>
      <c r="P22" s="512">
        <v>224</v>
      </c>
      <c r="Q22" s="512">
        <v>8288</v>
      </c>
      <c r="R22" s="549">
        <v>0.99555555555555553</v>
      </c>
      <c r="S22" s="513">
        <v>37</v>
      </c>
    </row>
    <row r="23" spans="1:19" ht="14.4" customHeight="1" x14ac:dyDescent="0.3">
      <c r="A23" s="507" t="s">
        <v>781</v>
      </c>
      <c r="B23" s="508" t="s">
        <v>782</v>
      </c>
      <c r="C23" s="508" t="s">
        <v>430</v>
      </c>
      <c r="D23" s="508" t="s">
        <v>774</v>
      </c>
      <c r="E23" s="508" t="s">
        <v>797</v>
      </c>
      <c r="F23" s="508" t="s">
        <v>820</v>
      </c>
      <c r="G23" s="508" t="s">
        <v>821</v>
      </c>
      <c r="H23" s="512">
        <v>4</v>
      </c>
      <c r="I23" s="512">
        <v>524</v>
      </c>
      <c r="J23" s="508">
        <v>0.26464646464646463</v>
      </c>
      <c r="K23" s="508">
        <v>131</v>
      </c>
      <c r="L23" s="512">
        <v>15</v>
      </c>
      <c r="M23" s="512">
        <v>1980</v>
      </c>
      <c r="N23" s="508">
        <v>1</v>
      </c>
      <c r="O23" s="508">
        <v>132</v>
      </c>
      <c r="P23" s="512">
        <v>11</v>
      </c>
      <c r="Q23" s="512">
        <v>1452</v>
      </c>
      <c r="R23" s="549">
        <v>0.73333333333333328</v>
      </c>
      <c r="S23" s="513">
        <v>132</v>
      </c>
    </row>
    <row r="24" spans="1:19" ht="14.4" customHeight="1" x14ac:dyDescent="0.3">
      <c r="A24" s="507" t="s">
        <v>781</v>
      </c>
      <c r="B24" s="508" t="s">
        <v>782</v>
      </c>
      <c r="C24" s="508" t="s">
        <v>430</v>
      </c>
      <c r="D24" s="508" t="s">
        <v>774</v>
      </c>
      <c r="E24" s="508" t="s">
        <v>797</v>
      </c>
      <c r="F24" s="508" t="s">
        <v>822</v>
      </c>
      <c r="G24" s="508" t="s">
        <v>823</v>
      </c>
      <c r="H24" s="512">
        <v>131</v>
      </c>
      <c r="I24" s="512">
        <v>9694</v>
      </c>
      <c r="J24" s="508">
        <v>0.4212218649517685</v>
      </c>
      <c r="K24" s="508">
        <v>74</v>
      </c>
      <c r="L24" s="512">
        <v>311</v>
      </c>
      <c r="M24" s="512">
        <v>23014</v>
      </c>
      <c r="N24" s="508">
        <v>1</v>
      </c>
      <c r="O24" s="508">
        <v>74</v>
      </c>
      <c r="P24" s="512">
        <v>395</v>
      </c>
      <c r="Q24" s="512">
        <v>29230</v>
      </c>
      <c r="R24" s="549">
        <v>1.270096463022508</v>
      </c>
      <c r="S24" s="513">
        <v>74</v>
      </c>
    </row>
    <row r="25" spans="1:19" ht="14.4" customHeight="1" x14ac:dyDescent="0.3">
      <c r="A25" s="507" t="s">
        <v>781</v>
      </c>
      <c r="B25" s="508" t="s">
        <v>782</v>
      </c>
      <c r="C25" s="508" t="s">
        <v>430</v>
      </c>
      <c r="D25" s="508" t="s">
        <v>774</v>
      </c>
      <c r="E25" s="508" t="s">
        <v>797</v>
      </c>
      <c r="F25" s="508" t="s">
        <v>824</v>
      </c>
      <c r="G25" s="508" t="s">
        <v>825</v>
      </c>
      <c r="H25" s="512">
        <v>2</v>
      </c>
      <c r="I25" s="512">
        <v>708</v>
      </c>
      <c r="J25" s="508"/>
      <c r="K25" s="508">
        <v>354</v>
      </c>
      <c r="L25" s="512"/>
      <c r="M25" s="512"/>
      <c r="N25" s="508"/>
      <c r="O25" s="508"/>
      <c r="P25" s="512"/>
      <c r="Q25" s="512"/>
      <c r="R25" s="549"/>
      <c r="S25" s="513"/>
    </row>
    <row r="26" spans="1:19" ht="14.4" customHeight="1" x14ac:dyDescent="0.3">
      <c r="A26" s="507" t="s">
        <v>781</v>
      </c>
      <c r="B26" s="508" t="s">
        <v>782</v>
      </c>
      <c r="C26" s="508" t="s">
        <v>430</v>
      </c>
      <c r="D26" s="508" t="s">
        <v>774</v>
      </c>
      <c r="E26" s="508" t="s">
        <v>797</v>
      </c>
      <c r="F26" s="508" t="s">
        <v>826</v>
      </c>
      <c r="G26" s="508" t="s">
        <v>827</v>
      </c>
      <c r="H26" s="512">
        <v>1</v>
      </c>
      <c r="I26" s="512">
        <v>222</v>
      </c>
      <c r="J26" s="508"/>
      <c r="K26" s="508">
        <v>222</v>
      </c>
      <c r="L26" s="512"/>
      <c r="M26" s="512"/>
      <c r="N26" s="508"/>
      <c r="O26" s="508"/>
      <c r="P26" s="512">
        <v>4</v>
      </c>
      <c r="Q26" s="512">
        <v>892</v>
      </c>
      <c r="R26" s="549"/>
      <c r="S26" s="513">
        <v>223</v>
      </c>
    </row>
    <row r="27" spans="1:19" ht="14.4" customHeight="1" x14ac:dyDescent="0.3">
      <c r="A27" s="507" t="s">
        <v>781</v>
      </c>
      <c r="B27" s="508" t="s">
        <v>782</v>
      </c>
      <c r="C27" s="508" t="s">
        <v>430</v>
      </c>
      <c r="D27" s="508" t="s">
        <v>774</v>
      </c>
      <c r="E27" s="508" t="s">
        <v>797</v>
      </c>
      <c r="F27" s="508" t="s">
        <v>828</v>
      </c>
      <c r="G27" s="508" t="s">
        <v>829</v>
      </c>
      <c r="H27" s="512">
        <v>227</v>
      </c>
      <c r="I27" s="512">
        <v>17479</v>
      </c>
      <c r="J27" s="508">
        <v>1.0412844036697249</v>
      </c>
      <c r="K27" s="508">
        <v>77</v>
      </c>
      <c r="L27" s="512">
        <v>218</v>
      </c>
      <c r="M27" s="512">
        <v>16786</v>
      </c>
      <c r="N27" s="508">
        <v>1</v>
      </c>
      <c r="O27" s="508">
        <v>77</v>
      </c>
      <c r="P27" s="512">
        <v>197</v>
      </c>
      <c r="Q27" s="512">
        <v>15169</v>
      </c>
      <c r="R27" s="549">
        <v>0.90366972477064222</v>
      </c>
      <c r="S27" s="513">
        <v>77</v>
      </c>
    </row>
    <row r="28" spans="1:19" ht="14.4" customHeight="1" x14ac:dyDescent="0.3">
      <c r="A28" s="507" t="s">
        <v>781</v>
      </c>
      <c r="B28" s="508" t="s">
        <v>782</v>
      </c>
      <c r="C28" s="508" t="s">
        <v>430</v>
      </c>
      <c r="D28" s="508" t="s">
        <v>774</v>
      </c>
      <c r="E28" s="508" t="s">
        <v>797</v>
      </c>
      <c r="F28" s="508" t="s">
        <v>830</v>
      </c>
      <c r="G28" s="508" t="s">
        <v>831</v>
      </c>
      <c r="H28" s="512">
        <v>50</v>
      </c>
      <c r="I28" s="512">
        <v>1400</v>
      </c>
      <c r="J28" s="508">
        <v>0.84745762711864403</v>
      </c>
      <c r="K28" s="508">
        <v>28</v>
      </c>
      <c r="L28" s="512">
        <v>59</v>
      </c>
      <c r="M28" s="512">
        <v>1652</v>
      </c>
      <c r="N28" s="508">
        <v>1</v>
      </c>
      <c r="O28" s="508">
        <v>28</v>
      </c>
      <c r="P28" s="512">
        <v>44</v>
      </c>
      <c r="Q28" s="512">
        <v>1232</v>
      </c>
      <c r="R28" s="549">
        <v>0.74576271186440679</v>
      </c>
      <c r="S28" s="513">
        <v>28</v>
      </c>
    </row>
    <row r="29" spans="1:19" ht="14.4" customHeight="1" x14ac:dyDescent="0.3">
      <c r="A29" s="507" t="s">
        <v>781</v>
      </c>
      <c r="B29" s="508" t="s">
        <v>782</v>
      </c>
      <c r="C29" s="508" t="s">
        <v>430</v>
      </c>
      <c r="D29" s="508" t="s">
        <v>774</v>
      </c>
      <c r="E29" s="508" t="s">
        <v>797</v>
      </c>
      <c r="F29" s="508" t="s">
        <v>832</v>
      </c>
      <c r="G29" s="508" t="s">
        <v>833</v>
      </c>
      <c r="H29" s="512">
        <v>105</v>
      </c>
      <c r="I29" s="512">
        <v>6195</v>
      </c>
      <c r="J29" s="508">
        <v>1.640625</v>
      </c>
      <c r="K29" s="508">
        <v>59</v>
      </c>
      <c r="L29" s="512">
        <v>64</v>
      </c>
      <c r="M29" s="512">
        <v>3776</v>
      </c>
      <c r="N29" s="508">
        <v>1</v>
      </c>
      <c r="O29" s="508">
        <v>59</v>
      </c>
      <c r="P29" s="512">
        <v>64</v>
      </c>
      <c r="Q29" s="512">
        <v>3776</v>
      </c>
      <c r="R29" s="549">
        <v>1</v>
      </c>
      <c r="S29" s="513">
        <v>59</v>
      </c>
    </row>
    <row r="30" spans="1:19" ht="14.4" customHeight="1" x14ac:dyDescent="0.3">
      <c r="A30" s="507" t="s">
        <v>781</v>
      </c>
      <c r="B30" s="508" t="s">
        <v>782</v>
      </c>
      <c r="C30" s="508" t="s">
        <v>430</v>
      </c>
      <c r="D30" s="508" t="s">
        <v>774</v>
      </c>
      <c r="E30" s="508" t="s">
        <v>797</v>
      </c>
      <c r="F30" s="508" t="s">
        <v>836</v>
      </c>
      <c r="G30" s="508" t="s">
        <v>837</v>
      </c>
      <c r="H30" s="512"/>
      <c r="I30" s="512"/>
      <c r="J30" s="508"/>
      <c r="K30" s="508"/>
      <c r="L30" s="512">
        <v>11</v>
      </c>
      <c r="M30" s="512">
        <v>2541</v>
      </c>
      <c r="N30" s="508">
        <v>1</v>
      </c>
      <c r="O30" s="508">
        <v>231</v>
      </c>
      <c r="P30" s="512">
        <v>2</v>
      </c>
      <c r="Q30" s="512">
        <v>464</v>
      </c>
      <c r="R30" s="549">
        <v>0.18260527351436442</v>
      </c>
      <c r="S30" s="513">
        <v>232</v>
      </c>
    </row>
    <row r="31" spans="1:19" ht="14.4" customHeight="1" x14ac:dyDescent="0.3">
      <c r="A31" s="507" t="s">
        <v>781</v>
      </c>
      <c r="B31" s="508" t="s">
        <v>782</v>
      </c>
      <c r="C31" s="508" t="s">
        <v>430</v>
      </c>
      <c r="D31" s="508" t="s">
        <v>774</v>
      </c>
      <c r="E31" s="508" t="s">
        <v>797</v>
      </c>
      <c r="F31" s="508" t="s">
        <v>838</v>
      </c>
      <c r="G31" s="508" t="s">
        <v>839</v>
      </c>
      <c r="H31" s="512">
        <v>41</v>
      </c>
      <c r="I31" s="512">
        <v>19352</v>
      </c>
      <c r="J31" s="508">
        <v>0.69344608879492597</v>
      </c>
      <c r="K31" s="508">
        <v>472</v>
      </c>
      <c r="L31" s="512">
        <v>59</v>
      </c>
      <c r="M31" s="512">
        <v>27907</v>
      </c>
      <c r="N31" s="508">
        <v>1</v>
      </c>
      <c r="O31" s="508">
        <v>473</v>
      </c>
      <c r="P31" s="512">
        <v>52</v>
      </c>
      <c r="Q31" s="512">
        <v>24648</v>
      </c>
      <c r="R31" s="549">
        <v>0.88321926398394668</v>
      </c>
      <c r="S31" s="513">
        <v>474</v>
      </c>
    </row>
    <row r="32" spans="1:19" ht="14.4" customHeight="1" x14ac:dyDescent="0.3">
      <c r="A32" s="507" t="s">
        <v>781</v>
      </c>
      <c r="B32" s="508" t="s">
        <v>782</v>
      </c>
      <c r="C32" s="508" t="s">
        <v>430</v>
      </c>
      <c r="D32" s="508" t="s">
        <v>495</v>
      </c>
      <c r="E32" s="508" t="s">
        <v>783</v>
      </c>
      <c r="F32" s="508" t="s">
        <v>784</v>
      </c>
      <c r="G32" s="508" t="s">
        <v>785</v>
      </c>
      <c r="H32" s="512">
        <v>146.79999999999998</v>
      </c>
      <c r="I32" s="512">
        <v>7941.8799999999992</v>
      </c>
      <c r="J32" s="508">
        <v>1.0603962326124168</v>
      </c>
      <c r="K32" s="508">
        <v>54.1</v>
      </c>
      <c r="L32" s="512">
        <v>138.44</v>
      </c>
      <c r="M32" s="512">
        <v>7489.54</v>
      </c>
      <c r="N32" s="508">
        <v>1</v>
      </c>
      <c r="O32" s="508">
        <v>54.099537705865359</v>
      </c>
      <c r="P32" s="512">
        <v>166</v>
      </c>
      <c r="Q32" s="512">
        <v>8980.6</v>
      </c>
      <c r="R32" s="549">
        <v>1.199085658131207</v>
      </c>
      <c r="S32" s="513">
        <v>54.1</v>
      </c>
    </row>
    <row r="33" spans="1:19" ht="14.4" customHeight="1" x14ac:dyDescent="0.3">
      <c r="A33" s="507" t="s">
        <v>781</v>
      </c>
      <c r="B33" s="508" t="s">
        <v>782</v>
      </c>
      <c r="C33" s="508" t="s">
        <v>430</v>
      </c>
      <c r="D33" s="508" t="s">
        <v>495</v>
      </c>
      <c r="E33" s="508" t="s">
        <v>783</v>
      </c>
      <c r="F33" s="508" t="s">
        <v>786</v>
      </c>
      <c r="G33" s="508" t="s">
        <v>453</v>
      </c>
      <c r="H33" s="512"/>
      <c r="I33" s="512"/>
      <c r="J33" s="508"/>
      <c r="K33" s="508"/>
      <c r="L33" s="512"/>
      <c r="M33" s="512"/>
      <c r="N33" s="508"/>
      <c r="O33" s="508"/>
      <c r="P33" s="512">
        <v>1.3</v>
      </c>
      <c r="Q33" s="512">
        <v>179.66</v>
      </c>
      <c r="R33" s="549"/>
      <c r="S33" s="513">
        <v>138.19999999999999</v>
      </c>
    </row>
    <row r="34" spans="1:19" ht="14.4" customHeight="1" x14ac:dyDescent="0.3">
      <c r="A34" s="507" t="s">
        <v>781</v>
      </c>
      <c r="B34" s="508" t="s">
        <v>782</v>
      </c>
      <c r="C34" s="508" t="s">
        <v>430</v>
      </c>
      <c r="D34" s="508" t="s">
        <v>495</v>
      </c>
      <c r="E34" s="508" t="s">
        <v>783</v>
      </c>
      <c r="F34" s="508" t="s">
        <v>787</v>
      </c>
      <c r="G34" s="508" t="s">
        <v>482</v>
      </c>
      <c r="H34" s="512">
        <v>7.4</v>
      </c>
      <c r="I34" s="512">
        <v>454.36</v>
      </c>
      <c r="J34" s="508">
        <v>0.85934219734079775</v>
      </c>
      <c r="K34" s="508">
        <v>61.4</v>
      </c>
      <c r="L34" s="512">
        <v>8.6</v>
      </c>
      <c r="M34" s="512">
        <v>528.73</v>
      </c>
      <c r="N34" s="508">
        <v>1</v>
      </c>
      <c r="O34" s="508">
        <v>61.480232558139541</v>
      </c>
      <c r="P34" s="512">
        <v>15.6</v>
      </c>
      <c r="Q34" s="512">
        <v>957.83999999999992</v>
      </c>
      <c r="R34" s="549">
        <v>1.8115862538535734</v>
      </c>
      <c r="S34" s="513">
        <v>61.4</v>
      </c>
    </row>
    <row r="35" spans="1:19" ht="14.4" customHeight="1" x14ac:dyDescent="0.3">
      <c r="A35" s="507" t="s">
        <v>781</v>
      </c>
      <c r="B35" s="508" t="s">
        <v>782</v>
      </c>
      <c r="C35" s="508" t="s">
        <v>430</v>
      </c>
      <c r="D35" s="508" t="s">
        <v>495</v>
      </c>
      <c r="E35" s="508" t="s">
        <v>783</v>
      </c>
      <c r="F35" s="508" t="s">
        <v>788</v>
      </c>
      <c r="G35" s="508" t="s">
        <v>789</v>
      </c>
      <c r="H35" s="512">
        <v>4.3</v>
      </c>
      <c r="I35" s="512">
        <v>761.1</v>
      </c>
      <c r="J35" s="508">
        <v>0.76785714285714279</v>
      </c>
      <c r="K35" s="508">
        <v>177</v>
      </c>
      <c r="L35" s="512">
        <v>5.6</v>
      </c>
      <c r="M35" s="512">
        <v>991.2</v>
      </c>
      <c r="N35" s="508">
        <v>1</v>
      </c>
      <c r="O35" s="508">
        <v>177.00000000000003</v>
      </c>
      <c r="P35" s="512">
        <v>6.9</v>
      </c>
      <c r="Q35" s="512">
        <v>1221.3000000000002</v>
      </c>
      <c r="R35" s="549">
        <v>1.2321428571428572</v>
      </c>
      <c r="S35" s="513">
        <v>177.00000000000003</v>
      </c>
    </row>
    <row r="36" spans="1:19" ht="14.4" customHeight="1" x14ac:dyDescent="0.3">
      <c r="A36" s="507" t="s">
        <v>781</v>
      </c>
      <c r="B36" s="508" t="s">
        <v>782</v>
      </c>
      <c r="C36" s="508" t="s">
        <v>430</v>
      </c>
      <c r="D36" s="508" t="s">
        <v>495</v>
      </c>
      <c r="E36" s="508" t="s">
        <v>783</v>
      </c>
      <c r="F36" s="508" t="s">
        <v>790</v>
      </c>
      <c r="G36" s="508"/>
      <c r="H36" s="512">
        <v>66</v>
      </c>
      <c r="I36" s="512">
        <v>4179.84</v>
      </c>
      <c r="J36" s="508"/>
      <c r="K36" s="508">
        <v>63.330909090909095</v>
      </c>
      <c r="L36" s="512"/>
      <c r="M36" s="512"/>
      <c r="N36" s="508"/>
      <c r="O36" s="508"/>
      <c r="P36" s="512"/>
      <c r="Q36" s="512"/>
      <c r="R36" s="549"/>
      <c r="S36" s="513"/>
    </row>
    <row r="37" spans="1:19" ht="14.4" customHeight="1" x14ac:dyDescent="0.3">
      <c r="A37" s="507" t="s">
        <v>781</v>
      </c>
      <c r="B37" s="508" t="s">
        <v>782</v>
      </c>
      <c r="C37" s="508" t="s">
        <v>430</v>
      </c>
      <c r="D37" s="508" t="s">
        <v>495</v>
      </c>
      <c r="E37" s="508" t="s">
        <v>783</v>
      </c>
      <c r="F37" s="508" t="s">
        <v>791</v>
      </c>
      <c r="G37" s="508" t="s">
        <v>792</v>
      </c>
      <c r="H37" s="512">
        <v>728</v>
      </c>
      <c r="I37" s="512">
        <v>1776.3200000000002</v>
      </c>
      <c r="J37" s="508"/>
      <c r="K37" s="508">
        <v>2.4400000000000004</v>
      </c>
      <c r="L37" s="512"/>
      <c r="M37" s="512"/>
      <c r="N37" s="508"/>
      <c r="O37" s="508"/>
      <c r="P37" s="512"/>
      <c r="Q37" s="512"/>
      <c r="R37" s="549"/>
      <c r="S37" s="513"/>
    </row>
    <row r="38" spans="1:19" ht="14.4" customHeight="1" x14ac:dyDescent="0.3">
      <c r="A38" s="507" t="s">
        <v>781</v>
      </c>
      <c r="B38" s="508" t="s">
        <v>782</v>
      </c>
      <c r="C38" s="508" t="s">
        <v>430</v>
      </c>
      <c r="D38" s="508" t="s">
        <v>495</v>
      </c>
      <c r="E38" s="508" t="s">
        <v>783</v>
      </c>
      <c r="F38" s="508" t="s">
        <v>793</v>
      </c>
      <c r="G38" s="508" t="s">
        <v>792</v>
      </c>
      <c r="H38" s="512"/>
      <c r="I38" s="512"/>
      <c r="J38" s="508"/>
      <c r="K38" s="508"/>
      <c r="L38" s="512"/>
      <c r="M38" s="512"/>
      <c r="N38" s="508"/>
      <c r="O38" s="508"/>
      <c r="P38" s="512">
        <v>4</v>
      </c>
      <c r="Q38" s="512">
        <v>24.36</v>
      </c>
      <c r="R38" s="549"/>
      <c r="S38" s="513">
        <v>6.09</v>
      </c>
    </row>
    <row r="39" spans="1:19" ht="14.4" customHeight="1" x14ac:dyDescent="0.3">
      <c r="A39" s="507" t="s">
        <v>781</v>
      </c>
      <c r="B39" s="508" t="s">
        <v>782</v>
      </c>
      <c r="C39" s="508" t="s">
        <v>430</v>
      </c>
      <c r="D39" s="508" t="s">
        <v>495</v>
      </c>
      <c r="E39" s="508" t="s">
        <v>783</v>
      </c>
      <c r="F39" s="508" t="s">
        <v>794</v>
      </c>
      <c r="G39" s="508" t="s">
        <v>441</v>
      </c>
      <c r="H39" s="512"/>
      <c r="I39" s="512"/>
      <c r="J39" s="508"/>
      <c r="K39" s="508"/>
      <c r="L39" s="512">
        <v>37.949999999999996</v>
      </c>
      <c r="M39" s="512">
        <v>182.16</v>
      </c>
      <c r="N39" s="508">
        <v>1</v>
      </c>
      <c r="O39" s="508">
        <v>4.8000000000000007</v>
      </c>
      <c r="P39" s="512">
        <v>41.1</v>
      </c>
      <c r="Q39" s="512">
        <v>197.27999999999997</v>
      </c>
      <c r="R39" s="549">
        <v>1.0830039525691699</v>
      </c>
      <c r="S39" s="513">
        <v>4.7999999999999989</v>
      </c>
    </row>
    <row r="40" spans="1:19" ht="14.4" customHeight="1" x14ac:dyDescent="0.3">
      <c r="A40" s="507" t="s">
        <v>781</v>
      </c>
      <c r="B40" s="508" t="s">
        <v>782</v>
      </c>
      <c r="C40" s="508" t="s">
        <v>430</v>
      </c>
      <c r="D40" s="508" t="s">
        <v>495</v>
      </c>
      <c r="E40" s="508" t="s">
        <v>783</v>
      </c>
      <c r="F40" s="508" t="s">
        <v>795</v>
      </c>
      <c r="G40" s="508" t="s">
        <v>796</v>
      </c>
      <c r="H40" s="512"/>
      <c r="I40" s="512"/>
      <c r="J40" s="508"/>
      <c r="K40" s="508"/>
      <c r="L40" s="512">
        <v>36</v>
      </c>
      <c r="M40" s="512">
        <v>3759.84</v>
      </c>
      <c r="N40" s="508">
        <v>1</v>
      </c>
      <c r="O40" s="508">
        <v>104.44</v>
      </c>
      <c r="P40" s="512">
        <v>37</v>
      </c>
      <c r="Q40" s="512">
        <v>3864.2799999999997</v>
      </c>
      <c r="R40" s="549">
        <v>1.0277777777777777</v>
      </c>
      <c r="S40" s="513">
        <v>104.44</v>
      </c>
    </row>
    <row r="41" spans="1:19" ht="14.4" customHeight="1" x14ac:dyDescent="0.3">
      <c r="A41" s="507" t="s">
        <v>781</v>
      </c>
      <c r="B41" s="508" t="s">
        <v>782</v>
      </c>
      <c r="C41" s="508" t="s">
        <v>430</v>
      </c>
      <c r="D41" s="508" t="s">
        <v>495</v>
      </c>
      <c r="E41" s="508" t="s">
        <v>797</v>
      </c>
      <c r="F41" s="508" t="s">
        <v>800</v>
      </c>
      <c r="G41" s="508" t="s">
        <v>801</v>
      </c>
      <c r="H41" s="512"/>
      <c r="I41" s="512"/>
      <c r="J41" s="508"/>
      <c r="K41" s="508"/>
      <c r="L41" s="512">
        <v>13</v>
      </c>
      <c r="M41" s="512">
        <v>1586</v>
      </c>
      <c r="N41" s="508">
        <v>1</v>
      </c>
      <c r="O41" s="508">
        <v>122</v>
      </c>
      <c r="P41" s="512">
        <v>2</v>
      </c>
      <c r="Q41" s="512">
        <v>244</v>
      </c>
      <c r="R41" s="549">
        <v>0.15384615384615385</v>
      </c>
      <c r="S41" s="513">
        <v>122</v>
      </c>
    </row>
    <row r="42" spans="1:19" ht="14.4" customHeight="1" x14ac:dyDescent="0.3">
      <c r="A42" s="507" t="s">
        <v>781</v>
      </c>
      <c r="B42" s="508" t="s">
        <v>782</v>
      </c>
      <c r="C42" s="508" t="s">
        <v>430</v>
      </c>
      <c r="D42" s="508" t="s">
        <v>495</v>
      </c>
      <c r="E42" s="508" t="s">
        <v>797</v>
      </c>
      <c r="F42" s="508" t="s">
        <v>802</v>
      </c>
      <c r="G42" s="508" t="s">
        <v>803</v>
      </c>
      <c r="H42" s="512">
        <v>726</v>
      </c>
      <c r="I42" s="512">
        <v>26862</v>
      </c>
      <c r="J42" s="508">
        <v>1</v>
      </c>
      <c r="K42" s="508">
        <v>37</v>
      </c>
      <c r="L42" s="512">
        <v>726</v>
      </c>
      <c r="M42" s="512">
        <v>26862</v>
      </c>
      <c r="N42" s="508">
        <v>1</v>
      </c>
      <c r="O42" s="508">
        <v>37</v>
      </c>
      <c r="P42" s="512">
        <v>793</v>
      </c>
      <c r="Q42" s="512">
        <v>29341</v>
      </c>
      <c r="R42" s="549">
        <v>1.0922865013774106</v>
      </c>
      <c r="S42" s="513">
        <v>37</v>
      </c>
    </row>
    <row r="43" spans="1:19" ht="14.4" customHeight="1" x14ac:dyDescent="0.3">
      <c r="A43" s="507" t="s">
        <v>781</v>
      </c>
      <c r="B43" s="508" t="s">
        <v>782</v>
      </c>
      <c r="C43" s="508" t="s">
        <v>430</v>
      </c>
      <c r="D43" s="508" t="s">
        <v>495</v>
      </c>
      <c r="E43" s="508" t="s">
        <v>797</v>
      </c>
      <c r="F43" s="508" t="s">
        <v>804</v>
      </c>
      <c r="G43" s="508" t="s">
        <v>805</v>
      </c>
      <c r="H43" s="512">
        <v>21</v>
      </c>
      <c r="I43" s="512">
        <v>210</v>
      </c>
      <c r="J43" s="508">
        <v>0.61764705882352944</v>
      </c>
      <c r="K43" s="508">
        <v>10</v>
      </c>
      <c r="L43" s="512">
        <v>34</v>
      </c>
      <c r="M43" s="512">
        <v>340</v>
      </c>
      <c r="N43" s="508">
        <v>1</v>
      </c>
      <c r="O43" s="508">
        <v>10</v>
      </c>
      <c r="P43" s="512">
        <v>64</v>
      </c>
      <c r="Q43" s="512">
        <v>640</v>
      </c>
      <c r="R43" s="549">
        <v>1.8823529411764706</v>
      </c>
      <c r="S43" s="513">
        <v>10</v>
      </c>
    </row>
    <row r="44" spans="1:19" ht="14.4" customHeight="1" x14ac:dyDescent="0.3">
      <c r="A44" s="507" t="s">
        <v>781</v>
      </c>
      <c r="B44" s="508" t="s">
        <v>782</v>
      </c>
      <c r="C44" s="508" t="s">
        <v>430</v>
      </c>
      <c r="D44" s="508" t="s">
        <v>495</v>
      </c>
      <c r="E44" s="508" t="s">
        <v>797</v>
      </c>
      <c r="F44" s="508" t="s">
        <v>806</v>
      </c>
      <c r="G44" s="508" t="s">
        <v>807</v>
      </c>
      <c r="H44" s="512">
        <v>1</v>
      </c>
      <c r="I44" s="512">
        <v>5</v>
      </c>
      <c r="J44" s="508">
        <v>0.1111111111111111</v>
      </c>
      <c r="K44" s="508">
        <v>5</v>
      </c>
      <c r="L44" s="512">
        <v>9</v>
      </c>
      <c r="M44" s="512">
        <v>45</v>
      </c>
      <c r="N44" s="508">
        <v>1</v>
      </c>
      <c r="O44" s="508">
        <v>5</v>
      </c>
      <c r="P44" s="512">
        <v>8</v>
      </c>
      <c r="Q44" s="512">
        <v>40</v>
      </c>
      <c r="R44" s="549">
        <v>0.88888888888888884</v>
      </c>
      <c r="S44" s="513">
        <v>5</v>
      </c>
    </row>
    <row r="45" spans="1:19" ht="14.4" customHeight="1" x14ac:dyDescent="0.3">
      <c r="A45" s="507" t="s">
        <v>781</v>
      </c>
      <c r="B45" s="508" t="s">
        <v>782</v>
      </c>
      <c r="C45" s="508" t="s">
        <v>430</v>
      </c>
      <c r="D45" s="508" t="s">
        <v>495</v>
      </c>
      <c r="E45" s="508" t="s">
        <v>797</v>
      </c>
      <c r="F45" s="508" t="s">
        <v>808</v>
      </c>
      <c r="G45" s="508" t="s">
        <v>809</v>
      </c>
      <c r="H45" s="512">
        <v>7</v>
      </c>
      <c r="I45" s="512">
        <v>35</v>
      </c>
      <c r="J45" s="508">
        <v>0.875</v>
      </c>
      <c r="K45" s="508">
        <v>5</v>
      </c>
      <c r="L45" s="512">
        <v>8</v>
      </c>
      <c r="M45" s="512">
        <v>40</v>
      </c>
      <c r="N45" s="508">
        <v>1</v>
      </c>
      <c r="O45" s="508">
        <v>5</v>
      </c>
      <c r="P45" s="512">
        <v>10</v>
      </c>
      <c r="Q45" s="512">
        <v>50</v>
      </c>
      <c r="R45" s="549">
        <v>1.25</v>
      </c>
      <c r="S45" s="513">
        <v>5</v>
      </c>
    </row>
    <row r="46" spans="1:19" ht="14.4" customHeight="1" x14ac:dyDescent="0.3">
      <c r="A46" s="507" t="s">
        <v>781</v>
      </c>
      <c r="B46" s="508" t="s">
        <v>782</v>
      </c>
      <c r="C46" s="508" t="s">
        <v>430</v>
      </c>
      <c r="D46" s="508" t="s">
        <v>495</v>
      </c>
      <c r="E46" s="508" t="s">
        <v>797</v>
      </c>
      <c r="F46" s="508" t="s">
        <v>810</v>
      </c>
      <c r="G46" s="508" t="s">
        <v>811</v>
      </c>
      <c r="H46" s="512">
        <v>5</v>
      </c>
      <c r="I46" s="512">
        <v>370</v>
      </c>
      <c r="J46" s="508">
        <v>8.771929824561403E-2</v>
      </c>
      <c r="K46" s="508">
        <v>74</v>
      </c>
      <c r="L46" s="512">
        <v>57</v>
      </c>
      <c r="M46" s="512">
        <v>4218</v>
      </c>
      <c r="N46" s="508">
        <v>1</v>
      </c>
      <c r="O46" s="508">
        <v>74</v>
      </c>
      <c r="P46" s="512">
        <v>106</v>
      </c>
      <c r="Q46" s="512">
        <v>7844</v>
      </c>
      <c r="R46" s="549">
        <v>1.8596491228070176</v>
      </c>
      <c r="S46" s="513">
        <v>74</v>
      </c>
    </row>
    <row r="47" spans="1:19" ht="14.4" customHeight="1" x14ac:dyDescent="0.3">
      <c r="A47" s="507" t="s">
        <v>781</v>
      </c>
      <c r="B47" s="508" t="s">
        <v>782</v>
      </c>
      <c r="C47" s="508" t="s">
        <v>430</v>
      </c>
      <c r="D47" s="508" t="s">
        <v>495</v>
      </c>
      <c r="E47" s="508" t="s">
        <v>797</v>
      </c>
      <c r="F47" s="508" t="s">
        <v>812</v>
      </c>
      <c r="G47" s="508" t="s">
        <v>813</v>
      </c>
      <c r="H47" s="512">
        <v>76</v>
      </c>
      <c r="I47" s="512">
        <v>13452</v>
      </c>
      <c r="J47" s="508">
        <v>0.92682926829268297</v>
      </c>
      <c r="K47" s="508">
        <v>177</v>
      </c>
      <c r="L47" s="512">
        <v>82</v>
      </c>
      <c r="M47" s="512">
        <v>14514</v>
      </c>
      <c r="N47" s="508">
        <v>1</v>
      </c>
      <c r="O47" s="508">
        <v>177</v>
      </c>
      <c r="P47" s="512">
        <v>119</v>
      </c>
      <c r="Q47" s="512">
        <v>21182</v>
      </c>
      <c r="R47" s="549">
        <v>1.4594184924900095</v>
      </c>
      <c r="S47" s="513">
        <v>178</v>
      </c>
    </row>
    <row r="48" spans="1:19" ht="14.4" customHeight="1" x14ac:dyDescent="0.3">
      <c r="A48" s="507" t="s">
        <v>781</v>
      </c>
      <c r="B48" s="508" t="s">
        <v>782</v>
      </c>
      <c r="C48" s="508" t="s">
        <v>430</v>
      </c>
      <c r="D48" s="508" t="s">
        <v>495</v>
      </c>
      <c r="E48" s="508" t="s">
        <v>797</v>
      </c>
      <c r="F48" s="508" t="s">
        <v>816</v>
      </c>
      <c r="G48" s="508" t="s">
        <v>817</v>
      </c>
      <c r="H48" s="512">
        <v>49</v>
      </c>
      <c r="I48" s="512">
        <v>1633.33</v>
      </c>
      <c r="J48" s="508">
        <v>0.37692259763276742</v>
      </c>
      <c r="K48" s="508">
        <v>33.333265306122449</v>
      </c>
      <c r="L48" s="512">
        <v>130</v>
      </c>
      <c r="M48" s="512">
        <v>4333.33</v>
      </c>
      <c r="N48" s="508">
        <v>1</v>
      </c>
      <c r="O48" s="508">
        <v>33.333307692307692</v>
      </c>
      <c r="P48" s="512">
        <v>201</v>
      </c>
      <c r="Q48" s="512">
        <v>6700</v>
      </c>
      <c r="R48" s="549">
        <v>1.5461550355038736</v>
      </c>
      <c r="S48" s="513">
        <v>33.333333333333336</v>
      </c>
    </row>
    <row r="49" spans="1:19" ht="14.4" customHeight="1" x14ac:dyDescent="0.3">
      <c r="A49" s="507" t="s">
        <v>781</v>
      </c>
      <c r="B49" s="508" t="s">
        <v>782</v>
      </c>
      <c r="C49" s="508" t="s">
        <v>430</v>
      </c>
      <c r="D49" s="508" t="s">
        <v>495</v>
      </c>
      <c r="E49" s="508" t="s">
        <v>797</v>
      </c>
      <c r="F49" s="508" t="s">
        <v>818</v>
      </c>
      <c r="G49" s="508" t="s">
        <v>819</v>
      </c>
      <c r="H49" s="512">
        <v>4</v>
      </c>
      <c r="I49" s="512">
        <v>148</v>
      </c>
      <c r="J49" s="508"/>
      <c r="K49" s="508">
        <v>37</v>
      </c>
      <c r="L49" s="512"/>
      <c r="M49" s="512"/>
      <c r="N49" s="508"/>
      <c r="O49" s="508"/>
      <c r="P49" s="512"/>
      <c r="Q49" s="512"/>
      <c r="R49" s="549"/>
      <c r="S49" s="513"/>
    </row>
    <row r="50" spans="1:19" ht="14.4" customHeight="1" x14ac:dyDescent="0.3">
      <c r="A50" s="507" t="s">
        <v>781</v>
      </c>
      <c r="B50" s="508" t="s">
        <v>782</v>
      </c>
      <c r="C50" s="508" t="s">
        <v>430</v>
      </c>
      <c r="D50" s="508" t="s">
        <v>495</v>
      </c>
      <c r="E50" s="508" t="s">
        <v>797</v>
      </c>
      <c r="F50" s="508" t="s">
        <v>820</v>
      </c>
      <c r="G50" s="508" t="s">
        <v>821</v>
      </c>
      <c r="H50" s="512">
        <v>792</v>
      </c>
      <c r="I50" s="512">
        <v>103752</v>
      </c>
      <c r="J50" s="508">
        <v>0.98250000000000004</v>
      </c>
      <c r="K50" s="508">
        <v>131</v>
      </c>
      <c r="L50" s="512">
        <v>800</v>
      </c>
      <c r="M50" s="512">
        <v>105600</v>
      </c>
      <c r="N50" s="508">
        <v>1</v>
      </c>
      <c r="O50" s="508">
        <v>132</v>
      </c>
      <c r="P50" s="512">
        <v>868</v>
      </c>
      <c r="Q50" s="512">
        <v>114576</v>
      </c>
      <c r="R50" s="549">
        <v>1.085</v>
      </c>
      <c r="S50" s="513">
        <v>132</v>
      </c>
    </row>
    <row r="51" spans="1:19" ht="14.4" customHeight="1" x14ac:dyDescent="0.3">
      <c r="A51" s="507" t="s">
        <v>781</v>
      </c>
      <c r="B51" s="508" t="s">
        <v>782</v>
      </c>
      <c r="C51" s="508" t="s">
        <v>430</v>
      </c>
      <c r="D51" s="508" t="s">
        <v>495</v>
      </c>
      <c r="E51" s="508" t="s">
        <v>797</v>
      </c>
      <c r="F51" s="508" t="s">
        <v>822</v>
      </c>
      <c r="G51" s="508" t="s">
        <v>823</v>
      </c>
      <c r="H51" s="512">
        <v>17</v>
      </c>
      <c r="I51" s="512">
        <v>1258</v>
      </c>
      <c r="J51" s="508">
        <v>1.8888888888888888</v>
      </c>
      <c r="K51" s="508">
        <v>74</v>
      </c>
      <c r="L51" s="512">
        <v>9</v>
      </c>
      <c r="M51" s="512">
        <v>666</v>
      </c>
      <c r="N51" s="508">
        <v>1</v>
      </c>
      <c r="O51" s="508">
        <v>74</v>
      </c>
      <c r="P51" s="512">
        <v>20</v>
      </c>
      <c r="Q51" s="512">
        <v>1480</v>
      </c>
      <c r="R51" s="549">
        <v>2.2222222222222223</v>
      </c>
      <c r="S51" s="513">
        <v>74</v>
      </c>
    </row>
    <row r="52" spans="1:19" ht="14.4" customHeight="1" x14ac:dyDescent="0.3">
      <c r="A52" s="507" t="s">
        <v>781</v>
      </c>
      <c r="B52" s="508" t="s">
        <v>782</v>
      </c>
      <c r="C52" s="508" t="s">
        <v>430</v>
      </c>
      <c r="D52" s="508" t="s">
        <v>495</v>
      </c>
      <c r="E52" s="508" t="s">
        <v>797</v>
      </c>
      <c r="F52" s="508" t="s">
        <v>824</v>
      </c>
      <c r="G52" s="508" t="s">
        <v>825</v>
      </c>
      <c r="H52" s="512">
        <v>16</v>
      </c>
      <c r="I52" s="512">
        <v>5664</v>
      </c>
      <c r="J52" s="508">
        <v>0.46926263463131729</v>
      </c>
      <c r="K52" s="508">
        <v>354</v>
      </c>
      <c r="L52" s="512">
        <v>34</v>
      </c>
      <c r="M52" s="512">
        <v>12070</v>
      </c>
      <c r="N52" s="508">
        <v>1</v>
      </c>
      <c r="O52" s="508">
        <v>355</v>
      </c>
      <c r="P52" s="512">
        <v>66</v>
      </c>
      <c r="Q52" s="512">
        <v>23430</v>
      </c>
      <c r="R52" s="549">
        <v>1.9411764705882353</v>
      </c>
      <c r="S52" s="513">
        <v>355</v>
      </c>
    </row>
    <row r="53" spans="1:19" ht="14.4" customHeight="1" x14ac:dyDescent="0.3">
      <c r="A53" s="507" t="s">
        <v>781</v>
      </c>
      <c r="B53" s="508" t="s">
        <v>782</v>
      </c>
      <c r="C53" s="508" t="s">
        <v>430</v>
      </c>
      <c r="D53" s="508" t="s">
        <v>495</v>
      </c>
      <c r="E53" s="508" t="s">
        <v>797</v>
      </c>
      <c r="F53" s="508" t="s">
        <v>826</v>
      </c>
      <c r="G53" s="508" t="s">
        <v>827</v>
      </c>
      <c r="H53" s="512">
        <v>32</v>
      </c>
      <c r="I53" s="512">
        <v>7104</v>
      </c>
      <c r="J53" s="508">
        <v>0.23252921344636837</v>
      </c>
      <c r="K53" s="508">
        <v>222</v>
      </c>
      <c r="L53" s="512">
        <v>137</v>
      </c>
      <c r="M53" s="512">
        <v>30551</v>
      </c>
      <c r="N53" s="508">
        <v>1</v>
      </c>
      <c r="O53" s="508">
        <v>223</v>
      </c>
      <c r="P53" s="512">
        <v>205</v>
      </c>
      <c r="Q53" s="512">
        <v>45715</v>
      </c>
      <c r="R53" s="549">
        <v>1.4963503649635037</v>
      </c>
      <c r="S53" s="513">
        <v>223</v>
      </c>
    </row>
    <row r="54" spans="1:19" ht="14.4" customHeight="1" x14ac:dyDescent="0.3">
      <c r="A54" s="507" t="s">
        <v>781</v>
      </c>
      <c r="B54" s="508" t="s">
        <v>782</v>
      </c>
      <c r="C54" s="508" t="s">
        <v>430</v>
      </c>
      <c r="D54" s="508" t="s">
        <v>495</v>
      </c>
      <c r="E54" s="508" t="s">
        <v>797</v>
      </c>
      <c r="F54" s="508" t="s">
        <v>828</v>
      </c>
      <c r="G54" s="508" t="s">
        <v>829</v>
      </c>
      <c r="H54" s="512"/>
      <c r="I54" s="512"/>
      <c r="J54" s="508"/>
      <c r="K54" s="508"/>
      <c r="L54" s="512">
        <v>13</v>
      </c>
      <c r="M54" s="512">
        <v>1001</v>
      </c>
      <c r="N54" s="508">
        <v>1</v>
      </c>
      <c r="O54" s="508">
        <v>77</v>
      </c>
      <c r="P54" s="512">
        <v>2</v>
      </c>
      <c r="Q54" s="512">
        <v>154</v>
      </c>
      <c r="R54" s="549">
        <v>0.15384615384615385</v>
      </c>
      <c r="S54" s="513">
        <v>77</v>
      </c>
    </row>
    <row r="55" spans="1:19" ht="14.4" customHeight="1" x14ac:dyDescent="0.3">
      <c r="A55" s="507" t="s">
        <v>781</v>
      </c>
      <c r="B55" s="508" t="s">
        <v>782</v>
      </c>
      <c r="C55" s="508" t="s">
        <v>430</v>
      </c>
      <c r="D55" s="508" t="s">
        <v>495</v>
      </c>
      <c r="E55" s="508" t="s">
        <v>797</v>
      </c>
      <c r="F55" s="508" t="s">
        <v>834</v>
      </c>
      <c r="G55" s="508" t="s">
        <v>835</v>
      </c>
      <c r="H55" s="512">
        <v>12</v>
      </c>
      <c r="I55" s="512">
        <v>8412</v>
      </c>
      <c r="J55" s="508">
        <v>0.8571428571428571</v>
      </c>
      <c r="K55" s="508">
        <v>701</v>
      </c>
      <c r="L55" s="512">
        <v>14</v>
      </c>
      <c r="M55" s="512">
        <v>9814</v>
      </c>
      <c r="N55" s="508">
        <v>1</v>
      </c>
      <c r="O55" s="508">
        <v>701</v>
      </c>
      <c r="P55" s="512">
        <v>16</v>
      </c>
      <c r="Q55" s="512">
        <v>11232</v>
      </c>
      <c r="R55" s="549">
        <v>1.1444874668840432</v>
      </c>
      <c r="S55" s="513">
        <v>702</v>
      </c>
    </row>
    <row r="56" spans="1:19" ht="14.4" customHeight="1" x14ac:dyDescent="0.3">
      <c r="A56" s="507" t="s">
        <v>781</v>
      </c>
      <c r="B56" s="508" t="s">
        <v>782</v>
      </c>
      <c r="C56" s="508" t="s">
        <v>430</v>
      </c>
      <c r="D56" s="508" t="s">
        <v>495</v>
      </c>
      <c r="E56" s="508" t="s">
        <v>797</v>
      </c>
      <c r="F56" s="508" t="s">
        <v>836</v>
      </c>
      <c r="G56" s="508" t="s">
        <v>837</v>
      </c>
      <c r="H56" s="512">
        <v>42</v>
      </c>
      <c r="I56" s="512">
        <v>9702</v>
      </c>
      <c r="J56" s="508">
        <v>0.8571428571428571</v>
      </c>
      <c r="K56" s="508">
        <v>231</v>
      </c>
      <c r="L56" s="512">
        <v>49</v>
      </c>
      <c r="M56" s="512">
        <v>11319</v>
      </c>
      <c r="N56" s="508">
        <v>1</v>
      </c>
      <c r="O56" s="508">
        <v>231</v>
      </c>
      <c r="P56" s="512">
        <v>94</v>
      </c>
      <c r="Q56" s="512">
        <v>21808</v>
      </c>
      <c r="R56" s="549">
        <v>1.9266719674882939</v>
      </c>
      <c r="S56" s="513">
        <v>232</v>
      </c>
    </row>
    <row r="57" spans="1:19" ht="14.4" customHeight="1" x14ac:dyDescent="0.3">
      <c r="A57" s="507" t="s">
        <v>781</v>
      </c>
      <c r="B57" s="508" t="s">
        <v>782</v>
      </c>
      <c r="C57" s="508" t="s">
        <v>430</v>
      </c>
      <c r="D57" s="508" t="s">
        <v>496</v>
      </c>
      <c r="E57" s="508" t="s">
        <v>783</v>
      </c>
      <c r="F57" s="508" t="s">
        <v>784</v>
      </c>
      <c r="G57" s="508" t="s">
        <v>785</v>
      </c>
      <c r="H57" s="512">
        <v>20.599999999999998</v>
      </c>
      <c r="I57" s="512">
        <v>1114.46</v>
      </c>
      <c r="J57" s="508">
        <v>2.2787796998323318</v>
      </c>
      <c r="K57" s="508">
        <v>54.100000000000009</v>
      </c>
      <c r="L57" s="512">
        <v>9.0400000000000009</v>
      </c>
      <c r="M57" s="512">
        <v>489.05999999999995</v>
      </c>
      <c r="N57" s="508">
        <v>1</v>
      </c>
      <c r="O57" s="508">
        <v>54.099557522123881</v>
      </c>
      <c r="P57" s="512">
        <v>9</v>
      </c>
      <c r="Q57" s="512">
        <v>486.90000000000003</v>
      </c>
      <c r="R57" s="549">
        <v>0.99558336400441683</v>
      </c>
      <c r="S57" s="513">
        <v>54.1</v>
      </c>
    </row>
    <row r="58" spans="1:19" ht="14.4" customHeight="1" x14ac:dyDescent="0.3">
      <c r="A58" s="507" t="s">
        <v>781</v>
      </c>
      <c r="B58" s="508" t="s">
        <v>782</v>
      </c>
      <c r="C58" s="508" t="s">
        <v>430</v>
      </c>
      <c r="D58" s="508" t="s">
        <v>496</v>
      </c>
      <c r="E58" s="508" t="s">
        <v>783</v>
      </c>
      <c r="F58" s="508" t="s">
        <v>786</v>
      </c>
      <c r="G58" s="508" t="s">
        <v>453</v>
      </c>
      <c r="H58" s="512"/>
      <c r="I58" s="512"/>
      <c r="J58" s="508"/>
      <c r="K58" s="508"/>
      <c r="L58" s="512"/>
      <c r="M58" s="512"/>
      <c r="N58" s="508"/>
      <c r="O58" s="508"/>
      <c r="P58" s="512">
        <v>0.2</v>
      </c>
      <c r="Q58" s="512">
        <v>27.64</v>
      </c>
      <c r="R58" s="549"/>
      <c r="S58" s="513">
        <v>138.19999999999999</v>
      </c>
    </row>
    <row r="59" spans="1:19" ht="14.4" customHeight="1" x14ac:dyDescent="0.3">
      <c r="A59" s="507" t="s">
        <v>781</v>
      </c>
      <c r="B59" s="508" t="s">
        <v>782</v>
      </c>
      <c r="C59" s="508" t="s">
        <v>430</v>
      </c>
      <c r="D59" s="508" t="s">
        <v>496</v>
      </c>
      <c r="E59" s="508" t="s">
        <v>783</v>
      </c>
      <c r="F59" s="508" t="s">
        <v>787</v>
      </c>
      <c r="G59" s="508" t="s">
        <v>482</v>
      </c>
      <c r="H59" s="512">
        <v>0.8</v>
      </c>
      <c r="I59" s="512">
        <v>49.120000000000005</v>
      </c>
      <c r="J59" s="508">
        <v>2.6494066882416401</v>
      </c>
      <c r="K59" s="508">
        <v>61.400000000000006</v>
      </c>
      <c r="L59" s="512">
        <v>0.30000000000000004</v>
      </c>
      <c r="M59" s="512">
        <v>18.54</v>
      </c>
      <c r="N59" s="508">
        <v>1</v>
      </c>
      <c r="O59" s="508">
        <v>61.79999999999999</v>
      </c>
      <c r="P59" s="512">
        <v>1.2</v>
      </c>
      <c r="Q59" s="512">
        <v>73.680000000000007</v>
      </c>
      <c r="R59" s="549">
        <v>3.9741100323624603</v>
      </c>
      <c r="S59" s="513">
        <v>61.400000000000006</v>
      </c>
    </row>
    <row r="60" spans="1:19" ht="14.4" customHeight="1" x14ac:dyDescent="0.3">
      <c r="A60" s="507" t="s">
        <v>781</v>
      </c>
      <c r="B60" s="508" t="s">
        <v>782</v>
      </c>
      <c r="C60" s="508" t="s">
        <v>430</v>
      </c>
      <c r="D60" s="508" t="s">
        <v>496</v>
      </c>
      <c r="E60" s="508" t="s">
        <v>783</v>
      </c>
      <c r="F60" s="508" t="s">
        <v>788</v>
      </c>
      <c r="G60" s="508" t="s">
        <v>789</v>
      </c>
      <c r="H60" s="512">
        <v>0.30000000000000004</v>
      </c>
      <c r="I60" s="512">
        <v>53.099999999999994</v>
      </c>
      <c r="J60" s="508"/>
      <c r="K60" s="508">
        <v>176.99999999999994</v>
      </c>
      <c r="L60" s="512"/>
      <c r="M60" s="512"/>
      <c r="N60" s="508"/>
      <c r="O60" s="508"/>
      <c r="P60" s="512">
        <v>0.4</v>
      </c>
      <c r="Q60" s="512">
        <v>70.8</v>
      </c>
      <c r="R60" s="549"/>
      <c r="S60" s="513">
        <v>176.99999999999997</v>
      </c>
    </row>
    <row r="61" spans="1:19" ht="14.4" customHeight="1" x14ac:dyDescent="0.3">
      <c r="A61" s="507" t="s">
        <v>781</v>
      </c>
      <c r="B61" s="508" t="s">
        <v>782</v>
      </c>
      <c r="C61" s="508" t="s">
        <v>430</v>
      </c>
      <c r="D61" s="508" t="s">
        <v>496</v>
      </c>
      <c r="E61" s="508" t="s">
        <v>783</v>
      </c>
      <c r="F61" s="508" t="s">
        <v>790</v>
      </c>
      <c r="G61" s="508"/>
      <c r="H61" s="512">
        <v>7</v>
      </c>
      <c r="I61" s="512">
        <v>493.08000000000004</v>
      </c>
      <c r="J61" s="508"/>
      <c r="K61" s="508">
        <v>70.440000000000012</v>
      </c>
      <c r="L61" s="512"/>
      <c r="M61" s="512"/>
      <c r="N61" s="508"/>
      <c r="O61" s="508"/>
      <c r="P61" s="512"/>
      <c r="Q61" s="512"/>
      <c r="R61" s="549"/>
      <c r="S61" s="513"/>
    </row>
    <row r="62" spans="1:19" ht="14.4" customHeight="1" x14ac:dyDescent="0.3">
      <c r="A62" s="507" t="s">
        <v>781</v>
      </c>
      <c r="B62" s="508" t="s">
        <v>782</v>
      </c>
      <c r="C62" s="508" t="s">
        <v>430</v>
      </c>
      <c r="D62" s="508" t="s">
        <v>496</v>
      </c>
      <c r="E62" s="508" t="s">
        <v>783</v>
      </c>
      <c r="F62" s="508" t="s">
        <v>791</v>
      </c>
      <c r="G62" s="508" t="s">
        <v>792</v>
      </c>
      <c r="H62" s="512">
        <v>100</v>
      </c>
      <c r="I62" s="512">
        <v>243.99999999999997</v>
      </c>
      <c r="J62" s="508"/>
      <c r="K62" s="508">
        <v>2.4399999999999995</v>
      </c>
      <c r="L62" s="512"/>
      <c r="M62" s="512"/>
      <c r="N62" s="508"/>
      <c r="O62" s="508"/>
      <c r="P62" s="512"/>
      <c r="Q62" s="512"/>
      <c r="R62" s="549"/>
      <c r="S62" s="513"/>
    </row>
    <row r="63" spans="1:19" ht="14.4" customHeight="1" x14ac:dyDescent="0.3">
      <c r="A63" s="507" t="s">
        <v>781</v>
      </c>
      <c r="B63" s="508" t="s">
        <v>782</v>
      </c>
      <c r="C63" s="508" t="s">
        <v>430</v>
      </c>
      <c r="D63" s="508" t="s">
        <v>496</v>
      </c>
      <c r="E63" s="508" t="s">
        <v>783</v>
      </c>
      <c r="F63" s="508" t="s">
        <v>794</v>
      </c>
      <c r="G63" s="508" t="s">
        <v>441</v>
      </c>
      <c r="H63" s="512"/>
      <c r="I63" s="512"/>
      <c r="J63" s="508"/>
      <c r="K63" s="508"/>
      <c r="L63" s="512">
        <v>2.7</v>
      </c>
      <c r="M63" s="512">
        <v>12.96</v>
      </c>
      <c r="N63" s="508">
        <v>1</v>
      </c>
      <c r="O63" s="508">
        <v>4.8</v>
      </c>
      <c r="P63" s="512">
        <v>2.2999999999999998</v>
      </c>
      <c r="Q63" s="512">
        <v>11.040000000000001</v>
      </c>
      <c r="R63" s="549">
        <v>0.85185185185185186</v>
      </c>
      <c r="S63" s="513">
        <v>4.8000000000000007</v>
      </c>
    </row>
    <row r="64" spans="1:19" ht="14.4" customHeight="1" x14ac:dyDescent="0.3">
      <c r="A64" s="507" t="s">
        <v>781</v>
      </c>
      <c r="B64" s="508" t="s">
        <v>782</v>
      </c>
      <c r="C64" s="508" t="s">
        <v>430</v>
      </c>
      <c r="D64" s="508" t="s">
        <v>496</v>
      </c>
      <c r="E64" s="508" t="s">
        <v>783</v>
      </c>
      <c r="F64" s="508" t="s">
        <v>795</v>
      </c>
      <c r="G64" s="508" t="s">
        <v>796</v>
      </c>
      <c r="H64" s="512"/>
      <c r="I64" s="512"/>
      <c r="J64" s="508"/>
      <c r="K64" s="508"/>
      <c r="L64" s="512">
        <v>1</v>
      </c>
      <c r="M64" s="512">
        <v>104.44</v>
      </c>
      <c r="N64" s="508">
        <v>1</v>
      </c>
      <c r="O64" s="508">
        <v>104.44</v>
      </c>
      <c r="P64" s="512">
        <v>2</v>
      </c>
      <c r="Q64" s="512">
        <v>208.88</v>
      </c>
      <c r="R64" s="549">
        <v>2</v>
      </c>
      <c r="S64" s="513">
        <v>104.44</v>
      </c>
    </row>
    <row r="65" spans="1:19" ht="14.4" customHeight="1" x14ac:dyDescent="0.3">
      <c r="A65" s="507" t="s">
        <v>781</v>
      </c>
      <c r="B65" s="508" t="s">
        <v>782</v>
      </c>
      <c r="C65" s="508" t="s">
        <v>430</v>
      </c>
      <c r="D65" s="508" t="s">
        <v>496</v>
      </c>
      <c r="E65" s="508" t="s">
        <v>797</v>
      </c>
      <c r="F65" s="508" t="s">
        <v>798</v>
      </c>
      <c r="G65" s="508" t="s">
        <v>799</v>
      </c>
      <c r="H65" s="512">
        <v>1</v>
      </c>
      <c r="I65" s="512">
        <v>183</v>
      </c>
      <c r="J65" s="508"/>
      <c r="K65" s="508">
        <v>183</v>
      </c>
      <c r="L65" s="512"/>
      <c r="M65" s="512"/>
      <c r="N65" s="508"/>
      <c r="O65" s="508"/>
      <c r="P65" s="512"/>
      <c r="Q65" s="512"/>
      <c r="R65" s="549"/>
      <c r="S65" s="513"/>
    </row>
    <row r="66" spans="1:19" ht="14.4" customHeight="1" x14ac:dyDescent="0.3">
      <c r="A66" s="507" t="s">
        <v>781</v>
      </c>
      <c r="B66" s="508" t="s">
        <v>782</v>
      </c>
      <c r="C66" s="508" t="s">
        <v>430</v>
      </c>
      <c r="D66" s="508" t="s">
        <v>496</v>
      </c>
      <c r="E66" s="508" t="s">
        <v>797</v>
      </c>
      <c r="F66" s="508" t="s">
        <v>800</v>
      </c>
      <c r="G66" s="508" t="s">
        <v>801</v>
      </c>
      <c r="H66" s="512">
        <v>1</v>
      </c>
      <c r="I66" s="512">
        <v>122</v>
      </c>
      <c r="J66" s="508"/>
      <c r="K66" s="508">
        <v>122</v>
      </c>
      <c r="L66" s="512"/>
      <c r="M66" s="512"/>
      <c r="N66" s="508"/>
      <c r="O66" s="508"/>
      <c r="P66" s="512"/>
      <c r="Q66" s="512"/>
      <c r="R66" s="549"/>
      <c r="S66" s="513"/>
    </row>
    <row r="67" spans="1:19" ht="14.4" customHeight="1" x14ac:dyDescent="0.3">
      <c r="A67" s="507" t="s">
        <v>781</v>
      </c>
      <c r="B67" s="508" t="s">
        <v>782</v>
      </c>
      <c r="C67" s="508" t="s">
        <v>430</v>
      </c>
      <c r="D67" s="508" t="s">
        <v>496</v>
      </c>
      <c r="E67" s="508" t="s">
        <v>797</v>
      </c>
      <c r="F67" s="508" t="s">
        <v>802</v>
      </c>
      <c r="G67" s="508" t="s">
        <v>803</v>
      </c>
      <c r="H67" s="512">
        <v>166</v>
      </c>
      <c r="I67" s="512">
        <v>6142</v>
      </c>
      <c r="J67" s="508">
        <v>1.4310344827586208</v>
      </c>
      <c r="K67" s="508">
        <v>37</v>
      </c>
      <c r="L67" s="512">
        <v>116</v>
      </c>
      <c r="M67" s="512">
        <v>4292</v>
      </c>
      <c r="N67" s="508">
        <v>1</v>
      </c>
      <c r="O67" s="508">
        <v>37</v>
      </c>
      <c r="P67" s="512">
        <v>93</v>
      </c>
      <c r="Q67" s="512">
        <v>3441</v>
      </c>
      <c r="R67" s="549">
        <v>0.80172413793103448</v>
      </c>
      <c r="S67" s="513">
        <v>37</v>
      </c>
    </row>
    <row r="68" spans="1:19" ht="14.4" customHeight="1" x14ac:dyDescent="0.3">
      <c r="A68" s="507" t="s">
        <v>781</v>
      </c>
      <c r="B68" s="508" t="s">
        <v>782</v>
      </c>
      <c r="C68" s="508" t="s">
        <v>430</v>
      </c>
      <c r="D68" s="508" t="s">
        <v>496</v>
      </c>
      <c r="E68" s="508" t="s">
        <v>797</v>
      </c>
      <c r="F68" s="508" t="s">
        <v>804</v>
      </c>
      <c r="G68" s="508" t="s">
        <v>805</v>
      </c>
      <c r="H68" s="512">
        <v>126</v>
      </c>
      <c r="I68" s="512">
        <v>1260</v>
      </c>
      <c r="J68" s="508">
        <v>0.86301369863013699</v>
      </c>
      <c r="K68" s="508">
        <v>10</v>
      </c>
      <c r="L68" s="512">
        <v>146</v>
      </c>
      <c r="M68" s="512">
        <v>1460</v>
      </c>
      <c r="N68" s="508">
        <v>1</v>
      </c>
      <c r="O68" s="508">
        <v>10</v>
      </c>
      <c r="P68" s="512">
        <v>139</v>
      </c>
      <c r="Q68" s="512">
        <v>1390</v>
      </c>
      <c r="R68" s="549">
        <v>0.95205479452054798</v>
      </c>
      <c r="S68" s="513">
        <v>10</v>
      </c>
    </row>
    <row r="69" spans="1:19" ht="14.4" customHeight="1" x14ac:dyDescent="0.3">
      <c r="A69" s="507" t="s">
        <v>781</v>
      </c>
      <c r="B69" s="508" t="s">
        <v>782</v>
      </c>
      <c r="C69" s="508" t="s">
        <v>430</v>
      </c>
      <c r="D69" s="508" t="s">
        <v>496</v>
      </c>
      <c r="E69" s="508" t="s">
        <v>797</v>
      </c>
      <c r="F69" s="508" t="s">
        <v>806</v>
      </c>
      <c r="G69" s="508" t="s">
        <v>807</v>
      </c>
      <c r="H69" s="512">
        <v>30</v>
      </c>
      <c r="I69" s="512">
        <v>150</v>
      </c>
      <c r="J69" s="508">
        <v>1.7647058823529411</v>
      </c>
      <c r="K69" s="508">
        <v>5</v>
      </c>
      <c r="L69" s="512">
        <v>17</v>
      </c>
      <c r="M69" s="512">
        <v>85</v>
      </c>
      <c r="N69" s="508">
        <v>1</v>
      </c>
      <c r="O69" s="508">
        <v>5</v>
      </c>
      <c r="P69" s="512">
        <v>14</v>
      </c>
      <c r="Q69" s="512">
        <v>70</v>
      </c>
      <c r="R69" s="549">
        <v>0.82352941176470584</v>
      </c>
      <c r="S69" s="513">
        <v>5</v>
      </c>
    </row>
    <row r="70" spans="1:19" ht="14.4" customHeight="1" x14ac:dyDescent="0.3">
      <c r="A70" s="507" t="s">
        <v>781</v>
      </c>
      <c r="B70" s="508" t="s">
        <v>782</v>
      </c>
      <c r="C70" s="508" t="s">
        <v>430</v>
      </c>
      <c r="D70" s="508" t="s">
        <v>496</v>
      </c>
      <c r="E70" s="508" t="s">
        <v>797</v>
      </c>
      <c r="F70" s="508" t="s">
        <v>808</v>
      </c>
      <c r="G70" s="508" t="s">
        <v>809</v>
      </c>
      <c r="H70" s="512"/>
      <c r="I70" s="512"/>
      <c r="J70" s="508"/>
      <c r="K70" s="508"/>
      <c r="L70" s="512"/>
      <c r="M70" s="512"/>
      <c r="N70" s="508"/>
      <c r="O70" s="508"/>
      <c r="P70" s="512">
        <v>1</v>
      </c>
      <c r="Q70" s="512">
        <v>5</v>
      </c>
      <c r="R70" s="549"/>
      <c r="S70" s="513">
        <v>5</v>
      </c>
    </row>
    <row r="71" spans="1:19" ht="14.4" customHeight="1" x14ac:dyDescent="0.3">
      <c r="A71" s="507" t="s">
        <v>781</v>
      </c>
      <c r="B71" s="508" t="s">
        <v>782</v>
      </c>
      <c r="C71" s="508" t="s">
        <v>430</v>
      </c>
      <c r="D71" s="508" t="s">
        <v>496</v>
      </c>
      <c r="E71" s="508" t="s">
        <v>797</v>
      </c>
      <c r="F71" s="508" t="s">
        <v>810</v>
      </c>
      <c r="G71" s="508" t="s">
        <v>811</v>
      </c>
      <c r="H71" s="512">
        <v>1</v>
      </c>
      <c r="I71" s="512">
        <v>74</v>
      </c>
      <c r="J71" s="508">
        <v>0.1</v>
      </c>
      <c r="K71" s="508">
        <v>74</v>
      </c>
      <c r="L71" s="512">
        <v>10</v>
      </c>
      <c r="M71" s="512">
        <v>740</v>
      </c>
      <c r="N71" s="508">
        <v>1</v>
      </c>
      <c r="O71" s="508">
        <v>74</v>
      </c>
      <c r="P71" s="512">
        <v>3</v>
      </c>
      <c r="Q71" s="512">
        <v>222</v>
      </c>
      <c r="R71" s="549">
        <v>0.3</v>
      </c>
      <c r="S71" s="513">
        <v>74</v>
      </c>
    </row>
    <row r="72" spans="1:19" ht="14.4" customHeight="1" x14ac:dyDescent="0.3">
      <c r="A72" s="507" t="s">
        <v>781</v>
      </c>
      <c r="B72" s="508" t="s">
        <v>782</v>
      </c>
      <c r="C72" s="508" t="s">
        <v>430</v>
      </c>
      <c r="D72" s="508" t="s">
        <v>496</v>
      </c>
      <c r="E72" s="508" t="s">
        <v>797</v>
      </c>
      <c r="F72" s="508" t="s">
        <v>812</v>
      </c>
      <c r="G72" s="508" t="s">
        <v>813</v>
      </c>
      <c r="H72" s="512">
        <v>87</v>
      </c>
      <c r="I72" s="512">
        <v>15399</v>
      </c>
      <c r="J72" s="508">
        <v>1.5535714285714286</v>
      </c>
      <c r="K72" s="508">
        <v>177</v>
      </c>
      <c r="L72" s="512">
        <v>56</v>
      </c>
      <c r="M72" s="512">
        <v>9912</v>
      </c>
      <c r="N72" s="508">
        <v>1</v>
      </c>
      <c r="O72" s="508">
        <v>177</v>
      </c>
      <c r="P72" s="512">
        <v>53</v>
      </c>
      <c r="Q72" s="512">
        <v>9434</v>
      </c>
      <c r="R72" s="549">
        <v>0.95177562550443906</v>
      </c>
      <c r="S72" s="513">
        <v>178</v>
      </c>
    </row>
    <row r="73" spans="1:19" ht="14.4" customHeight="1" x14ac:dyDescent="0.3">
      <c r="A73" s="507" t="s">
        <v>781</v>
      </c>
      <c r="B73" s="508" t="s">
        <v>782</v>
      </c>
      <c r="C73" s="508" t="s">
        <v>430</v>
      </c>
      <c r="D73" s="508" t="s">
        <v>496</v>
      </c>
      <c r="E73" s="508" t="s">
        <v>797</v>
      </c>
      <c r="F73" s="508" t="s">
        <v>816</v>
      </c>
      <c r="G73" s="508" t="s">
        <v>817</v>
      </c>
      <c r="H73" s="512">
        <v>145</v>
      </c>
      <c r="I73" s="512">
        <v>4833.34</v>
      </c>
      <c r="J73" s="508">
        <v>0.53113626373626377</v>
      </c>
      <c r="K73" s="508">
        <v>33.333379310344831</v>
      </c>
      <c r="L73" s="512">
        <v>273</v>
      </c>
      <c r="M73" s="512">
        <v>9100</v>
      </c>
      <c r="N73" s="508">
        <v>1</v>
      </c>
      <c r="O73" s="508">
        <v>33.333333333333336</v>
      </c>
      <c r="P73" s="512">
        <v>255</v>
      </c>
      <c r="Q73" s="512">
        <v>8500</v>
      </c>
      <c r="R73" s="549">
        <v>0.93406593406593408</v>
      </c>
      <c r="S73" s="513">
        <v>33.333333333333336</v>
      </c>
    </row>
    <row r="74" spans="1:19" ht="14.4" customHeight="1" x14ac:dyDescent="0.3">
      <c r="A74" s="507" t="s">
        <v>781</v>
      </c>
      <c r="B74" s="508" t="s">
        <v>782</v>
      </c>
      <c r="C74" s="508" t="s">
        <v>430</v>
      </c>
      <c r="D74" s="508" t="s">
        <v>496</v>
      </c>
      <c r="E74" s="508" t="s">
        <v>797</v>
      </c>
      <c r="F74" s="508" t="s">
        <v>818</v>
      </c>
      <c r="G74" s="508" t="s">
        <v>819</v>
      </c>
      <c r="H74" s="512">
        <v>4</v>
      </c>
      <c r="I74" s="512">
        <v>148</v>
      </c>
      <c r="J74" s="508">
        <v>0.66666666666666663</v>
      </c>
      <c r="K74" s="508">
        <v>37</v>
      </c>
      <c r="L74" s="512">
        <v>6</v>
      </c>
      <c r="M74" s="512">
        <v>222</v>
      </c>
      <c r="N74" s="508">
        <v>1</v>
      </c>
      <c r="O74" s="508">
        <v>37</v>
      </c>
      <c r="P74" s="512">
        <v>3</v>
      </c>
      <c r="Q74" s="512">
        <v>111</v>
      </c>
      <c r="R74" s="549">
        <v>0.5</v>
      </c>
      <c r="S74" s="513">
        <v>37</v>
      </c>
    </row>
    <row r="75" spans="1:19" ht="14.4" customHeight="1" x14ac:dyDescent="0.3">
      <c r="A75" s="507" t="s">
        <v>781</v>
      </c>
      <c r="B75" s="508" t="s">
        <v>782</v>
      </c>
      <c r="C75" s="508" t="s">
        <v>430</v>
      </c>
      <c r="D75" s="508" t="s">
        <v>496</v>
      </c>
      <c r="E75" s="508" t="s">
        <v>797</v>
      </c>
      <c r="F75" s="508" t="s">
        <v>820</v>
      </c>
      <c r="G75" s="508" t="s">
        <v>821</v>
      </c>
      <c r="H75" s="512">
        <v>108</v>
      </c>
      <c r="I75" s="512">
        <v>14148</v>
      </c>
      <c r="J75" s="508">
        <v>1.7863636363636364</v>
      </c>
      <c r="K75" s="508">
        <v>131</v>
      </c>
      <c r="L75" s="512">
        <v>60</v>
      </c>
      <c r="M75" s="512">
        <v>7920</v>
      </c>
      <c r="N75" s="508">
        <v>1</v>
      </c>
      <c r="O75" s="508">
        <v>132</v>
      </c>
      <c r="P75" s="512">
        <v>48</v>
      </c>
      <c r="Q75" s="512">
        <v>6336</v>
      </c>
      <c r="R75" s="549">
        <v>0.8</v>
      </c>
      <c r="S75" s="513">
        <v>132</v>
      </c>
    </row>
    <row r="76" spans="1:19" ht="14.4" customHeight="1" x14ac:dyDescent="0.3">
      <c r="A76" s="507" t="s">
        <v>781</v>
      </c>
      <c r="B76" s="508" t="s">
        <v>782</v>
      </c>
      <c r="C76" s="508" t="s">
        <v>430</v>
      </c>
      <c r="D76" s="508" t="s">
        <v>496</v>
      </c>
      <c r="E76" s="508" t="s">
        <v>797</v>
      </c>
      <c r="F76" s="508" t="s">
        <v>822</v>
      </c>
      <c r="G76" s="508" t="s">
        <v>823</v>
      </c>
      <c r="H76" s="512">
        <v>149</v>
      </c>
      <c r="I76" s="512">
        <v>11026</v>
      </c>
      <c r="J76" s="508">
        <v>1.9605263157894737</v>
      </c>
      <c r="K76" s="508">
        <v>74</v>
      </c>
      <c r="L76" s="512">
        <v>76</v>
      </c>
      <c r="M76" s="512">
        <v>5624</v>
      </c>
      <c r="N76" s="508">
        <v>1</v>
      </c>
      <c r="O76" s="508">
        <v>74</v>
      </c>
      <c r="P76" s="512">
        <v>8</v>
      </c>
      <c r="Q76" s="512">
        <v>592</v>
      </c>
      <c r="R76" s="549">
        <v>0.10526315789473684</v>
      </c>
      <c r="S76" s="513">
        <v>74</v>
      </c>
    </row>
    <row r="77" spans="1:19" ht="14.4" customHeight="1" x14ac:dyDescent="0.3">
      <c r="A77" s="507" t="s">
        <v>781</v>
      </c>
      <c r="B77" s="508" t="s">
        <v>782</v>
      </c>
      <c r="C77" s="508" t="s">
        <v>430</v>
      </c>
      <c r="D77" s="508" t="s">
        <v>496</v>
      </c>
      <c r="E77" s="508" t="s">
        <v>797</v>
      </c>
      <c r="F77" s="508" t="s">
        <v>824</v>
      </c>
      <c r="G77" s="508" t="s">
        <v>825</v>
      </c>
      <c r="H77" s="512">
        <v>142</v>
      </c>
      <c r="I77" s="512">
        <v>50268</v>
      </c>
      <c r="J77" s="508">
        <v>0.80914285714285716</v>
      </c>
      <c r="K77" s="508">
        <v>354</v>
      </c>
      <c r="L77" s="512">
        <v>175</v>
      </c>
      <c r="M77" s="512">
        <v>62125</v>
      </c>
      <c r="N77" s="508">
        <v>1</v>
      </c>
      <c r="O77" s="508">
        <v>355</v>
      </c>
      <c r="P77" s="512">
        <v>156</v>
      </c>
      <c r="Q77" s="512">
        <v>55380</v>
      </c>
      <c r="R77" s="549">
        <v>0.89142857142857146</v>
      </c>
      <c r="S77" s="513">
        <v>355</v>
      </c>
    </row>
    <row r="78" spans="1:19" ht="14.4" customHeight="1" x14ac:dyDescent="0.3">
      <c r="A78" s="507" t="s">
        <v>781</v>
      </c>
      <c r="B78" s="508" t="s">
        <v>782</v>
      </c>
      <c r="C78" s="508" t="s">
        <v>430</v>
      </c>
      <c r="D78" s="508" t="s">
        <v>496</v>
      </c>
      <c r="E78" s="508" t="s">
        <v>797</v>
      </c>
      <c r="F78" s="508" t="s">
        <v>826</v>
      </c>
      <c r="G78" s="508" t="s">
        <v>827</v>
      </c>
      <c r="H78" s="512">
        <v>7</v>
      </c>
      <c r="I78" s="512">
        <v>1554</v>
      </c>
      <c r="J78" s="508">
        <v>8.9341152121421186E-2</v>
      </c>
      <c r="K78" s="508">
        <v>222</v>
      </c>
      <c r="L78" s="512">
        <v>78</v>
      </c>
      <c r="M78" s="512">
        <v>17394</v>
      </c>
      <c r="N78" s="508">
        <v>1</v>
      </c>
      <c r="O78" s="508">
        <v>223</v>
      </c>
      <c r="P78" s="512">
        <v>44</v>
      </c>
      <c r="Q78" s="512">
        <v>9812</v>
      </c>
      <c r="R78" s="549">
        <v>0.5641025641025641</v>
      </c>
      <c r="S78" s="513">
        <v>223</v>
      </c>
    </row>
    <row r="79" spans="1:19" ht="14.4" customHeight="1" x14ac:dyDescent="0.3">
      <c r="A79" s="507" t="s">
        <v>781</v>
      </c>
      <c r="B79" s="508" t="s">
        <v>782</v>
      </c>
      <c r="C79" s="508" t="s">
        <v>430</v>
      </c>
      <c r="D79" s="508" t="s">
        <v>496</v>
      </c>
      <c r="E79" s="508" t="s">
        <v>797</v>
      </c>
      <c r="F79" s="508" t="s">
        <v>828</v>
      </c>
      <c r="G79" s="508" t="s">
        <v>829</v>
      </c>
      <c r="H79" s="512">
        <v>3</v>
      </c>
      <c r="I79" s="512">
        <v>231</v>
      </c>
      <c r="J79" s="508">
        <v>3</v>
      </c>
      <c r="K79" s="508">
        <v>77</v>
      </c>
      <c r="L79" s="512">
        <v>1</v>
      </c>
      <c r="M79" s="512">
        <v>77</v>
      </c>
      <c r="N79" s="508">
        <v>1</v>
      </c>
      <c r="O79" s="508">
        <v>77</v>
      </c>
      <c r="P79" s="512"/>
      <c r="Q79" s="512"/>
      <c r="R79" s="549"/>
      <c r="S79" s="513"/>
    </row>
    <row r="80" spans="1:19" ht="14.4" customHeight="1" x14ac:dyDescent="0.3">
      <c r="A80" s="507" t="s">
        <v>781</v>
      </c>
      <c r="B80" s="508" t="s">
        <v>782</v>
      </c>
      <c r="C80" s="508" t="s">
        <v>430</v>
      </c>
      <c r="D80" s="508" t="s">
        <v>496</v>
      </c>
      <c r="E80" s="508" t="s">
        <v>797</v>
      </c>
      <c r="F80" s="508" t="s">
        <v>832</v>
      </c>
      <c r="G80" s="508" t="s">
        <v>833</v>
      </c>
      <c r="H80" s="512">
        <v>1</v>
      </c>
      <c r="I80" s="512">
        <v>59</v>
      </c>
      <c r="J80" s="508"/>
      <c r="K80" s="508">
        <v>59</v>
      </c>
      <c r="L80" s="512"/>
      <c r="M80" s="512"/>
      <c r="N80" s="508"/>
      <c r="O80" s="508"/>
      <c r="P80" s="512"/>
      <c r="Q80" s="512"/>
      <c r="R80" s="549"/>
      <c r="S80" s="513"/>
    </row>
    <row r="81" spans="1:19" ht="14.4" customHeight="1" x14ac:dyDescent="0.3">
      <c r="A81" s="507" t="s">
        <v>781</v>
      </c>
      <c r="B81" s="508" t="s">
        <v>782</v>
      </c>
      <c r="C81" s="508" t="s">
        <v>430</v>
      </c>
      <c r="D81" s="508" t="s">
        <v>496</v>
      </c>
      <c r="E81" s="508" t="s">
        <v>797</v>
      </c>
      <c r="F81" s="508" t="s">
        <v>834</v>
      </c>
      <c r="G81" s="508" t="s">
        <v>835</v>
      </c>
      <c r="H81" s="512">
        <v>69</v>
      </c>
      <c r="I81" s="512">
        <v>48369</v>
      </c>
      <c r="J81" s="508">
        <v>1.6428571428571428</v>
      </c>
      <c r="K81" s="508">
        <v>701</v>
      </c>
      <c r="L81" s="512">
        <v>42</v>
      </c>
      <c r="M81" s="512">
        <v>29442</v>
      </c>
      <c r="N81" s="508">
        <v>1</v>
      </c>
      <c r="O81" s="508">
        <v>701</v>
      </c>
      <c r="P81" s="512">
        <v>46</v>
      </c>
      <c r="Q81" s="512">
        <v>32292</v>
      </c>
      <c r="R81" s="549">
        <v>1.0968004890972081</v>
      </c>
      <c r="S81" s="513">
        <v>702</v>
      </c>
    </row>
    <row r="82" spans="1:19" ht="14.4" customHeight="1" x14ac:dyDescent="0.3">
      <c r="A82" s="507" t="s">
        <v>781</v>
      </c>
      <c r="B82" s="508" t="s">
        <v>782</v>
      </c>
      <c r="C82" s="508" t="s">
        <v>430</v>
      </c>
      <c r="D82" s="508" t="s">
        <v>496</v>
      </c>
      <c r="E82" s="508" t="s">
        <v>797</v>
      </c>
      <c r="F82" s="508" t="s">
        <v>836</v>
      </c>
      <c r="G82" s="508" t="s">
        <v>837</v>
      </c>
      <c r="H82" s="512">
        <v>206</v>
      </c>
      <c r="I82" s="512">
        <v>47586</v>
      </c>
      <c r="J82" s="508">
        <v>1.2409638554216869</v>
      </c>
      <c r="K82" s="508">
        <v>231</v>
      </c>
      <c r="L82" s="512">
        <v>166</v>
      </c>
      <c r="M82" s="512">
        <v>38346</v>
      </c>
      <c r="N82" s="508">
        <v>1</v>
      </c>
      <c r="O82" s="508">
        <v>231</v>
      </c>
      <c r="P82" s="512">
        <v>173</v>
      </c>
      <c r="Q82" s="512">
        <v>40136</v>
      </c>
      <c r="R82" s="549">
        <v>1.0466802274031191</v>
      </c>
      <c r="S82" s="513">
        <v>232</v>
      </c>
    </row>
    <row r="83" spans="1:19" ht="14.4" customHeight="1" x14ac:dyDescent="0.3">
      <c r="A83" s="507" t="s">
        <v>781</v>
      </c>
      <c r="B83" s="508" t="s">
        <v>782</v>
      </c>
      <c r="C83" s="508" t="s">
        <v>430</v>
      </c>
      <c r="D83" s="508" t="s">
        <v>496</v>
      </c>
      <c r="E83" s="508" t="s">
        <v>797</v>
      </c>
      <c r="F83" s="508" t="s">
        <v>838</v>
      </c>
      <c r="G83" s="508" t="s">
        <v>839</v>
      </c>
      <c r="H83" s="512">
        <v>3</v>
      </c>
      <c r="I83" s="512">
        <v>1416</v>
      </c>
      <c r="J83" s="508"/>
      <c r="K83" s="508">
        <v>472</v>
      </c>
      <c r="L83" s="512">
        <v>0</v>
      </c>
      <c r="M83" s="512">
        <v>0</v>
      </c>
      <c r="N83" s="508"/>
      <c r="O83" s="508"/>
      <c r="P83" s="512"/>
      <c r="Q83" s="512"/>
      <c r="R83" s="549"/>
      <c r="S83" s="513"/>
    </row>
    <row r="84" spans="1:19" ht="14.4" customHeight="1" x14ac:dyDescent="0.3">
      <c r="A84" s="507" t="s">
        <v>781</v>
      </c>
      <c r="B84" s="508" t="s">
        <v>782</v>
      </c>
      <c r="C84" s="508" t="s">
        <v>430</v>
      </c>
      <c r="D84" s="508" t="s">
        <v>778</v>
      </c>
      <c r="E84" s="508" t="s">
        <v>797</v>
      </c>
      <c r="F84" s="508" t="s">
        <v>802</v>
      </c>
      <c r="G84" s="508" t="s">
        <v>803</v>
      </c>
      <c r="H84" s="512">
        <v>2</v>
      </c>
      <c r="I84" s="512">
        <v>74</v>
      </c>
      <c r="J84" s="508"/>
      <c r="K84" s="508">
        <v>37</v>
      </c>
      <c r="L84" s="512"/>
      <c r="M84" s="512"/>
      <c r="N84" s="508"/>
      <c r="O84" s="508"/>
      <c r="P84" s="512"/>
      <c r="Q84" s="512"/>
      <c r="R84" s="549"/>
      <c r="S84" s="513"/>
    </row>
    <row r="85" spans="1:19" ht="14.4" customHeight="1" x14ac:dyDescent="0.3">
      <c r="A85" s="507" t="s">
        <v>781</v>
      </c>
      <c r="B85" s="508" t="s">
        <v>782</v>
      </c>
      <c r="C85" s="508" t="s">
        <v>430</v>
      </c>
      <c r="D85" s="508" t="s">
        <v>778</v>
      </c>
      <c r="E85" s="508" t="s">
        <v>797</v>
      </c>
      <c r="F85" s="508" t="s">
        <v>804</v>
      </c>
      <c r="G85" s="508" t="s">
        <v>805</v>
      </c>
      <c r="H85" s="512"/>
      <c r="I85" s="512"/>
      <c r="J85" s="508"/>
      <c r="K85" s="508"/>
      <c r="L85" s="512">
        <v>1</v>
      </c>
      <c r="M85" s="512">
        <v>10</v>
      </c>
      <c r="N85" s="508">
        <v>1</v>
      </c>
      <c r="O85" s="508">
        <v>10</v>
      </c>
      <c r="P85" s="512"/>
      <c r="Q85" s="512"/>
      <c r="R85" s="549"/>
      <c r="S85" s="513"/>
    </row>
    <row r="86" spans="1:19" ht="14.4" customHeight="1" x14ac:dyDescent="0.3">
      <c r="A86" s="507" t="s">
        <v>781</v>
      </c>
      <c r="B86" s="508" t="s">
        <v>782</v>
      </c>
      <c r="C86" s="508" t="s">
        <v>430</v>
      </c>
      <c r="D86" s="508" t="s">
        <v>778</v>
      </c>
      <c r="E86" s="508" t="s">
        <v>797</v>
      </c>
      <c r="F86" s="508" t="s">
        <v>810</v>
      </c>
      <c r="G86" s="508" t="s">
        <v>811</v>
      </c>
      <c r="H86" s="512">
        <v>1</v>
      </c>
      <c r="I86" s="512">
        <v>74</v>
      </c>
      <c r="J86" s="508">
        <v>1</v>
      </c>
      <c r="K86" s="508">
        <v>74</v>
      </c>
      <c r="L86" s="512">
        <v>1</v>
      </c>
      <c r="M86" s="512">
        <v>74</v>
      </c>
      <c r="N86" s="508">
        <v>1</v>
      </c>
      <c r="O86" s="508">
        <v>74</v>
      </c>
      <c r="P86" s="512"/>
      <c r="Q86" s="512"/>
      <c r="R86" s="549"/>
      <c r="S86" s="513"/>
    </row>
    <row r="87" spans="1:19" ht="14.4" customHeight="1" x14ac:dyDescent="0.3">
      <c r="A87" s="507" t="s">
        <v>781</v>
      </c>
      <c r="B87" s="508" t="s">
        <v>782</v>
      </c>
      <c r="C87" s="508" t="s">
        <v>430</v>
      </c>
      <c r="D87" s="508" t="s">
        <v>778</v>
      </c>
      <c r="E87" s="508" t="s">
        <v>797</v>
      </c>
      <c r="F87" s="508" t="s">
        <v>812</v>
      </c>
      <c r="G87" s="508" t="s">
        <v>813</v>
      </c>
      <c r="H87" s="512"/>
      <c r="I87" s="512"/>
      <c r="J87" s="508"/>
      <c r="K87" s="508"/>
      <c r="L87" s="512">
        <v>1</v>
      </c>
      <c r="M87" s="512">
        <v>177</v>
      </c>
      <c r="N87" s="508">
        <v>1</v>
      </c>
      <c r="O87" s="508">
        <v>177</v>
      </c>
      <c r="P87" s="512"/>
      <c r="Q87" s="512"/>
      <c r="R87" s="549"/>
      <c r="S87" s="513"/>
    </row>
    <row r="88" spans="1:19" ht="14.4" customHeight="1" x14ac:dyDescent="0.3">
      <c r="A88" s="507" t="s">
        <v>781</v>
      </c>
      <c r="B88" s="508" t="s">
        <v>782</v>
      </c>
      <c r="C88" s="508" t="s">
        <v>430</v>
      </c>
      <c r="D88" s="508" t="s">
        <v>778</v>
      </c>
      <c r="E88" s="508" t="s">
        <v>797</v>
      </c>
      <c r="F88" s="508" t="s">
        <v>816</v>
      </c>
      <c r="G88" s="508" t="s">
        <v>817</v>
      </c>
      <c r="H88" s="512"/>
      <c r="I88" s="512"/>
      <c r="J88" s="508"/>
      <c r="K88" s="508"/>
      <c r="L88" s="512">
        <v>2</v>
      </c>
      <c r="M88" s="512">
        <v>66.66</v>
      </c>
      <c r="N88" s="508">
        <v>1</v>
      </c>
      <c r="O88" s="508">
        <v>33.33</v>
      </c>
      <c r="P88" s="512"/>
      <c r="Q88" s="512"/>
      <c r="R88" s="549"/>
      <c r="S88" s="513"/>
    </row>
    <row r="89" spans="1:19" ht="14.4" customHeight="1" x14ac:dyDescent="0.3">
      <c r="A89" s="507" t="s">
        <v>781</v>
      </c>
      <c r="B89" s="508" t="s">
        <v>782</v>
      </c>
      <c r="C89" s="508" t="s">
        <v>430</v>
      </c>
      <c r="D89" s="508" t="s">
        <v>778</v>
      </c>
      <c r="E89" s="508" t="s">
        <v>797</v>
      </c>
      <c r="F89" s="508" t="s">
        <v>822</v>
      </c>
      <c r="G89" s="508" t="s">
        <v>823</v>
      </c>
      <c r="H89" s="512"/>
      <c r="I89" s="512"/>
      <c r="J89" s="508"/>
      <c r="K89" s="508"/>
      <c r="L89" s="512">
        <v>5</v>
      </c>
      <c r="M89" s="512">
        <v>370</v>
      </c>
      <c r="N89" s="508">
        <v>1</v>
      </c>
      <c r="O89" s="508">
        <v>74</v>
      </c>
      <c r="P89" s="512"/>
      <c r="Q89" s="512"/>
      <c r="R89" s="549"/>
      <c r="S89" s="513"/>
    </row>
    <row r="90" spans="1:19" ht="14.4" customHeight="1" x14ac:dyDescent="0.3">
      <c r="A90" s="507" t="s">
        <v>781</v>
      </c>
      <c r="B90" s="508" t="s">
        <v>782</v>
      </c>
      <c r="C90" s="508" t="s">
        <v>430</v>
      </c>
      <c r="D90" s="508" t="s">
        <v>778</v>
      </c>
      <c r="E90" s="508" t="s">
        <v>797</v>
      </c>
      <c r="F90" s="508" t="s">
        <v>824</v>
      </c>
      <c r="G90" s="508" t="s">
        <v>825</v>
      </c>
      <c r="H90" s="512"/>
      <c r="I90" s="512"/>
      <c r="J90" s="508"/>
      <c r="K90" s="508"/>
      <c r="L90" s="512">
        <v>1</v>
      </c>
      <c r="M90" s="512">
        <v>355</v>
      </c>
      <c r="N90" s="508">
        <v>1</v>
      </c>
      <c r="O90" s="508">
        <v>355</v>
      </c>
      <c r="P90" s="512"/>
      <c r="Q90" s="512"/>
      <c r="R90" s="549"/>
      <c r="S90" s="513"/>
    </row>
    <row r="91" spans="1:19" ht="14.4" customHeight="1" x14ac:dyDescent="0.3">
      <c r="A91" s="507" t="s">
        <v>781</v>
      </c>
      <c r="B91" s="508" t="s">
        <v>782</v>
      </c>
      <c r="C91" s="508" t="s">
        <v>430</v>
      </c>
      <c r="D91" s="508" t="s">
        <v>778</v>
      </c>
      <c r="E91" s="508" t="s">
        <v>797</v>
      </c>
      <c r="F91" s="508" t="s">
        <v>826</v>
      </c>
      <c r="G91" s="508" t="s">
        <v>827</v>
      </c>
      <c r="H91" s="512">
        <v>3</v>
      </c>
      <c r="I91" s="512">
        <v>666</v>
      </c>
      <c r="J91" s="508">
        <v>2.9865470852017939</v>
      </c>
      <c r="K91" s="508">
        <v>222</v>
      </c>
      <c r="L91" s="512">
        <v>1</v>
      </c>
      <c r="M91" s="512">
        <v>223</v>
      </c>
      <c r="N91" s="508">
        <v>1</v>
      </c>
      <c r="O91" s="508">
        <v>223</v>
      </c>
      <c r="P91" s="512"/>
      <c r="Q91" s="512"/>
      <c r="R91" s="549"/>
      <c r="S91" s="513"/>
    </row>
    <row r="92" spans="1:19" ht="14.4" customHeight="1" x14ac:dyDescent="0.3">
      <c r="A92" s="507" t="s">
        <v>781</v>
      </c>
      <c r="B92" s="508" t="s">
        <v>782</v>
      </c>
      <c r="C92" s="508" t="s">
        <v>430</v>
      </c>
      <c r="D92" s="508" t="s">
        <v>497</v>
      </c>
      <c r="E92" s="508" t="s">
        <v>783</v>
      </c>
      <c r="F92" s="508" t="s">
        <v>790</v>
      </c>
      <c r="G92" s="508"/>
      <c r="H92" s="512">
        <v>1</v>
      </c>
      <c r="I92" s="512">
        <v>56.84</v>
      </c>
      <c r="J92" s="508"/>
      <c r="K92" s="508">
        <v>56.84</v>
      </c>
      <c r="L92" s="512"/>
      <c r="M92" s="512"/>
      <c r="N92" s="508"/>
      <c r="O92" s="508"/>
      <c r="P92" s="512"/>
      <c r="Q92" s="512"/>
      <c r="R92" s="549"/>
      <c r="S92" s="513"/>
    </row>
    <row r="93" spans="1:19" ht="14.4" customHeight="1" x14ac:dyDescent="0.3">
      <c r="A93" s="507" t="s">
        <v>781</v>
      </c>
      <c r="B93" s="508" t="s">
        <v>782</v>
      </c>
      <c r="C93" s="508" t="s">
        <v>430</v>
      </c>
      <c r="D93" s="508" t="s">
        <v>497</v>
      </c>
      <c r="E93" s="508" t="s">
        <v>797</v>
      </c>
      <c r="F93" s="508" t="s">
        <v>802</v>
      </c>
      <c r="G93" s="508" t="s">
        <v>803</v>
      </c>
      <c r="H93" s="512">
        <v>4</v>
      </c>
      <c r="I93" s="512">
        <v>148</v>
      </c>
      <c r="J93" s="508">
        <v>0.30769230769230771</v>
      </c>
      <c r="K93" s="508">
        <v>37</v>
      </c>
      <c r="L93" s="512">
        <v>13</v>
      </c>
      <c r="M93" s="512">
        <v>481</v>
      </c>
      <c r="N93" s="508">
        <v>1</v>
      </c>
      <c r="O93" s="508">
        <v>37</v>
      </c>
      <c r="P93" s="512">
        <v>11</v>
      </c>
      <c r="Q93" s="512">
        <v>407</v>
      </c>
      <c r="R93" s="549">
        <v>0.84615384615384615</v>
      </c>
      <c r="S93" s="513">
        <v>37</v>
      </c>
    </row>
    <row r="94" spans="1:19" ht="14.4" customHeight="1" x14ac:dyDescent="0.3">
      <c r="A94" s="507" t="s">
        <v>781</v>
      </c>
      <c r="B94" s="508" t="s">
        <v>782</v>
      </c>
      <c r="C94" s="508" t="s">
        <v>430</v>
      </c>
      <c r="D94" s="508" t="s">
        <v>497</v>
      </c>
      <c r="E94" s="508" t="s">
        <v>797</v>
      </c>
      <c r="F94" s="508" t="s">
        <v>804</v>
      </c>
      <c r="G94" s="508" t="s">
        <v>805</v>
      </c>
      <c r="H94" s="512"/>
      <c r="I94" s="512"/>
      <c r="J94" s="508"/>
      <c r="K94" s="508"/>
      <c r="L94" s="512">
        <v>2</v>
      </c>
      <c r="M94" s="512">
        <v>20</v>
      </c>
      <c r="N94" s="508">
        <v>1</v>
      </c>
      <c r="O94" s="508">
        <v>10</v>
      </c>
      <c r="P94" s="512">
        <v>4</v>
      </c>
      <c r="Q94" s="512">
        <v>40</v>
      </c>
      <c r="R94" s="549">
        <v>2</v>
      </c>
      <c r="S94" s="513">
        <v>10</v>
      </c>
    </row>
    <row r="95" spans="1:19" ht="14.4" customHeight="1" x14ac:dyDescent="0.3">
      <c r="A95" s="507" t="s">
        <v>781</v>
      </c>
      <c r="B95" s="508" t="s">
        <v>782</v>
      </c>
      <c r="C95" s="508" t="s">
        <v>430</v>
      </c>
      <c r="D95" s="508" t="s">
        <v>497</v>
      </c>
      <c r="E95" s="508" t="s">
        <v>797</v>
      </c>
      <c r="F95" s="508" t="s">
        <v>810</v>
      </c>
      <c r="G95" s="508" t="s">
        <v>811</v>
      </c>
      <c r="H95" s="512">
        <v>2</v>
      </c>
      <c r="I95" s="512">
        <v>148</v>
      </c>
      <c r="J95" s="508">
        <v>0.5</v>
      </c>
      <c r="K95" s="508">
        <v>74</v>
      </c>
      <c r="L95" s="512">
        <v>4</v>
      </c>
      <c r="M95" s="512">
        <v>296</v>
      </c>
      <c r="N95" s="508">
        <v>1</v>
      </c>
      <c r="O95" s="508">
        <v>74</v>
      </c>
      <c r="P95" s="512">
        <v>7</v>
      </c>
      <c r="Q95" s="512">
        <v>518</v>
      </c>
      <c r="R95" s="549">
        <v>1.75</v>
      </c>
      <c r="S95" s="513">
        <v>74</v>
      </c>
    </row>
    <row r="96" spans="1:19" ht="14.4" customHeight="1" x14ac:dyDescent="0.3">
      <c r="A96" s="507" t="s">
        <v>781</v>
      </c>
      <c r="B96" s="508" t="s">
        <v>782</v>
      </c>
      <c r="C96" s="508" t="s">
        <v>430</v>
      </c>
      <c r="D96" s="508" t="s">
        <v>497</v>
      </c>
      <c r="E96" s="508" t="s">
        <v>797</v>
      </c>
      <c r="F96" s="508" t="s">
        <v>812</v>
      </c>
      <c r="G96" s="508" t="s">
        <v>813</v>
      </c>
      <c r="H96" s="512">
        <v>2</v>
      </c>
      <c r="I96" s="512">
        <v>354</v>
      </c>
      <c r="J96" s="508">
        <v>2</v>
      </c>
      <c r="K96" s="508">
        <v>177</v>
      </c>
      <c r="L96" s="512">
        <v>1</v>
      </c>
      <c r="M96" s="512">
        <v>177</v>
      </c>
      <c r="N96" s="508">
        <v>1</v>
      </c>
      <c r="O96" s="508">
        <v>177</v>
      </c>
      <c r="P96" s="512">
        <v>1</v>
      </c>
      <c r="Q96" s="512">
        <v>178</v>
      </c>
      <c r="R96" s="549">
        <v>1.0056497175141244</v>
      </c>
      <c r="S96" s="513">
        <v>178</v>
      </c>
    </row>
    <row r="97" spans="1:19" ht="14.4" customHeight="1" x14ac:dyDescent="0.3">
      <c r="A97" s="507" t="s">
        <v>781</v>
      </c>
      <c r="B97" s="508" t="s">
        <v>782</v>
      </c>
      <c r="C97" s="508" t="s">
        <v>430</v>
      </c>
      <c r="D97" s="508" t="s">
        <v>497</v>
      </c>
      <c r="E97" s="508" t="s">
        <v>797</v>
      </c>
      <c r="F97" s="508" t="s">
        <v>816</v>
      </c>
      <c r="G97" s="508" t="s">
        <v>817</v>
      </c>
      <c r="H97" s="512">
        <v>2</v>
      </c>
      <c r="I97" s="512">
        <v>66.67</v>
      </c>
      <c r="J97" s="508">
        <v>0.40003600144005758</v>
      </c>
      <c r="K97" s="508">
        <v>33.335000000000001</v>
      </c>
      <c r="L97" s="512">
        <v>5</v>
      </c>
      <c r="M97" s="512">
        <v>166.66000000000003</v>
      </c>
      <c r="N97" s="508">
        <v>1</v>
      </c>
      <c r="O97" s="508">
        <v>33.332000000000008</v>
      </c>
      <c r="P97" s="512">
        <v>6</v>
      </c>
      <c r="Q97" s="512">
        <v>200.01</v>
      </c>
      <c r="R97" s="549">
        <v>1.2001080043201726</v>
      </c>
      <c r="S97" s="513">
        <v>33.335000000000001</v>
      </c>
    </row>
    <row r="98" spans="1:19" ht="14.4" customHeight="1" x14ac:dyDescent="0.3">
      <c r="A98" s="507" t="s">
        <v>781</v>
      </c>
      <c r="B98" s="508" t="s">
        <v>782</v>
      </c>
      <c r="C98" s="508" t="s">
        <v>430</v>
      </c>
      <c r="D98" s="508" t="s">
        <v>497</v>
      </c>
      <c r="E98" s="508" t="s">
        <v>797</v>
      </c>
      <c r="F98" s="508" t="s">
        <v>822</v>
      </c>
      <c r="G98" s="508" t="s">
        <v>823</v>
      </c>
      <c r="H98" s="512">
        <v>8</v>
      </c>
      <c r="I98" s="512">
        <v>592</v>
      </c>
      <c r="J98" s="508">
        <v>0.8</v>
      </c>
      <c r="K98" s="508">
        <v>74</v>
      </c>
      <c r="L98" s="512">
        <v>10</v>
      </c>
      <c r="M98" s="512">
        <v>740</v>
      </c>
      <c r="N98" s="508">
        <v>1</v>
      </c>
      <c r="O98" s="508">
        <v>74</v>
      </c>
      <c r="P98" s="512">
        <v>9</v>
      </c>
      <c r="Q98" s="512">
        <v>666</v>
      </c>
      <c r="R98" s="549">
        <v>0.9</v>
      </c>
      <c r="S98" s="513">
        <v>74</v>
      </c>
    </row>
    <row r="99" spans="1:19" ht="14.4" customHeight="1" x14ac:dyDescent="0.3">
      <c r="A99" s="507" t="s">
        <v>781</v>
      </c>
      <c r="B99" s="508" t="s">
        <v>782</v>
      </c>
      <c r="C99" s="508" t="s">
        <v>430</v>
      </c>
      <c r="D99" s="508" t="s">
        <v>497</v>
      </c>
      <c r="E99" s="508" t="s">
        <v>797</v>
      </c>
      <c r="F99" s="508" t="s">
        <v>824</v>
      </c>
      <c r="G99" s="508" t="s">
        <v>825</v>
      </c>
      <c r="H99" s="512"/>
      <c r="I99" s="512"/>
      <c r="J99" s="508"/>
      <c r="K99" s="508"/>
      <c r="L99" s="512">
        <v>3</v>
      </c>
      <c r="M99" s="512">
        <v>1065</v>
      </c>
      <c r="N99" s="508">
        <v>1</v>
      </c>
      <c r="O99" s="508">
        <v>355</v>
      </c>
      <c r="P99" s="512">
        <v>4</v>
      </c>
      <c r="Q99" s="512">
        <v>1420</v>
      </c>
      <c r="R99" s="549">
        <v>1.3333333333333333</v>
      </c>
      <c r="S99" s="513">
        <v>355</v>
      </c>
    </row>
    <row r="100" spans="1:19" ht="14.4" customHeight="1" x14ac:dyDescent="0.3">
      <c r="A100" s="507" t="s">
        <v>781</v>
      </c>
      <c r="B100" s="508" t="s">
        <v>782</v>
      </c>
      <c r="C100" s="508" t="s">
        <v>430</v>
      </c>
      <c r="D100" s="508" t="s">
        <v>497</v>
      </c>
      <c r="E100" s="508" t="s">
        <v>797</v>
      </c>
      <c r="F100" s="508" t="s">
        <v>826</v>
      </c>
      <c r="G100" s="508" t="s">
        <v>827</v>
      </c>
      <c r="H100" s="512"/>
      <c r="I100" s="512"/>
      <c r="J100" s="508"/>
      <c r="K100" s="508"/>
      <c r="L100" s="512">
        <v>3</v>
      </c>
      <c r="M100" s="512">
        <v>669</v>
      </c>
      <c r="N100" s="508">
        <v>1</v>
      </c>
      <c r="O100" s="508">
        <v>223</v>
      </c>
      <c r="P100" s="512">
        <v>7</v>
      </c>
      <c r="Q100" s="512">
        <v>1561</v>
      </c>
      <c r="R100" s="549">
        <v>2.3333333333333335</v>
      </c>
      <c r="S100" s="513">
        <v>223</v>
      </c>
    </row>
    <row r="101" spans="1:19" ht="14.4" customHeight="1" x14ac:dyDescent="0.3">
      <c r="A101" s="507" t="s">
        <v>781</v>
      </c>
      <c r="B101" s="508" t="s">
        <v>782</v>
      </c>
      <c r="C101" s="508" t="s">
        <v>430</v>
      </c>
      <c r="D101" s="508" t="s">
        <v>497</v>
      </c>
      <c r="E101" s="508" t="s">
        <v>797</v>
      </c>
      <c r="F101" s="508" t="s">
        <v>834</v>
      </c>
      <c r="G101" s="508" t="s">
        <v>835</v>
      </c>
      <c r="H101" s="512">
        <v>1</v>
      </c>
      <c r="I101" s="512">
        <v>701</v>
      </c>
      <c r="J101" s="508">
        <v>1</v>
      </c>
      <c r="K101" s="508">
        <v>701</v>
      </c>
      <c r="L101" s="512">
        <v>1</v>
      </c>
      <c r="M101" s="512">
        <v>701</v>
      </c>
      <c r="N101" s="508">
        <v>1</v>
      </c>
      <c r="O101" s="508">
        <v>701</v>
      </c>
      <c r="P101" s="512">
        <v>1</v>
      </c>
      <c r="Q101" s="512">
        <v>702</v>
      </c>
      <c r="R101" s="549">
        <v>1.0014265335235377</v>
      </c>
      <c r="S101" s="513">
        <v>702</v>
      </c>
    </row>
    <row r="102" spans="1:19" ht="14.4" customHeight="1" x14ac:dyDescent="0.3">
      <c r="A102" s="507" t="s">
        <v>781</v>
      </c>
      <c r="B102" s="508" t="s">
        <v>782</v>
      </c>
      <c r="C102" s="508" t="s">
        <v>430</v>
      </c>
      <c r="D102" s="508" t="s">
        <v>497</v>
      </c>
      <c r="E102" s="508" t="s">
        <v>797</v>
      </c>
      <c r="F102" s="508" t="s">
        <v>836</v>
      </c>
      <c r="G102" s="508" t="s">
        <v>837</v>
      </c>
      <c r="H102" s="512">
        <v>38</v>
      </c>
      <c r="I102" s="512">
        <v>8778</v>
      </c>
      <c r="J102" s="508">
        <v>0.80851063829787229</v>
      </c>
      <c r="K102" s="508">
        <v>231</v>
      </c>
      <c r="L102" s="512">
        <v>47</v>
      </c>
      <c r="M102" s="512">
        <v>10857</v>
      </c>
      <c r="N102" s="508">
        <v>1</v>
      </c>
      <c r="O102" s="508">
        <v>231</v>
      </c>
      <c r="P102" s="512">
        <v>38</v>
      </c>
      <c r="Q102" s="512">
        <v>8816</v>
      </c>
      <c r="R102" s="549">
        <v>0.8120106843511099</v>
      </c>
      <c r="S102" s="513">
        <v>232</v>
      </c>
    </row>
    <row r="103" spans="1:19" ht="14.4" customHeight="1" x14ac:dyDescent="0.3">
      <c r="A103" s="507" t="s">
        <v>781</v>
      </c>
      <c r="B103" s="508" t="s">
        <v>782</v>
      </c>
      <c r="C103" s="508" t="s">
        <v>430</v>
      </c>
      <c r="D103" s="508" t="s">
        <v>498</v>
      </c>
      <c r="E103" s="508" t="s">
        <v>783</v>
      </c>
      <c r="F103" s="508" t="s">
        <v>784</v>
      </c>
      <c r="G103" s="508" t="s">
        <v>785</v>
      </c>
      <c r="H103" s="512">
        <v>2.4</v>
      </c>
      <c r="I103" s="512">
        <v>129.84</v>
      </c>
      <c r="J103" s="508">
        <v>6</v>
      </c>
      <c r="K103" s="508">
        <v>54.1</v>
      </c>
      <c r="L103" s="512">
        <v>0.4</v>
      </c>
      <c r="M103" s="512">
        <v>21.64</v>
      </c>
      <c r="N103" s="508">
        <v>1</v>
      </c>
      <c r="O103" s="508">
        <v>54.1</v>
      </c>
      <c r="P103" s="512">
        <v>2.4</v>
      </c>
      <c r="Q103" s="512">
        <v>129.84</v>
      </c>
      <c r="R103" s="549">
        <v>6</v>
      </c>
      <c r="S103" s="513">
        <v>54.1</v>
      </c>
    </row>
    <row r="104" spans="1:19" ht="14.4" customHeight="1" x14ac:dyDescent="0.3">
      <c r="A104" s="507" t="s">
        <v>781</v>
      </c>
      <c r="B104" s="508" t="s">
        <v>782</v>
      </c>
      <c r="C104" s="508" t="s">
        <v>430</v>
      </c>
      <c r="D104" s="508" t="s">
        <v>498</v>
      </c>
      <c r="E104" s="508" t="s">
        <v>783</v>
      </c>
      <c r="F104" s="508" t="s">
        <v>787</v>
      </c>
      <c r="G104" s="508" t="s">
        <v>482</v>
      </c>
      <c r="H104" s="512">
        <v>0.1</v>
      </c>
      <c r="I104" s="512">
        <v>6.14</v>
      </c>
      <c r="J104" s="508"/>
      <c r="K104" s="508">
        <v>61.399999999999991</v>
      </c>
      <c r="L104" s="512"/>
      <c r="M104" s="512"/>
      <c r="N104" s="508"/>
      <c r="O104" s="508"/>
      <c r="P104" s="512"/>
      <c r="Q104" s="512"/>
      <c r="R104" s="549"/>
      <c r="S104" s="513"/>
    </row>
    <row r="105" spans="1:19" ht="14.4" customHeight="1" x14ac:dyDescent="0.3">
      <c r="A105" s="507" t="s">
        <v>781</v>
      </c>
      <c r="B105" s="508" t="s">
        <v>782</v>
      </c>
      <c r="C105" s="508" t="s">
        <v>430</v>
      </c>
      <c r="D105" s="508" t="s">
        <v>498</v>
      </c>
      <c r="E105" s="508" t="s">
        <v>783</v>
      </c>
      <c r="F105" s="508" t="s">
        <v>788</v>
      </c>
      <c r="G105" s="508" t="s">
        <v>789</v>
      </c>
      <c r="H105" s="512">
        <v>0.1</v>
      </c>
      <c r="I105" s="512">
        <v>17.7</v>
      </c>
      <c r="J105" s="508"/>
      <c r="K105" s="508">
        <v>176.99999999999997</v>
      </c>
      <c r="L105" s="512"/>
      <c r="M105" s="512"/>
      <c r="N105" s="508"/>
      <c r="O105" s="508"/>
      <c r="P105" s="512"/>
      <c r="Q105" s="512"/>
      <c r="R105" s="549"/>
      <c r="S105" s="513"/>
    </row>
    <row r="106" spans="1:19" ht="14.4" customHeight="1" x14ac:dyDescent="0.3">
      <c r="A106" s="507" t="s">
        <v>781</v>
      </c>
      <c r="B106" s="508" t="s">
        <v>782</v>
      </c>
      <c r="C106" s="508" t="s">
        <v>430</v>
      </c>
      <c r="D106" s="508" t="s">
        <v>498</v>
      </c>
      <c r="E106" s="508" t="s">
        <v>783</v>
      </c>
      <c r="F106" s="508" t="s">
        <v>790</v>
      </c>
      <c r="G106" s="508"/>
      <c r="H106" s="512">
        <v>2</v>
      </c>
      <c r="I106" s="512">
        <v>113.68</v>
      </c>
      <c r="J106" s="508"/>
      <c r="K106" s="508">
        <v>56.84</v>
      </c>
      <c r="L106" s="512"/>
      <c r="M106" s="512"/>
      <c r="N106" s="508"/>
      <c r="O106" s="508"/>
      <c r="P106" s="512"/>
      <c r="Q106" s="512"/>
      <c r="R106" s="549"/>
      <c r="S106" s="513"/>
    </row>
    <row r="107" spans="1:19" ht="14.4" customHeight="1" x14ac:dyDescent="0.3">
      <c r="A107" s="507" t="s">
        <v>781</v>
      </c>
      <c r="B107" s="508" t="s">
        <v>782</v>
      </c>
      <c r="C107" s="508" t="s">
        <v>430</v>
      </c>
      <c r="D107" s="508" t="s">
        <v>498</v>
      </c>
      <c r="E107" s="508" t="s">
        <v>783</v>
      </c>
      <c r="F107" s="508" t="s">
        <v>791</v>
      </c>
      <c r="G107" s="508" t="s">
        <v>792</v>
      </c>
      <c r="H107" s="512">
        <v>15</v>
      </c>
      <c r="I107" s="512">
        <v>36.599999999999994</v>
      </c>
      <c r="J107" s="508"/>
      <c r="K107" s="508">
        <v>2.4399999999999995</v>
      </c>
      <c r="L107" s="512"/>
      <c r="M107" s="512"/>
      <c r="N107" s="508"/>
      <c r="O107" s="508"/>
      <c r="P107" s="512"/>
      <c r="Q107" s="512"/>
      <c r="R107" s="549"/>
      <c r="S107" s="513"/>
    </row>
    <row r="108" spans="1:19" ht="14.4" customHeight="1" x14ac:dyDescent="0.3">
      <c r="A108" s="507" t="s">
        <v>781</v>
      </c>
      <c r="B108" s="508" t="s">
        <v>782</v>
      </c>
      <c r="C108" s="508" t="s">
        <v>430</v>
      </c>
      <c r="D108" s="508" t="s">
        <v>498</v>
      </c>
      <c r="E108" s="508" t="s">
        <v>783</v>
      </c>
      <c r="F108" s="508" t="s">
        <v>794</v>
      </c>
      <c r="G108" s="508" t="s">
        <v>441</v>
      </c>
      <c r="H108" s="512"/>
      <c r="I108" s="512"/>
      <c r="J108" s="508"/>
      <c r="K108" s="508"/>
      <c r="L108" s="512">
        <v>0.1</v>
      </c>
      <c r="M108" s="512">
        <v>0.48</v>
      </c>
      <c r="N108" s="508">
        <v>1</v>
      </c>
      <c r="O108" s="508">
        <v>4.8</v>
      </c>
      <c r="P108" s="512">
        <v>0.6</v>
      </c>
      <c r="Q108" s="512">
        <v>2.88</v>
      </c>
      <c r="R108" s="549">
        <v>6</v>
      </c>
      <c r="S108" s="513">
        <v>4.8</v>
      </c>
    </row>
    <row r="109" spans="1:19" ht="14.4" customHeight="1" x14ac:dyDescent="0.3">
      <c r="A109" s="507" t="s">
        <v>781</v>
      </c>
      <c r="B109" s="508" t="s">
        <v>782</v>
      </c>
      <c r="C109" s="508" t="s">
        <v>430</v>
      </c>
      <c r="D109" s="508" t="s">
        <v>498</v>
      </c>
      <c r="E109" s="508" t="s">
        <v>797</v>
      </c>
      <c r="F109" s="508" t="s">
        <v>802</v>
      </c>
      <c r="G109" s="508" t="s">
        <v>803</v>
      </c>
      <c r="H109" s="512">
        <v>124</v>
      </c>
      <c r="I109" s="512">
        <v>4588</v>
      </c>
      <c r="J109" s="508">
        <v>1.0598290598290598</v>
      </c>
      <c r="K109" s="508">
        <v>37</v>
      </c>
      <c r="L109" s="512">
        <v>117</v>
      </c>
      <c r="M109" s="512">
        <v>4329</v>
      </c>
      <c r="N109" s="508">
        <v>1</v>
      </c>
      <c r="O109" s="508">
        <v>37</v>
      </c>
      <c r="P109" s="512">
        <v>111</v>
      </c>
      <c r="Q109" s="512">
        <v>4107</v>
      </c>
      <c r="R109" s="549">
        <v>0.94871794871794868</v>
      </c>
      <c r="S109" s="513">
        <v>37</v>
      </c>
    </row>
    <row r="110" spans="1:19" ht="14.4" customHeight="1" x14ac:dyDescent="0.3">
      <c r="A110" s="507" t="s">
        <v>781</v>
      </c>
      <c r="B110" s="508" t="s">
        <v>782</v>
      </c>
      <c r="C110" s="508" t="s">
        <v>430</v>
      </c>
      <c r="D110" s="508" t="s">
        <v>498</v>
      </c>
      <c r="E110" s="508" t="s">
        <v>797</v>
      </c>
      <c r="F110" s="508" t="s">
        <v>804</v>
      </c>
      <c r="G110" s="508" t="s">
        <v>805</v>
      </c>
      <c r="H110" s="512">
        <v>249</v>
      </c>
      <c r="I110" s="512">
        <v>2490</v>
      </c>
      <c r="J110" s="508">
        <v>1.1216216216216217</v>
      </c>
      <c r="K110" s="508">
        <v>10</v>
      </c>
      <c r="L110" s="512">
        <v>222</v>
      </c>
      <c r="M110" s="512">
        <v>2220</v>
      </c>
      <c r="N110" s="508">
        <v>1</v>
      </c>
      <c r="O110" s="508">
        <v>10</v>
      </c>
      <c r="P110" s="512">
        <v>187</v>
      </c>
      <c r="Q110" s="512">
        <v>1870</v>
      </c>
      <c r="R110" s="549">
        <v>0.84234234234234229</v>
      </c>
      <c r="S110" s="513">
        <v>10</v>
      </c>
    </row>
    <row r="111" spans="1:19" ht="14.4" customHeight="1" x14ac:dyDescent="0.3">
      <c r="A111" s="507" t="s">
        <v>781</v>
      </c>
      <c r="B111" s="508" t="s">
        <v>782</v>
      </c>
      <c r="C111" s="508" t="s">
        <v>430</v>
      </c>
      <c r="D111" s="508" t="s">
        <v>498</v>
      </c>
      <c r="E111" s="508" t="s">
        <v>797</v>
      </c>
      <c r="F111" s="508" t="s">
        <v>806</v>
      </c>
      <c r="G111" s="508" t="s">
        <v>807</v>
      </c>
      <c r="H111" s="512">
        <v>7</v>
      </c>
      <c r="I111" s="512">
        <v>35</v>
      </c>
      <c r="J111" s="508">
        <v>3.5</v>
      </c>
      <c r="K111" s="508">
        <v>5</v>
      </c>
      <c r="L111" s="512">
        <v>2</v>
      </c>
      <c r="M111" s="512">
        <v>10</v>
      </c>
      <c r="N111" s="508">
        <v>1</v>
      </c>
      <c r="O111" s="508">
        <v>5</v>
      </c>
      <c r="P111" s="512">
        <v>4</v>
      </c>
      <c r="Q111" s="512">
        <v>20</v>
      </c>
      <c r="R111" s="549">
        <v>2</v>
      </c>
      <c r="S111" s="513">
        <v>5</v>
      </c>
    </row>
    <row r="112" spans="1:19" ht="14.4" customHeight="1" x14ac:dyDescent="0.3">
      <c r="A112" s="507" t="s">
        <v>781</v>
      </c>
      <c r="B112" s="508" t="s">
        <v>782</v>
      </c>
      <c r="C112" s="508" t="s">
        <v>430</v>
      </c>
      <c r="D112" s="508" t="s">
        <v>498</v>
      </c>
      <c r="E112" s="508" t="s">
        <v>797</v>
      </c>
      <c r="F112" s="508" t="s">
        <v>810</v>
      </c>
      <c r="G112" s="508" t="s">
        <v>811</v>
      </c>
      <c r="H112" s="512"/>
      <c r="I112" s="512"/>
      <c r="J112" s="508"/>
      <c r="K112" s="508"/>
      <c r="L112" s="512">
        <v>109</v>
      </c>
      <c r="M112" s="512">
        <v>8066</v>
      </c>
      <c r="N112" s="508">
        <v>1</v>
      </c>
      <c r="O112" s="508">
        <v>74</v>
      </c>
      <c r="P112" s="512">
        <v>100</v>
      </c>
      <c r="Q112" s="512">
        <v>7400</v>
      </c>
      <c r="R112" s="549">
        <v>0.91743119266055051</v>
      </c>
      <c r="S112" s="513">
        <v>74</v>
      </c>
    </row>
    <row r="113" spans="1:19" ht="14.4" customHeight="1" x14ac:dyDescent="0.3">
      <c r="A113" s="507" t="s">
        <v>781</v>
      </c>
      <c r="B113" s="508" t="s">
        <v>782</v>
      </c>
      <c r="C113" s="508" t="s">
        <v>430</v>
      </c>
      <c r="D113" s="508" t="s">
        <v>498</v>
      </c>
      <c r="E113" s="508" t="s">
        <v>797</v>
      </c>
      <c r="F113" s="508" t="s">
        <v>816</v>
      </c>
      <c r="G113" s="508" t="s">
        <v>817</v>
      </c>
      <c r="H113" s="512">
        <v>186</v>
      </c>
      <c r="I113" s="512">
        <v>6200</v>
      </c>
      <c r="J113" s="508">
        <v>0.63481207003001028</v>
      </c>
      <c r="K113" s="508">
        <v>33.333333333333336</v>
      </c>
      <c r="L113" s="512">
        <v>293</v>
      </c>
      <c r="M113" s="512">
        <v>9766.67</v>
      </c>
      <c r="N113" s="508">
        <v>1</v>
      </c>
      <c r="O113" s="508">
        <v>33.333344709897609</v>
      </c>
      <c r="P113" s="512">
        <v>246</v>
      </c>
      <c r="Q113" s="512">
        <v>8200</v>
      </c>
      <c r="R113" s="549">
        <v>0.83959015713646512</v>
      </c>
      <c r="S113" s="513">
        <v>33.333333333333336</v>
      </c>
    </row>
    <row r="114" spans="1:19" ht="14.4" customHeight="1" x14ac:dyDescent="0.3">
      <c r="A114" s="507" t="s">
        <v>781</v>
      </c>
      <c r="B114" s="508" t="s">
        <v>782</v>
      </c>
      <c r="C114" s="508" t="s">
        <v>430</v>
      </c>
      <c r="D114" s="508" t="s">
        <v>498</v>
      </c>
      <c r="E114" s="508" t="s">
        <v>797</v>
      </c>
      <c r="F114" s="508" t="s">
        <v>818</v>
      </c>
      <c r="G114" s="508" t="s">
        <v>819</v>
      </c>
      <c r="H114" s="512">
        <v>2</v>
      </c>
      <c r="I114" s="512">
        <v>74</v>
      </c>
      <c r="J114" s="508">
        <v>0.66666666666666663</v>
      </c>
      <c r="K114" s="508">
        <v>37</v>
      </c>
      <c r="L114" s="512">
        <v>3</v>
      </c>
      <c r="M114" s="512">
        <v>111</v>
      </c>
      <c r="N114" s="508">
        <v>1</v>
      </c>
      <c r="O114" s="508">
        <v>37</v>
      </c>
      <c r="P114" s="512">
        <v>3</v>
      </c>
      <c r="Q114" s="512">
        <v>111</v>
      </c>
      <c r="R114" s="549">
        <v>1</v>
      </c>
      <c r="S114" s="513">
        <v>37</v>
      </c>
    </row>
    <row r="115" spans="1:19" ht="14.4" customHeight="1" x14ac:dyDescent="0.3">
      <c r="A115" s="507" t="s">
        <v>781</v>
      </c>
      <c r="B115" s="508" t="s">
        <v>782</v>
      </c>
      <c r="C115" s="508" t="s">
        <v>430</v>
      </c>
      <c r="D115" s="508" t="s">
        <v>498</v>
      </c>
      <c r="E115" s="508" t="s">
        <v>797</v>
      </c>
      <c r="F115" s="508" t="s">
        <v>820</v>
      </c>
      <c r="G115" s="508" t="s">
        <v>821</v>
      </c>
      <c r="H115" s="512">
        <v>17</v>
      </c>
      <c r="I115" s="512">
        <v>2227</v>
      </c>
      <c r="J115" s="508">
        <v>8.4356060606060606</v>
      </c>
      <c r="K115" s="508">
        <v>131</v>
      </c>
      <c r="L115" s="512">
        <v>2</v>
      </c>
      <c r="M115" s="512">
        <v>264</v>
      </c>
      <c r="N115" s="508">
        <v>1</v>
      </c>
      <c r="O115" s="508">
        <v>132</v>
      </c>
      <c r="P115" s="512">
        <v>13</v>
      </c>
      <c r="Q115" s="512">
        <v>1716</v>
      </c>
      <c r="R115" s="549">
        <v>6.5</v>
      </c>
      <c r="S115" s="513">
        <v>132</v>
      </c>
    </row>
    <row r="116" spans="1:19" ht="14.4" customHeight="1" x14ac:dyDescent="0.3">
      <c r="A116" s="507" t="s">
        <v>781</v>
      </c>
      <c r="B116" s="508" t="s">
        <v>782</v>
      </c>
      <c r="C116" s="508" t="s">
        <v>430</v>
      </c>
      <c r="D116" s="508" t="s">
        <v>498</v>
      </c>
      <c r="E116" s="508" t="s">
        <v>797</v>
      </c>
      <c r="F116" s="508" t="s">
        <v>822</v>
      </c>
      <c r="G116" s="508" t="s">
        <v>823</v>
      </c>
      <c r="H116" s="512">
        <v>199</v>
      </c>
      <c r="I116" s="512">
        <v>14726</v>
      </c>
      <c r="J116" s="508">
        <v>1.8425925925925926</v>
      </c>
      <c r="K116" s="508">
        <v>74</v>
      </c>
      <c r="L116" s="512">
        <v>108</v>
      </c>
      <c r="M116" s="512">
        <v>7992</v>
      </c>
      <c r="N116" s="508">
        <v>1</v>
      </c>
      <c r="O116" s="508">
        <v>74</v>
      </c>
      <c r="P116" s="512">
        <v>4</v>
      </c>
      <c r="Q116" s="512">
        <v>296</v>
      </c>
      <c r="R116" s="549">
        <v>3.7037037037037035E-2</v>
      </c>
      <c r="S116" s="513">
        <v>74</v>
      </c>
    </row>
    <row r="117" spans="1:19" ht="14.4" customHeight="1" x14ac:dyDescent="0.3">
      <c r="A117" s="507" t="s">
        <v>781</v>
      </c>
      <c r="B117" s="508" t="s">
        <v>782</v>
      </c>
      <c r="C117" s="508" t="s">
        <v>430</v>
      </c>
      <c r="D117" s="508" t="s">
        <v>498</v>
      </c>
      <c r="E117" s="508" t="s">
        <v>797</v>
      </c>
      <c r="F117" s="508" t="s">
        <v>824</v>
      </c>
      <c r="G117" s="508" t="s">
        <v>825</v>
      </c>
      <c r="H117" s="512">
        <v>241</v>
      </c>
      <c r="I117" s="512">
        <v>85314</v>
      </c>
      <c r="J117" s="508">
        <v>1.0776732141729299</v>
      </c>
      <c r="K117" s="508">
        <v>354</v>
      </c>
      <c r="L117" s="512">
        <v>223</v>
      </c>
      <c r="M117" s="512">
        <v>79165</v>
      </c>
      <c r="N117" s="508">
        <v>1</v>
      </c>
      <c r="O117" s="508">
        <v>355</v>
      </c>
      <c r="P117" s="512">
        <v>183</v>
      </c>
      <c r="Q117" s="512">
        <v>64965</v>
      </c>
      <c r="R117" s="549">
        <v>0.820627802690583</v>
      </c>
      <c r="S117" s="513">
        <v>355</v>
      </c>
    </row>
    <row r="118" spans="1:19" ht="14.4" customHeight="1" x14ac:dyDescent="0.3">
      <c r="A118" s="507" t="s">
        <v>781</v>
      </c>
      <c r="B118" s="508" t="s">
        <v>782</v>
      </c>
      <c r="C118" s="508" t="s">
        <v>430</v>
      </c>
      <c r="D118" s="508" t="s">
        <v>498</v>
      </c>
      <c r="E118" s="508" t="s">
        <v>797</v>
      </c>
      <c r="F118" s="508" t="s">
        <v>826</v>
      </c>
      <c r="G118" s="508" t="s">
        <v>827</v>
      </c>
      <c r="H118" s="512">
        <v>22</v>
      </c>
      <c r="I118" s="512">
        <v>4884</v>
      </c>
      <c r="J118" s="508">
        <v>6.930805471987285E-2</v>
      </c>
      <c r="K118" s="508">
        <v>222</v>
      </c>
      <c r="L118" s="512">
        <v>316</v>
      </c>
      <c r="M118" s="512">
        <v>70468</v>
      </c>
      <c r="N118" s="508">
        <v>1</v>
      </c>
      <c r="O118" s="508">
        <v>223</v>
      </c>
      <c r="P118" s="512">
        <v>313</v>
      </c>
      <c r="Q118" s="512">
        <v>69799</v>
      </c>
      <c r="R118" s="549">
        <v>0.990506329113924</v>
      </c>
      <c r="S118" s="513">
        <v>223</v>
      </c>
    </row>
    <row r="119" spans="1:19" ht="14.4" customHeight="1" x14ac:dyDescent="0.3">
      <c r="A119" s="507" t="s">
        <v>781</v>
      </c>
      <c r="B119" s="508" t="s">
        <v>782</v>
      </c>
      <c r="C119" s="508" t="s">
        <v>430</v>
      </c>
      <c r="D119" s="508" t="s">
        <v>498</v>
      </c>
      <c r="E119" s="508" t="s">
        <v>797</v>
      </c>
      <c r="F119" s="508" t="s">
        <v>828</v>
      </c>
      <c r="G119" s="508" t="s">
        <v>829</v>
      </c>
      <c r="H119" s="512">
        <v>1</v>
      </c>
      <c r="I119" s="512">
        <v>77</v>
      </c>
      <c r="J119" s="508">
        <v>0.5</v>
      </c>
      <c r="K119" s="508">
        <v>77</v>
      </c>
      <c r="L119" s="512">
        <v>2</v>
      </c>
      <c r="M119" s="512">
        <v>154</v>
      </c>
      <c r="N119" s="508">
        <v>1</v>
      </c>
      <c r="O119" s="508">
        <v>77</v>
      </c>
      <c r="P119" s="512"/>
      <c r="Q119" s="512"/>
      <c r="R119" s="549"/>
      <c r="S119" s="513"/>
    </row>
    <row r="120" spans="1:19" ht="14.4" customHeight="1" x14ac:dyDescent="0.3">
      <c r="A120" s="507" t="s">
        <v>781</v>
      </c>
      <c r="B120" s="508" t="s">
        <v>782</v>
      </c>
      <c r="C120" s="508" t="s">
        <v>430</v>
      </c>
      <c r="D120" s="508" t="s">
        <v>498</v>
      </c>
      <c r="E120" s="508" t="s">
        <v>797</v>
      </c>
      <c r="F120" s="508" t="s">
        <v>832</v>
      </c>
      <c r="G120" s="508" t="s">
        <v>833</v>
      </c>
      <c r="H120" s="512">
        <v>2</v>
      </c>
      <c r="I120" s="512">
        <v>118</v>
      </c>
      <c r="J120" s="508"/>
      <c r="K120" s="508">
        <v>59</v>
      </c>
      <c r="L120" s="512"/>
      <c r="M120" s="512"/>
      <c r="N120" s="508"/>
      <c r="O120" s="508"/>
      <c r="P120" s="512"/>
      <c r="Q120" s="512"/>
      <c r="R120" s="549"/>
      <c r="S120" s="513"/>
    </row>
    <row r="121" spans="1:19" ht="14.4" customHeight="1" x14ac:dyDescent="0.3">
      <c r="A121" s="507" t="s">
        <v>781</v>
      </c>
      <c r="B121" s="508" t="s">
        <v>782</v>
      </c>
      <c r="C121" s="508" t="s">
        <v>430</v>
      </c>
      <c r="D121" s="508" t="s">
        <v>498</v>
      </c>
      <c r="E121" s="508" t="s">
        <v>797</v>
      </c>
      <c r="F121" s="508" t="s">
        <v>834</v>
      </c>
      <c r="G121" s="508" t="s">
        <v>835</v>
      </c>
      <c r="H121" s="512">
        <v>100</v>
      </c>
      <c r="I121" s="512">
        <v>70100</v>
      </c>
      <c r="J121" s="508">
        <v>1.4285714285714286</v>
      </c>
      <c r="K121" s="508">
        <v>701</v>
      </c>
      <c r="L121" s="512">
        <v>70</v>
      </c>
      <c r="M121" s="512">
        <v>49070</v>
      </c>
      <c r="N121" s="508">
        <v>1</v>
      </c>
      <c r="O121" s="508">
        <v>701</v>
      </c>
      <c r="P121" s="512">
        <v>64</v>
      </c>
      <c r="Q121" s="512">
        <v>44928</v>
      </c>
      <c r="R121" s="549">
        <v>0.91558997350723459</v>
      </c>
      <c r="S121" s="513">
        <v>702</v>
      </c>
    </row>
    <row r="122" spans="1:19" ht="14.4" customHeight="1" x14ac:dyDescent="0.3">
      <c r="A122" s="507" t="s">
        <v>781</v>
      </c>
      <c r="B122" s="508" t="s">
        <v>782</v>
      </c>
      <c r="C122" s="508" t="s">
        <v>430</v>
      </c>
      <c r="D122" s="508" t="s">
        <v>498</v>
      </c>
      <c r="E122" s="508" t="s">
        <v>797</v>
      </c>
      <c r="F122" s="508" t="s">
        <v>836</v>
      </c>
      <c r="G122" s="508" t="s">
        <v>837</v>
      </c>
      <c r="H122" s="512">
        <v>218</v>
      </c>
      <c r="I122" s="512">
        <v>50358</v>
      </c>
      <c r="J122" s="508">
        <v>1.058252427184466</v>
      </c>
      <c r="K122" s="508">
        <v>231</v>
      </c>
      <c r="L122" s="512">
        <v>206</v>
      </c>
      <c r="M122" s="512">
        <v>47586</v>
      </c>
      <c r="N122" s="508">
        <v>1</v>
      </c>
      <c r="O122" s="508">
        <v>231</v>
      </c>
      <c r="P122" s="512">
        <v>228</v>
      </c>
      <c r="Q122" s="512">
        <v>52896</v>
      </c>
      <c r="R122" s="549">
        <v>1.1115874416845291</v>
      </c>
      <c r="S122" s="513">
        <v>232</v>
      </c>
    </row>
    <row r="123" spans="1:19" ht="14.4" customHeight="1" x14ac:dyDescent="0.3">
      <c r="A123" s="507" t="s">
        <v>781</v>
      </c>
      <c r="B123" s="508" t="s">
        <v>782</v>
      </c>
      <c r="C123" s="508" t="s">
        <v>430</v>
      </c>
      <c r="D123" s="508" t="s">
        <v>498</v>
      </c>
      <c r="E123" s="508" t="s">
        <v>797</v>
      </c>
      <c r="F123" s="508" t="s">
        <v>838</v>
      </c>
      <c r="G123" s="508" t="s">
        <v>839</v>
      </c>
      <c r="H123" s="512">
        <v>1</v>
      </c>
      <c r="I123" s="512">
        <v>472</v>
      </c>
      <c r="J123" s="508">
        <v>0.4989429175475687</v>
      </c>
      <c r="K123" s="508">
        <v>472</v>
      </c>
      <c r="L123" s="512">
        <v>2</v>
      </c>
      <c r="M123" s="512">
        <v>946</v>
      </c>
      <c r="N123" s="508">
        <v>1</v>
      </c>
      <c r="O123" s="508">
        <v>473</v>
      </c>
      <c r="P123" s="512"/>
      <c r="Q123" s="512"/>
      <c r="R123" s="549"/>
      <c r="S123" s="513"/>
    </row>
    <row r="124" spans="1:19" ht="14.4" customHeight="1" x14ac:dyDescent="0.3">
      <c r="A124" s="507" t="s">
        <v>781</v>
      </c>
      <c r="B124" s="508" t="s">
        <v>782</v>
      </c>
      <c r="C124" s="508" t="s">
        <v>430</v>
      </c>
      <c r="D124" s="508" t="s">
        <v>779</v>
      </c>
      <c r="E124" s="508" t="s">
        <v>797</v>
      </c>
      <c r="F124" s="508" t="s">
        <v>822</v>
      </c>
      <c r="G124" s="508" t="s">
        <v>823</v>
      </c>
      <c r="H124" s="512">
        <v>1</v>
      </c>
      <c r="I124" s="512">
        <v>74</v>
      </c>
      <c r="J124" s="508"/>
      <c r="K124" s="508">
        <v>74</v>
      </c>
      <c r="L124" s="512"/>
      <c r="M124" s="512"/>
      <c r="N124" s="508"/>
      <c r="O124" s="508"/>
      <c r="P124" s="512"/>
      <c r="Q124" s="512"/>
      <c r="R124" s="549"/>
      <c r="S124" s="513"/>
    </row>
    <row r="125" spans="1:19" ht="14.4" customHeight="1" x14ac:dyDescent="0.3">
      <c r="A125" s="507" t="s">
        <v>781</v>
      </c>
      <c r="B125" s="508" t="s">
        <v>782</v>
      </c>
      <c r="C125" s="508" t="s">
        <v>430</v>
      </c>
      <c r="D125" s="508" t="s">
        <v>499</v>
      </c>
      <c r="E125" s="508" t="s">
        <v>783</v>
      </c>
      <c r="F125" s="508" t="s">
        <v>784</v>
      </c>
      <c r="G125" s="508" t="s">
        <v>785</v>
      </c>
      <c r="H125" s="512">
        <v>16.399999999999999</v>
      </c>
      <c r="I125" s="512">
        <v>887.24</v>
      </c>
      <c r="J125" s="508">
        <v>1.28125</v>
      </c>
      <c r="K125" s="508">
        <v>54.100000000000009</v>
      </c>
      <c r="L125" s="512">
        <v>12.8</v>
      </c>
      <c r="M125" s="512">
        <v>692.48</v>
      </c>
      <c r="N125" s="508">
        <v>1</v>
      </c>
      <c r="O125" s="508">
        <v>54.1</v>
      </c>
      <c r="P125" s="512">
        <v>15</v>
      </c>
      <c r="Q125" s="512">
        <v>811.5</v>
      </c>
      <c r="R125" s="549">
        <v>1.171875</v>
      </c>
      <c r="S125" s="513">
        <v>54.1</v>
      </c>
    </row>
    <row r="126" spans="1:19" ht="14.4" customHeight="1" x14ac:dyDescent="0.3">
      <c r="A126" s="507" t="s">
        <v>781</v>
      </c>
      <c r="B126" s="508" t="s">
        <v>782</v>
      </c>
      <c r="C126" s="508" t="s">
        <v>430</v>
      </c>
      <c r="D126" s="508" t="s">
        <v>499</v>
      </c>
      <c r="E126" s="508" t="s">
        <v>783</v>
      </c>
      <c r="F126" s="508" t="s">
        <v>787</v>
      </c>
      <c r="G126" s="508" t="s">
        <v>482</v>
      </c>
      <c r="H126" s="512">
        <v>0.4</v>
      </c>
      <c r="I126" s="512">
        <v>24.56</v>
      </c>
      <c r="J126" s="508"/>
      <c r="K126" s="508">
        <v>61.399999999999991</v>
      </c>
      <c r="L126" s="512"/>
      <c r="M126" s="512"/>
      <c r="N126" s="508"/>
      <c r="O126" s="508"/>
      <c r="P126" s="512">
        <v>1</v>
      </c>
      <c r="Q126" s="512">
        <v>61.4</v>
      </c>
      <c r="R126" s="549"/>
      <c r="S126" s="513">
        <v>61.4</v>
      </c>
    </row>
    <row r="127" spans="1:19" ht="14.4" customHeight="1" x14ac:dyDescent="0.3">
      <c r="A127" s="507" t="s">
        <v>781</v>
      </c>
      <c r="B127" s="508" t="s">
        <v>782</v>
      </c>
      <c r="C127" s="508" t="s">
        <v>430</v>
      </c>
      <c r="D127" s="508" t="s">
        <v>499</v>
      </c>
      <c r="E127" s="508" t="s">
        <v>783</v>
      </c>
      <c r="F127" s="508" t="s">
        <v>788</v>
      </c>
      <c r="G127" s="508" t="s">
        <v>789</v>
      </c>
      <c r="H127" s="512">
        <v>1</v>
      </c>
      <c r="I127" s="512">
        <v>177</v>
      </c>
      <c r="J127" s="508">
        <v>5</v>
      </c>
      <c r="K127" s="508">
        <v>177</v>
      </c>
      <c r="L127" s="512">
        <v>0.2</v>
      </c>
      <c r="M127" s="512">
        <v>35.4</v>
      </c>
      <c r="N127" s="508">
        <v>1</v>
      </c>
      <c r="O127" s="508">
        <v>176.99999999999997</v>
      </c>
      <c r="P127" s="512">
        <v>0.30000000000000004</v>
      </c>
      <c r="Q127" s="512">
        <v>53.099999999999994</v>
      </c>
      <c r="R127" s="549">
        <v>1.5</v>
      </c>
      <c r="S127" s="513">
        <v>176.99999999999994</v>
      </c>
    </row>
    <row r="128" spans="1:19" ht="14.4" customHeight="1" x14ac:dyDescent="0.3">
      <c r="A128" s="507" t="s">
        <v>781</v>
      </c>
      <c r="B128" s="508" t="s">
        <v>782</v>
      </c>
      <c r="C128" s="508" t="s">
        <v>430</v>
      </c>
      <c r="D128" s="508" t="s">
        <v>499</v>
      </c>
      <c r="E128" s="508" t="s">
        <v>783</v>
      </c>
      <c r="F128" s="508" t="s">
        <v>790</v>
      </c>
      <c r="G128" s="508"/>
      <c r="H128" s="512">
        <v>11</v>
      </c>
      <c r="I128" s="512">
        <v>625.24</v>
      </c>
      <c r="J128" s="508"/>
      <c r="K128" s="508">
        <v>56.84</v>
      </c>
      <c r="L128" s="512"/>
      <c r="M128" s="512"/>
      <c r="N128" s="508"/>
      <c r="O128" s="508"/>
      <c r="P128" s="512"/>
      <c r="Q128" s="512"/>
      <c r="R128" s="549"/>
      <c r="S128" s="513"/>
    </row>
    <row r="129" spans="1:19" ht="14.4" customHeight="1" x14ac:dyDescent="0.3">
      <c r="A129" s="507" t="s">
        <v>781</v>
      </c>
      <c r="B129" s="508" t="s">
        <v>782</v>
      </c>
      <c r="C129" s="508" t="s">
        <v>430</v>
      </c>
      <c r="D129" s="508" t="s">
        <v>499</v>
      </c>
      <c r="E129" s="508" t="s">
        <v>783</v>
      </c>
      <c r="F129" s="508" t="s">
        <v>791</v>
      </c>
      <c r="G129" s="508" t="s">
        <v>792</v>
      </c>
      <c r="H129" s="512">
        <v>87</v>
      </c>
      <c r="I129" s="512">
        <v>212.27999999999997</v>
      </c>
      <c r="J129" s="508"/>
      <c r="K129" s="508">
        <v>2.4399999999999995</v>
      </c>
      <c r="L129" s="512"/>
      <c r="M129" s="512"/>
      <c r="N129" s="508"/>
      <c r="O129" s="508"/>
      <c r="P129" s="512"/>
      <c r="Q129" s="512"/>
      <c r="R129" s="549"/>
      <c r="S129" s="513"/>
    </row>
    <row r="130" spans="1:19" ht="14.4" customHeight="1" x14ac:dyDescent="0.3">
      <c r="A130" s="507" t="s">
        <v>781</v>
      </c>
      <c r="B130" s="508" t="s">
        <v>782</v>
      </c>
      <c r="C130" s="508" t="s">
        <v>430</v>
      </c>
      <c r="D130" s="508" t="s">
        <v>499</v>
      </c>
      <c r="E130" s="508" t="s">
        <v>783</v>
      </c>
      <c r="F130" s="508" t="s">
        <v>794</v>
      </c>
      <c r="G130" s="508" t="s">
        <v>441</v>
      </c>
      <c r="H130" s="512"/>
      <c r="I130" s="512"/>
      <c r="J130" s="508"/>
      <c r="K130" s="508"/>
      <c r="L130" s="512">
        <v>3.2</v>
      </c>
      <c r="M130" s="512">
        <v>15.36</v>
      </c>
      <c r="N130" s="508">
        <v>1</v>
      </c>
      <c r="O130" s="508">
        <v>4.8</v>
      </c>
      <c r="P130" s="512">
        <v>3.5500000000000003</v>
      </c>
      <c r="Q130" s="512">
        <v>17.040000000000003</v>
      </c>
      <c r="R130" s="549">
        <v>1.1093750000000002</v>
      </c>
      <c r="S130" s="513">
        <v>4.8000000000000007</v>
      </c>
    </row>
    <row r="131" spans="1:19" ht="14.4" customHeight="1" x14ac:dyDescent="0.3">
      <c r="A131" s="507" t="s">
        <v>781</v>
      </c>
      <c r="B131" s="508" t="s">
        <v>782</v>
      </c>
      <c r="C131" s="508" t="s">
        <v>430</v>
      </c>
      <c r="D131" s="508" t="s">
        <v>499</v>
      </c>
      <c r="E131" s="508" t="s">
        <v>783</v>
      </c>
      <c r="F131" s="508" t="s">
        <v>795</v>
      </c>
      <c r="G131" s="508" t="s">
        <v>796</v>
      </c>
      <c r="H131" s="512"/>
      <c r="I131" s="512"/>
      <c r="J131" s="508"/>
      <c r="K131" s="508"/>
      <c r="L131" s="512">
        <v>1</v>
      </c>
      <c r="M131" s="512">
        <v>104.44</v>
      </c>
      <c r="N131" s="508">
        <v>1</v>
      </c>
      <c r="O131" s="508">
        <v>104.44</v>
      </c>
      <c r="P131" s="512">
        <v>5</v>
      </c>
      <c r="Q131" s="512">
        <v>522.20000000000005</v>
      </c>
      <c r="R131" s="549">
        <v>5.0000000000000009</v>
      </c>
      <c r="S131" s="513">
        <v>104.44000000000001</v>
      </c>
    </row>
    <row r="132" spans="1:19" ht="14.4" customHeight="1" x14ac:dyDescent="0.3">
      <c r="A132" s="507" t="s">
        <v>781</v>
      </c>
      <c r="B132" s="508" t="s">
        <v>782</v>
      </c>
      <c r="C132" s="508" t="s">
        <v>430</v>
      </c>
      <c r="D132" s="508" t="s">
        <v>499</v>
      </c>
      <c r="E132" s="508" t="s">
        <v>797</v>
      </c>
      <c r="F132" s="508" t="s">
        <v>802</v>
      </c>
      <c r="G132" s="508" t="s">
        <v>803</v>
      </c>
      <c r="H132" s="512">
        <v>99</v>
      </c>
      <c r="I132" s="512">
        <v>3663</v>
      </c>
      <c r="J132" s="508">
        <v>1.1379310344827587</v>
      </c>
      <c r="K132" s="508">
        <v>37</v>
      </c>
      <c r="L132" s="512">
        <v>87</v>
      </c>
      <c r="M132" s="512">
        <v>3219</v>
      </c>
      <c r="N132" s="508">
        <v>1</v>
      </c>
      <c r="O132" s="508">
        <v>37</v>
      </c>
      <c r="P132" s="512">
        <v>92</v>
      </c>
      <c r="Q132" s="512">
        <v>3404</v>
      </c>
      <c r="R132" s="549">
        <v>1.0574712643678161</v>
      </c>
      <c r="S132" s="513">
        <v>37</v>
      </c>
    </row>
    <row r="133" spans="1:19" ht="14.4" customHeight="1" x14ac:dyDescent="0.3">
      <c r="A133" s="507" t="s">
        <v>781</v>
      </c>
      <c r="B133" s="508" t="s">
        <v>782</v>
      </c>
      <c r="C133" s="508" t="s">
        <v>430</v>
      </c>
      <c r="D133" s="508" t="s">
        <v>499</v>
      </c>
      <c r="E133" s="508" t="s">
        <v>797</v>
      </c>
      <c r="F133" s="508" t="s">
        <v>804</v>
      </c>
      <c r="G133" s="508" t="s">
        <v>805</v>
      </c>
      <c r="H133" s="512">
        <v>7</v>
      </c>
      <c r="I133" s="512">
        <v>70</v>
      </c>
      <c r="J133" s="508">
        <v>0.33333333333333331</v>
      </c>
      <c r="K133" s="508">
        <v>10</v>
      </c>
      <c r="L133" s="512">
        <v>21</v>
      </c>
      <c r="M133" s="512">
        <v>210</v>
      </c>
      <c r="N133" s="508">
        <v>1</v>
      </c>
      <c r="O133" s="508">
        <v>10</v>
      </c>
      <c r="P133" s="512">
        <v>29</v>
      </c>
      <c r="Q133" s="512">
        <v>290</v>
      </c>
      <c r="R133" s="549">
        <v>1.3809523809523809</v>
      </c>
      <c r="S133" s="513">
        <v>10</v>
      </c>
    </row>
    <row r="134" spans="1:19" ht="14.4" customHeight="1" x14ac:dyDescent="0.3">
      <c r="A134" s="507" t="s">
        <v>781</v>
      </c>
      <c r="B134" s="508" t="s">
        <v>782</v>
      </c>
      <c r="C134" s="508" t="s">
        <v>430</v>
      </c>
      <c r="D134" s="508" t="s">
        <v>499</v>
      </c>
      <c r="E134" s="508" t="s">
        <v>797</v>
      </c>
      <c r="F134" s="508" t="s">
        <v>806</v>
      </c>
      <c r="G134" s="508" t="s">
        <v>807</v>
      </c>
      <c r="H134" s="512">
        <v>2</v>
      </c>
      <c r="I134" s="512">
        <v>10</v>
      </c>
      <c r="J134" s="508">
        <v>0.33333333333333331</v>
      </c>
      <c r="K134" s="508">
        <v>5</v>
      </c>
      <c r="L134" s="512">
        <v>6</v>
      </c>
      <c r="M134" s="512">
        <v>30</v>
      </c>
      <c r="N134" s="508">
        <v>1</v>
      </c>
      <c r="O134" s="508">
        <v>5</v>
      </c>
      <c r="P134" s="512">
        <v>11</v>
      </c>
      <c r="Q134" s="512">
        <v>55</v>
      </c>
      <c r="R134" s="549">
        <v>1.8333333333333333</v>
      </c>
      <c r="S134" s="513">
        <v>5</v>
      </c>
    </row>
    <row r="135" spans="1:19" ht="14.4" customHeight="1" x14ac:dyDescent="0.3">
      <c r="A135" s="507" t="s">
        <v>781</v>
      </c>
      <c r="B135" s="508" t="s">
        <v>782</v>
      </c>
      <c r="C135" s="508" t="s">
        <v>430</v>
      </c>
      <c r="D135" s="508" t="s">
        <v>499</v>
      </c>
      <c r="E135" s="508" t="s">
        <v>797</v>
      </c>
      <c r="F135" s="508" t="s">
        <v>808</v>
      </c>
      <c r="G135" s="508" t="s">
        <v>809</v>
      </c>
      <c r="H135" s="512">
        <v>1</v>
      </c>
      <c r="I135" s="512">
        <v>5</v>
      </c>
      <c r="J135" s="508">
        <v>1</v>
      </c>
      <c r="K135" s="508">
        <v>5</v>
      </c>
      <c r="L135" s="512">
        <v>1</v>
      </c>
      <c r="M135" s="512">
        <v>5</v>
      </c>
      <c r="N135" s="508">
        <v>1</v>
      </c>
      <c r="O135" s="508">
        <v>5</v>
      </c>
      <c r="P135" s="512"/>
      <c r="Q135" s="512"/>
      <c r="R135" s="549"/>
      <c r="S135" s="513"/>
    </row>
    <row r="136" spans="1:19" ht="14.4" customHeight="1" x14ac:dyDescent="0.3">
      <c r="A136" s="507" t="s">
        <v>781</v>
      </c>
      <c r="B136" s="508" t="s">
        <v>782</v>
      </c>
      <c r="C136" s="508" t="s">
        <v>430</v>
      </c>
      <c r="D136" s="508" t="s">
        <v>499</v>
      </c>
      <c r="E136" s="508" t="s">
        <v>797</v>
      </c>
      <c r="F136" s="508" t="s">
        <v>810</v>
      </c>
      <c r="G136" s="508" t="s">
        <v>811</v>
      </c>
      <c r="H136" s="512">
        <v>6</v>
      </c>
      <c r="I136" s="512">
        <v>444</v>
      </c>
      <c r="J136" s="508">
        <v>0.20689655172413793</v>
      </c>
      <c r="K136" s="508">
        <v>74</v>
      </c>
      <c r="L136" s="512">
        <v>29</v>
      </c>
      <c r="M136" s="512">
        <v>2146</v>
      </c>
      <c r="N136" s="508">
        <v>1</v>
      </c>
      <c r="O136" s="508">
        <v>74</v>
      </c>
      <c r="P136" s="512">
        <v>37</v>
      </c>
      <c r="Q136" s="512">
        <v>2738</v>
      </c>
      <c r="R136" s="549">
        <v>1.2758620689655173</v>
      </c>
      <c r="S136" s="513">
        <v>74</v>
      </c>
    </row>
    <row r="137" spans="1:19" ht="14.4" customHeight="1" x14ac:dyDescent="0.3">
      <c r="A137" s="507" t="s">
        <v>781</v>
      </c>
      <c r="B137" s="508" t="s">
        <v>782</v>
      </c>
      <c r="C137" s="508" t="s">
        <v>430</v>
      </c>
      <c r="D137" s="508" t="s">
        <v>499</v>
      </c>
      <c r="E137" s="508" t="s">
        <v>797</v>
      </c>
      <c r="F137" s="508" t="s">
        <v>812</v>
      </c>
      <c r="G137" s="508" t="s">
        <v>813</v>
      </c>
      <c r="H137" s="512">
        <v>17</v>
      </c>
      <c r="I137" s="512">
        <v>3009</v>
      </c>
      <c r="J137" s="508">
        <v>1.1333333333333333</v>
      </c>
      <c r="K137" s="508">
        <v>177</v>
      </c>
      <c r="L137" s="512">
        <v>15</v>
      </c>
      <c r="M137" s="512">
        <v>2655</v>
      </c>
      <c r="N137" s="508">
        <v>1</v>
      </c>
      <c r="O137" s="508">
        <v>177</v>
      </c>
      <c r="P137" s="512">
        <v>5</v>
      </c>
      <c r="Q137" s="512">
        <v>890</v>
      </c>
      <c r="R137" s="549">
        <v>0.3352165725047081</v>
      </c>
      <c r="S137" s="513">
        <v>178</v>
      </c>
    </row>
    <row r="138" spans="1:19" ht="14.4" customHeight="1" x14ac:dyDescent="0.3">
      <c r="A138" s="507" t="s">
        <v>781</v>
      </c>
      <c r="B138" s="508" t="s">
        <v>782</v>
      </c>
      <c r="C138" s="508" t="s">
        <v>430</v>
      </c>
      <c r="D138" s="508" t="s">
        <v>499</v>
      </c>
      <c r="E138" s="508" t="s">
        <v>797</v>
      </c>
      <c r="F138" s="508" t="s">
        <v>814</v>
      </c>
      <c r="G138" s="508" t="s">
        <v>815</v>
      </c>
      <c r="H138" s="512"/>
      <c r="I138" s="512"/>
      <c r="J138" s="508"/>
      <c r="K138" s="508"/>
      <c r="L138" s="512"/>
      <c r="M138" s="512"/>
      <c r="N138" s="508"/>
      <c r="O138" s="508"/>
      <c r="P138" s="512">
        <v>1</v>
      </c>
      <c r="Q138" s="512">
        <v>272</v>
      </c>
      <c r="R138" s="549"/>
      <c r="S138" s="513">
        <v>272</v>
      </c>
    </row>
    <row r="139" spans="1:19" ht="14.4" customHeight="1" x14ac:dyDescent="0.3">
      <c r="A139" s="507" t="s">
        <v>781</v>
      </c>
      <c r="B139" s="508" t="s">
        <v>782</v>
      </c>
      <c r="C139" s="508" t="s">
        <v>430</v>
      </c>
      <c r="D139" s="508" t="s">
        <v>499</v>
      </c>
      <c r="E139" s="508" t="s">
        <v>797</v>
      </c>
      <c r="F139" s="508" t="s">
        <v>816</v>
      </c>
      <c r="G139" s="508" t="s">
        <v>817</v>
      </c>
      <c r="H139" s="512">
        <v>31</v>
      </c>
      <c r="I139" s="512">
        <v>1033.3300000000002</v>
      </c>
      <c r="J139" s="508">
        <v>0.55357161989864256</v>
      </c>
      <c r="K139" s="508">
        <v>33.333225806451615</v>
      </c>
      <c r="L139" s="512">
        <v>56</v>
      </c>
      <c r="M139" s="512">
        <v>1866.66</v>
      </c>
      <c r="N139" s="508">
        <v>1</v>
      </c>
      <c r="O139" s="508">
        <v>33.333214285714284</v>
      </c>
      <c r="P139" s="512">
        <v>69</v>
      </c>
      <c r="Q139" s="512">
        <v>2300</v>
      </c>
      <c r="R139" s="549">
        <v>1.2321472576687773</v>
      </c>
      <c r="S139" s="513">
        <v>33.333333333333336</v>
      </c>
    </row>
    <row r="140" spans="1:19" ht="14.4" customHeight="1" x14ac:dyDescent="0.3">
      <c r="A140" s="507" t="s">
        <v>781</v>
      </c>
      <c r="B140" s="508" t="s">
        <v>782</v>
      </c>
      <c r="C140" s="508" t="s">
        <v>430</v>
      </c>
      <c r="D140" s="508" t="s">
        <v>499</v>
      </c>
      <c r="E140" s="508" t="s">
        <v>797</v>
      </c>
      <c r="F140" s="508" t="s">
        <v>818</v>
      </c>
      <c r="G140" s="508" t="s">
        <v>819</v>
      </c>
      <c r="H140" s="512"/>
      <c r="I140" s="512"/>
      <c r="J140" s="508"/>
      <c r="K140" s="508"/>
      <c r="L140" s="512"/>
      <c r="M140" s="512"/>
      <c r="N140" s="508"/>
      <c r="O140" s="508"/>
      <c r="P140" s="512">
        <v>1</v>
      </c>
      <c r="Q140" s="512">
        <v>37</v>
      </c>
      <c r="R140" s="549"/>
      <c r="S140" s="513">
        <v>37</v>
      </c>
    </row>
    <row r="141" spans="1:19" ht="14.4" customHeight="1" x14ac:dyDescent="0.3">
      <c r="A141" s="507" t="s">
        <v>781</v>
      </c>
      <c r="B141" s="508" t="s">
        <v>782</v>
      </c>
      <c r="C141" s="508" t="s">
        <v>430</v>
      </c>
      <c r="D141" s="508" t="s">
        <v>499</v>
      </c>
      <c r="E141" s="508" t="s">
        <v>797</v>
      </c>
      <c r="F141" s="508" t="s">
        <v>820</v>
      </c>
      <c r="G141" s="508" t="s">
        <v>821</v>
      </c>
      <c r="H141" s="512">
        <v>96</v>
      </c>
      <c r="I141" s="512">
        <v>12576</v>
      </c>
      <c r="J141" s="508">
        <v>1.4886363636363635</v>
      </c>
      <c r="K141" s="508">
        <v>131</v>
      </c>
      <c r="L141" s="512">
        <v>64</v>
      </c>
      <c r="M141" s="512">
        <v>8448</v>
      </c>
      <c r="N141" s="508">
        <v>1</v>
      </c>
      <c r="O141" s="508">
        <v>132</v>
      </c>
      <c r="P141" s="512">
        <v>79</v>
      </c>
      <c r="Q141" s="512">
        <v>10428</v>
      </c>
      <c r="R141" s="549">
        <v>1.234375</v>
      </c>
      <c r="S141" s="513">
        <v>132</v>
      </c>
    </row>
    <row r="142" spans="1:19" ht="14.4" customHeight="1" x14ac:dyDescent="0.3">
      <c r="A142" s="507" t="s">
        <v>781</v>
      </c>
      <c r="B142" s="508" t="s">
        <v>782</v>
      </c>
      <c r="C142" s="508" t="s">
        <v>430</v>
      </c>
      <c r="D142" s="508" t="s">
        <v>499</v>
      </c>
      <c r="E142" s="508" t="s">
        <v>797</v>
      </c>
      <c r="F142" s="508" t="s">
        <v>822</v>
      </c>
      <c r="G142" s="508" t="s">
        <v>823</v>
      </c>
      <c r="H142" s="512">
        <v>29</v>
      </c>
      <c r="I142" s="512">
        <v>2146</v>
      </c>
      <c r="J142" s="508">
        <v>0.64444444444444449</v>
      </c>
      <c r="K142" s="508">
        <v>74</v>
      </c>
      <c r="L142" s="512">
        <v>45</v>
      </c>
      <c r="M142" s="512">
        <v>3330</v>
      </c>
      <c r="N142" s="508">
        <v>1</v>
      </c>
      <c r="O142" s="508">
        <v>74</v>
      </c>
      <c r="P142" s="512">
        <v>4</v>
      </c>
      <c r="Q142" s="512">
        <v>296</v>
      </c>
      <c r="R142" s="549">
        <v>8.8888888888888892E-2</v>
      </c>
      <c r="S142" s="513">
        <v>74</v>
      </c>
    </row>
    <row r="143" spans="1:19" ht="14.4" customHeight="1" x14ac:dyDescent="0.3">
      <c r="A143" s="507" t="s">
        <v>781</v>
      </c>
      <c r="B143" s="508" t="s">
        <v>782</v>
      </c>
      <c r="C143" s="508" t="s">
        <v>430</v>
      </c>
      <c r="D143" s="508" t="s">
        <v>499</v>
      </c>
      <c r="E143" s="508" t="s">
        <v>797</v>
      </c>
      <c r="F143" s="508" t="s">
        <v>824</v>
      </c>
      <c r="G143" s="508" t="s">
        <v>825</v>
      </c>
      <c r="H143" s="512">
        <v>9</v>
      </c>
      <c r="I143" s="512">
        <v>3186</v>
      </c>
      <c r="J143" s="508">
        <v>0.28950477055883689</v>
      </c>
      <c r="K143" s="508">
        <v>354</v>
      </c>
      <c r="L143" s="512">
        <v>31</v>
      </c>
      <c r="M143" s="512">
        <v>11005</v>
      </c>
      <c r="N143" s="508">
        <v>1</v>
      </c>
      <c r="O143" s="508">
        <v>355</v>
      </c>
      <c r="P143" s="512">
        <v>51</v>
      </c>
      <c r="Q143" s="512">
        <v>18105</v>
      </c>
      <c r="R143" s="549">
        <v>1.6451612903225807</v>
      </c>
      <c r="S143" s="513">
        <v>355</v>
      </c>
    </row>
    <row r="144" spans="1:19" ht="14.4" customHeight="1" x14ac:dyDescent="0.3">
      <c r="A144" s="507" t="s">
        <v>781</v>
      </c>
      <c r="B144" s="508" t="s">
        <v>782</v>
      </c>
      <c r="C144" s="508" t="s">
        <v>430</v>
      </c>
      <c r="D144" s="508" t="s">
        <v>499</v>
      </c>
      <c r="E144" s="508" t="s">
        <v>797</v>
      </c>
      <c r="F144" s="508" t="s">
        <v>826</v>
      </c>
      <c r="G144" s="508" t="s">
        <v>827</v>
      </c>
      <c r="H144" s="512">
        <v>20</v>
      </c>
      <c r="I144" s="512">
        <v>4440</v>
      </c>
      <c r="J144" s="508">
        <v>0.34930375265518054</v>
      </c>
      <c r="K144" s="508">
        <v>222</v>
      </c>
      <c r="L144" s="512">
        <v>57</v>
      </c>
      <c r="M144" s="512">
        <v>12711</v>
      </c>
      <c r="N144" s="508">
        <v>1</v>
      </c>
      <c r="O144" s="508">
        <v>223</v>
      </c>
      <c r="P144" s="512">
        <v>72</v>
      </c>
      <c r="Q144" s="512">
        <v>16056</v>
      </c>
      <c r="R144" s="549">
        <v>1.263157894736842</v>
      </c>
      <c r="S144" s="513">
        <v>223</v>
      </c>
    </row>
    <row r="145" spans="1:19" ht="14.4" customHeight="1" x14ac:dyDescent="0.3">
      <c r="A145" s="507" t="s">
        <v>781</v>
      </c>
      <c r="B145" s="508" t="s">
        <v>782</v>
      </c>
      <c r="C145" s="508" t="s">
        <v>430</v>
      </c>
      <c r="D145" s="508" t="s">
        <v>499</v>
      </c>
      <c r="E145" s="508" t="s">
        <v>797</v>
      </c>
      <c r="F145" s="508" t="s">
        <v>828</v>
      </c>
      <c r="G145" s="508" t="s">
        <v>829</v>
      </c>
      <c r="H145" s="512">
        <v>2</v>
      </c>
      <c r="I145" s="512">
        <v>154</v>
      </c>
      <c r="J145" s="508"/>
      <c r="K145" s="508">
        <v>77</v>
      </c>
      <c r="L145" s="512"/>
      <c r="M145" s="512"/>
      <c r="N145" s="508"/>
      <c r="O145" s="508"/>
      <c r="P145" s="512">
        <v>1</v>
      </c>
      <c r="Q145" s="512">
        <v>77</v>
      </c>
      <c r="R145" s="549"/>
      <c r="S145" s="513">
        <v>77</v>
      </c>
    </row>
    <row r="146" spans="1:19" ht="14.4" customHeight="1" x14ac:dyDescent="0.3">
      <c r="A146" s="507" t="s">
        <v>781</v>
      </c>
      <c r="B146" s="508" t="s">
        <v>782</v>
      </c>
      <c r="C146" s="508" t="s">
        <v>430</v>
      </c>
      <c r="D146" s="508" t="s">
        <v>499</v>
      </c>
      <c r="E146" s="508" t="s">
        <v>797</v>
      </c>
      <c r="F146" s="508" t="s">
        <v>830</v>
      </c>
      <c r="G146" s="508" t="s">
        <v>831</v>
      </c>
      <c r="H146" s="512">
        <v>1</v>
      </c>
      <c r="I146" s="512">
        <v>28</v>
      </c>
      <c r="J146" s="508"/>
      <c r="K146" s="508">
        <v>28</v>
      </c>
      <c r="L146" s="512"/>
      <c r="M146" s="512"/>
      <c r="N146" s="508"/>
      <c r="O146" s="508"/>
      <c r="P146" s="512"/>
      <c r="Q146" s="512"/>
      <c r="R146" s="549"/>
      <c r="S146" s="513"/>
    </row>
    <row r="147" spans="1:19" ht="14.4" customHeight="1" x14ac:dyDescent="0.3">
      <c r="A147" s="507" t="s">
        <v>781</v>
      </c>
      <c r="B147" s="508" t="s">
        <v>782</v>
      </c>
      <c r="C147" s="508" t="s">
        <v>430</v>
      </c>
      <c r="D147" s="508" t="s">
        <v>499</v>
      </c>
      <c r="E147" s="508" t="s">
        <v>797</v>
      </c>
      <c r="F147" s="508" t="s">
        <v>834</v>
      </c>
      <c r="G147" s="508" t="s">
        <v>835</v>
      </c>
      <c r="H147" s="512">
        <v>11</v>
      </c>
      <c r="I147" s="512">
        <v>7711</v>
      </c>
      <c r="J147" s="508">
        <v>1.1000000000000001</v>
      </c>
      <c r="K147" s="508">
        <v>701</v>
      </c>
      <c r="L147" s="512">
        <v>10</v>
      </c>
      <c r="M147" s="512">
        <v>7010</v>
      </c>
      <c r="N147" s="508">
        <v>1</v>
      </c>
      <c r="O147" s="508">
        <v>701</v>
      </c>
      <c r="P147" s="512">
        <v>13</v>
      </c>
      <c r="Q147" s="512">
        <v>9126</v>
      </c>
      <c r="R147" s="549">
        <v>1.3018544935805991</v>
      </c>
      <c r="S147" s="513">
        <v>702</v>
      </c>
    </row>
    <row r="148" spans="1:19" ht="14.4" customHeight="1" x14ac:dyDescent="0.3">
      <c r="A148" s="507" t="s">
        <v>781</v>
      </c>
      <c r="B148" s="508" t="s">
        <v>782</v>
      </c>
      <c r="C148" s="508" t="s">
        <v>430</v>
      </c>
      <c r="D148" s="508" t="s">
        <v>499</v>
      </c>
      <c r="E148" s="508" t="s">
        <v>797</v>
      </c>
      <c r="F148" s="508" t="s">
        <v>836</v>
      </c>
      <c r="G148" s="508" t="s">
        <v>837</v>
      </c>
      <c r="H148" s="512">
        <v>18</v>
      </c>
      <c r="I148" s="512">
        <v>4158</v>
      </c>
      <c r="J148" s="508">
        <v>0.51428571428571423</v>
      </c>
      <c r="K148" s="508">
        <v>231</v>
      </c>
      <c r="L148" s="512">
        <v>35</v>
      </c>
      <c r="M148" s="512">
        <v>8085</v>
      </c>
      <c r="N148" s="508">
        <v>1</v>
      </c>
      <c r="O148" s="508">
        <v>231</v>
      </c>
      <c r="P148" s="512">
        <v>32</v>
      </c>
      <c r="Q148" s="512">
        <v>7424</v>
      </c>
      <c r="R148" s="549">
        <v>0.91824366110080391</v>
      </c>
      <c r="S148" s="513">
        <v>232</v>
      </c>
    </row>
    <row r="149" spans="1:19" ht="14.4" customHeight="1" x14ac:dyDescent="0.3">
      <c r="A149" s="507" t="s">
        <v>781</v>
      </c>
      <c r="B149" s="508" t="s">
        <v>782</v>
      </c>
      <c r="C149" s="508" t="s">
        <v>430</v>
      </c>
      <c r="D149" s="508" t="s">
        <v>499</v>
      </c>
      <c r="E149" s="508" t="s">
        <v>797</v>
      </c>
      <c r="F149" s="508" t="s">
        <v>838</v>
      </c>
      <c r="G149" s="508" t="s">
        <v>839</v>
      </c>
      <c r="H149" s="512">
        <v>2</v>
      </c>
      <c r="I149" s="512">
        <v>944</v>
      </c>
      <c r="J149" s="508"/>
      <c r="K149" s="508">
        <v>472</v>
      </c>
      <c r="L149" s="512"/>
      <c r="M149" s="512"/>
      <c r="N149" s="508"/>
      <c r="O149" s="508"/>
      <c r="P149" s="512"/>
      <c r="Q149" s="512"/>
      <c r="R149" s="549"/>
      <c r="S149" s="513"/>
    </row>
    <row r="150" spans="1:19" ht="14.4" customHeight="1" x14ac:dyDescent="0.3">
      <c r="A150" s="507" t="s">
        <v>781</v>
      </c>
      <c r="B150" s="508" t="s">
        <v>782</v>
      </c>
      <c r="C150" s="508" t="s">
        <v>435</v>
      </c>
      <c r="D150" s="508" t="s">
        <v>495</v>
      </c>
      <c r="E150" s="508" t="s">
        <v>783</v>
      </c>
      <c r="F150" s="508" t="s">
        <v>784</v>
      </c>
      <c r="G150" s="508" t="s">
        <v>785</v>
      </c>
      <c r="H150" s="512"/>
      <c r="I150" s="512"/>
      <c r="J150" s="508"/>
      <c r="K150" s="508"/>
      <c r="L150" s="512"/>
      <c r="M150" s="512"/>
      <c r="N150" s="508"/>
      <c r="O150" s="508"/>
      <c r="P150" s="512">
        <v>2.5999999999999996</v>
      </c>
      <c r="Q150" s="512">
        <v>140.66</v>
      </c>
      <c r="R150" s="549"/>
      <c r="S150" s="513">
        <v>54.100000000000009</v>
      </c>
    </row>
    <row r="151" spans="1:19" ht="14.4" customHeight="1" x14ac:dyDescent="0.3">
      <c r="A151" s="507" t="s">
        <v>781</v>
      </c>
      <c r="B151" s="508" t="s">
        <v>782</v>
      </c>
      <c r="C151" s="508" t="s">
        <v>435</v>
      </c>
      <c r="D151" s="508" t="s">
        <v>495</v>
      </c>
      <c r="E151" s="508" t="s">
        <v>783</v>
      </c>
      <c r="F151" s="508" t="s">
        <v>794</v>
      </c>
      <c r="G151" s="508" t="s">
        <v>441</v>
      </c>
      <c r="H151" s="512"/>
      <c r="I151" s="512"/>
      <c r="J151" s="508"/>
      <c r="K151" s="508"/>
      <c r="L151" s="512"/>
      <c r="M151" s="512"/>
      <c r="N151" s="508"/>
      <c r="O151" s="508"/>
      <c r="P151" s="512">
        <v>0.64999999999999991</v>
      </c>
      <c r="Q151" s="512">
        <v>3.12</v>
      </c>
      <c r="R151" s="549"/>
      <c r="S151" s="513">
        <v>4.8000000000000007</v>
      </c>
    </row>
    <row r="152" spans="1:19" ht="14.4" customHeight="1" x14ac:dyDescent="0.3">
      <c r="A152" s="507" t="s">
        <v>781</v>
      </c>
      <c r="B152" s="508" t="s">
        <v>782</v>
      </c>
      <c r="C152" s="508" t="s">
        <v>435</v>
      </c>
      <c r="D152" s="508" t="s">
        <v>495</v>
      </c>
      <c r="E152" s="508" t="s">
        <v>797</v>
      </c>
      <c r="F152" s="508" t="s">
        <v>802</v>
      </c>
      <c r="G152" s="508" t="s">
        <v>803</v>
      </c>
      <c r="H152" s="512"/>
      <c r="I152" s="512"/>
      <c r="J152" s="508"/>
      <c r="K152" s="508"/>
      <c r="L152" s="512"/>
      <c r="M152" s="512"/>
      <c r="N152" s="508"/>
      <c r="O152" s="508"/>
      <c r="P152" s="512">
        <v>12</v>
      </c>
      <c r="Q152" s="512">
        <v>444</v>
      </c>
      <c r="R152" s="549"/>
      <c r="S152" s="513">
        <v>37</v>
      </c>
    </row>
    <row r="153" spans="1:19" ht="14.4" customHeight="1" x14ac:dyDescent="0.3">
      <c r="A153" s="507" t="s">
        <v>781</v>
      </c>
      <c r="B153" s="508" t="s">
        <v>782</v>
      </c>
      <c r="C153" s="508" t="s">
        <v>435</v>
      </c>
      <c r="D153" s="508" t="s">
        <v>495</v>
      </c>
      <c r="E153" s="508" t="s">
        <v>797</v>
      </c>
      <c r="F153" s="508" t="s">
        <v>820</v>
      </c>
      <c r="G153" s="508" t="s">
        <v>821</v>
      </c>
      <c r="H153" s="512"/>
      <c r="I153" s="512"/>
      <c r="J153" s="508"/>
      <c r="K153" s="508"/>
      <c r="L153" s="512"/>
      <c r="M153" s="512"/>
      <c r="N153" s="508"/>
      <c r="O153" s="508"/>
      <c r="P153" s="512">
        <v>13</v>
      </c>
      <c r="Q153" s="512">
        <v>1716</v>
      </c>
      <c r="R153" s="549"/>
      <c r="S153" s="513">
        <v>132</v>
      </c>
    </row>
    <row r="154" spans="1:19" ht="14.4" customHeight="1" x14ac:dyDescent="0.3">
      <c r="A154" s="507" t="s">
        <v>781</v>
      </c>
      <c r="B154" s="508" t="s">
        <v>782</v>
      </c>
      <c r="C154" s="508" t="s">
        <v>435</v>
      </c>
      <c r="D154" s="508" t="s">
        <v>495</v>
      </c>
      <c r="E154" s="508" t="s">
        <v>797</v>
      </c>
      <c r="F154" s="508" t="s">
        <v>822</v>
      </c>
      <c r="G154" s="508" t="s">
        <v>823</v>
      </c>
      <c r="H154" s="512"/>
      <c r="I154" s="512"/>
      <c r="J154" s="508"/>
      <c r="K154" s="508"/>
      <c r="L154" s="512"/>
      <c r="M154" s="512"/>
      <c r="N154" s="508"/>
      <c r="O154" s="508"/>
      <c r="P154" s="512">
        <v>1</v>
      </c>
      <c r="Q154" s="512">
        <v>74</v>
      </c>
      <c r="R154" s="549"/>
      <c r="S154" s="513">
        <v>74</v>
      </c>
    </row>
    <row r="155" spans="1:19" ht="14.4" customHeight="1" x14ac:dyDescent="0.3">
      <c r="A155" s="507" t="s">
        <v>840</v>
      </c>
      <c r="B155" s="508" t="s">
        <v>841</v>
      </c>
      <c r="C155" s="508" t="s">
        <v>430</v>
      </c>
      <c r="D155" s="508" t="s">
        <v>774</v>
      </c>
      <c r="E155" s="508" t="s">
        <v>797</v>
      </c>
      <c r="F155" s="508" t="s">
        <v>842</v>
      </c>
      <c r="G155" s="508" t="s">
        <v>843</v>
      </c>
      <c r="H155" s="512"/>
      <c r="I155" s="512"/>
      <c r="J155" s="508"/>
      <c r="K155" s="508"/>
      <c r="L155" s="512">
        <v>2</v>
      </c>
      <c r="M155" s="512">
        <v>242</v>
      </c>
      <c r="N155" s="508">
        <v>1</v>
      </c>
      <c r="O155" s="508">
        <v>121</v>
      </c>
      <c r="P155" s="512"/>
      <c r="Q155" s="512"/>
      <c r="R155" s="549"/>
      <c r="S155" s="513"/>
    </row>
    <row r="156" spans="1:19" ht="14.4" customHeight="1" x14ac:dyDescent="0.3">
      <c r="A156" s="507" t="s">
        <v>840</v>
      </c>
      <c r="B156" s="508" t="s">
        <v>841</v>
      </c>
      <c r="C156" s="508" t="s">
        <v>430</v>
      </c>
      <c r="D156" s="508" t="s">
        <v>495</v>
      </c>
      <c r="E156" s="508" t="s">
        <v>797</v>
      </c>
      <c r="F156" s="508" t="s">
        <v>802</v>
      </c>
      <c r="G156" s="508" t="s">
        <v>803</v>
      </c>
      <c r="H156" s="512">
        <v>8</v>
      </c>
      <c r="I156" s="512">
        <v>296</v>
      </c>
      <c r="J156" s="508"/>
      <c r="K156" s="508">
        <v>37</v>
      </c>
      <c r="L156" s="512"/>
      <c r="M156" s="512"/>
      <c r="N156" s="508"/>
      <c r="O156" s="508"/>
      <c r="P156" s="512"/>
      <c r="Q156" s="512"/>
      <c r="R156" s="549"/>
      <c r="S156" s="513"/>
    </row>
    <row r="157" spans="1:19" ht="14.4" customHeight="1" x14ac:dyDescent="0.3">
      <c r="A157" s="507" t="s">
        <v>840</v>
      </c>
      <c r="B157" s="508" t="s">
        <v>841</v>
      </c>
      <c r="C157" s="508" t="s">
        <v>430</v>
      </c>
      <c r="D157" s="508" t="s">
        <v>495</v>
      </c>
      <c r="E157" s="508" t="s">
        <v>797</v>
      </c>
      <c r="F157" s="508" t="s">
        <v>842</v>
      </c>
      <c r="G157" s="508" t="s">
        <v>843</v>
      </c>
      <c r="H157" s="512">
        <v>170</v>
      </c>
      <c r="I157" s="512">
        <v>20570</v>
      </c>
      <c r="J157" s="508">
        <v>0.87628865979381443</v>
      </c>
      <c r="K157" s="508">
        <v>121</v>
      </c>
      <c r="L157" s="512">
        <v>194</v>
      </c>
      <c r="M157" s="512">
        <v>23474</v>
      </c>
      <c r="N157" s="508">
        <v>1</v>
      </c>
      <c r="O157" s="508">
        <v>121</v>
      </c>
      <c r="P157" s="512">
        <v>331</v>
      </c>
      <c r="Q157" s="512">
        <v>40382</v>
      </c>
      <c r="R157" s="549">
        <v>1.7202862741756837</v>
      </c>
      <c r="S157" s="513">
        <v>122</v>
      </c>
    </row>
    <row r="158" spans="1:19" ht="14.4" customHeight="1" x14ac:dyDescent="0.3">
      <c r="A158" s="507" t="s">
        <v>840</v>
      </c>
      <c r="B158" s="508" t="s">
        <v>841</v>
      </c>
      <c r="C158" s="508" t="s">
        <v>430</v>
      </c>
      <c r="D158" s="508" t="s">
        <v>495</v>
      </c>
      <c r="E158" s="508" t="s">
        <v>797</v>
      </c>
      <c r="F158" s="508" t="s">
        <v>820</v>
      </c>
      <c r="G158" s="508" t="s">
        <v>821</v>
      </c>
      <c r="H158" s="512">
        <v>8</v>
      </c>
      <c r="I158" s="512">
        <v>1048</v>
      </c>
      <c r="J158" s="508"/>
      <c r="K158" s="508">
        <v>131</v>
      </c>
      <c r="L158" s="512"/>
      <c r="M158" s="512"/>
      <c r="N158" s="508"/>
      <c r="O158" s="508"/>
      <c r="P158" s="512"/>
      <c r="Q158" s="512"/>
      <c r="R158" s="549"/>
      <c r="S158" s="513"/>
    </row>
    <row r="159" spans="1:19" ht="14.4" customHeight="1" x14ac:dyDescent="0.3">
      <c r="A159" s="507" t="s">
        <v>840</v>
      </c>
      <c r="B159" s="508" t="s">
        <v>841</v>
      </c>
      <c r="C159" s="508" t="s">
        <v>430</v>
      </c>
      <c r="D159" s="508" t="s">
        <v>496</v>
      </c>
      <c r="E159" s="508" t="s">
        <v>797</v>
      </c>
      <c r="F159" s="508" t="s">
        <v>842</v>
      </c>
      <c r="G159" s="508" t="s">
        <v>843</v>
      </c>
      <c r="H159" s="512">
        <v>18</v>
      </c>
      <c r="I159" s="512">
        <v>2178</v>
      </c>
      <c r="J159" s="508">
        <v>1.8</v>
      </c>
      <c r="K159" s="508">
        <v>121</v>
      </c>
      <c r="L159" s="512">
        <v>10</v>
      </c>
      <c r="M159" s="512">
        <v>1210</v>
      </c>
      <c r="N159" s="508">
        <v>1</v>
      </c>
      <c r="O159" s="508">
        <v>121</v>
      </c>
      <c r="P159" s="512">
        <v>8</v>
      </c>
      <c r="Q159" s="512">
        <v>976</v>
      </c>
      <c r="R159" s="549">
        <v>0.80661157024793384</v>
      </c>
      <c r="S159" s="513">
        <v>122</v>
      </c>
    </row>
    <row r="160" spans="1:19" ht="14.4" customHeight="1" x14ac:dyDescent="0.3">
      <c r="A160" s="507" t="s">
        <v>840</v>
      </c>
      <c r="B160" s="508" t="s">
        <v>841</v>
      </c>
      <c r="C160" s="508" t="s">
        <v>430</v>
      </c>
      <c r="D160" s="508" t="s">
        <v>498</v>
      </c>
      <c r="E160" s="508" t="s">
        <v>797</v>
      </c>
      <c r="F160" s="508" t="s">
        <v>842</v>
      </c>
      <c r="G160" s="508" t="s">
        <v>843</v>
      </c>
      <c r="H160" s="512">
        <v>1</v>
      </c>
      <c r="I160" s="512">
        <v>121</v>
      </c>
      <c r="J160" s="508"/>
      <c r="K160" s="508">
        <v>121</v>
      </c>
      <c r="L160" s="512"/>
      <c r="M160" s="512"/>
      <c r="N160" s="508"/>
      <c r="O160" s="508"/>
      <c r="P160" s="512">
        <v>10</v>
      </c>
      <c r="Q160" s="512">
        <v>1220</v>
      </c>
      <c r="R160" s="549"/>
      <c r="S160" s="513">
        <v>122</v>
      </c>
    </row>
    <row r="161" spans="1:19" ht="14.4" customHeight="1" x14ac:dyDescent="0.3">
      <c r="A161" s="507" t="s">
        <v>840</v>
      </c>
      <c r="B161" s="508" t="s">
        <v>841</v>
      </c>
      <c r="C161" s="508" t="s">
        <v>430</v>
      </c>
      <c r="D161" s="508" t="s">
        <v>499</v>
      </c>
      <c r="E161" s="508" t="s">
        <v>797</v>
      </c>
      <c r="F161" s="508" t="s">
        <v>842</v>
      </c>
      <c r="G161" s="508" t="s">
        <v>843</v>
      </c>
      <c r="H161" s="512">
        <v>18</v>
      </c>
      <c r="I161" s="512">
        <v>2178</v>
      </c>
      <c r="J161" s="508">
        <v>0.9</v>
      </c>
      <c r="K161" s="508">
        <v>121</v>
      </c>
      <c r="L161" s="512">
        <v>20</v>
      </c>
      <c r="M161" s="512">
        <v>2420</v>
      </c>
      <c r="N161" s="508">
        <v>1</v>
      </c>
      <c r="O161" s="508">
        <v>121</v>
      </c>
      <c r="P161" s="512">
        <v>20</v>
      </c>
      <c r="Q161" s="512">
        <v>2440</v>
      </c>
      <c r="R161" s="549">
        <v>1.0082644628099173</v>
      </c>
      <c r="S161" s="513">
        <v>122</v>
      </c>
    </row>
    <row r="162" spans="1:19" ht="14.4" customHeight="1" thickBot="1" x14ac:dyDescent="0.35">
      <c r="A162" s="514" t="s">
        <v>840</v>
      </c>
      <c r="B162" s="515" t="s">
        <v>841</v>
      </c>
      <c r="C162" s="515" t="s">
        <v>430</v>
      </c>
      <c r="D162" s="515" t="s">
        <v>499</v>
      </c>
      <c r="E162" s="515" t="s">
        <v>797</v>
      </c>
      <c r="F162" s="515" t="s">
        <v>822</v>
      </c>
      <c r="G162" s="515" t="s">
        <v>823</v>
      </c>
      <c r="H162" s="519"/>
      <c r="I162" s="519"/>
      <c r="J162" s="515"/>
      <c r="K162" s="515"/>
      <c r="L162" s="519">
        <v>0</v>
      </c>
      <c r="M162" s="519">
        <v>0</v>
      </c>
      <c r="N162" s="515"/>
      <c r="O162" s="515"/>
      <c r="P162" s="519"/>
      <c r="Q162" s="519"/>
      <c r="R162" s="527"/>
      <c r="S162" s="520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499</v>
      </c>
      <c r="C3" s="222">
        <f t="shared" ref="C3:R3" si="0">SUBTOTAL(9,C6:C1048576)</f>
        <v>1</v>
      </c>
      <c r="D3" s="222">
        <f t="shared" si="0"/>
        <v>2396</v>
      </c>
      <c r="E3" s="222">
        <f t="shared" si="0"/>
        <v>3</v>
      </c>
      <c r="F3" s="222">
        <f t="shared" si="0"/>
        <v>1008</v>
      </c>
      <c r="G3" s="225">
        <f>IF(D3&lt;&gt;0,F3/D3,"")</f>
        <v>0.42070116861435725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09"/>
      <c r="B5" s="610">
        <v>2015</v>
      </c>
      <c r="C5" s="611"/>
      <c r="D5" s="611">
        <v>2017</v>
      </c>
      <c r="E5" s="611"/>
      <c r="F5" s="611">
        <v>2018</v>
      </c>
      <c r="G5" s="649" t="s">
        <v>2</v>
      </c>
      <c r="H5" s="610">
        <v>2015</v>
      </c>
      <c r="I5" s="611"/>
      <c r="J5" s="611">
        <v>2017</v>
      </c>
      <c r="K5" s="611"/>
      <c r="L5" s="611">
        <v>2018</v>
      </c>
      <c r="M5" s="649" t="s">
        <v>2</v>
      </c>
      <c r="N5" s="610">
        <v>2015</v>
      </c>
      <c r="O5" s="611"/>
      <c r="P5" s="611">
        <v>2017</v>
      </c>
      <c r="Q5" s="611"/>
      <c r="R5" s="611">
        <v>2018</v>
      </c>
      <c r="S5" s="649" t="s">
        <v>2</v>
      </c>
    </row>
    <row r="6" spans="1:19" ht="14.4" customHeight="1" x14ac:dyDescent="0.3">
      <c r="A6" s="602" t="s">
        <v>846</v>
      </c>
      <c r="B6" s="631">
        <v>462</v>
      </c>
      <c r="C6" s="585">
        <v>1</v>
      </c>
      <c r="D6" s="631">
        <v>462</v>
      </c>
      <c r="E6" s="585">
        <v>1</v>
      </c>
      <c r="F6" s="631"/>
      <c r="G6" s="590"/>
      <c r="H6" s="631"/>
      <c r="I6" s="585"/>
      <c r="J6" s="631"/>
      <c r="K6" s="585"/>
      <c r="L6" s="631"/>
      <c r="M6" s="590"/>
      <c r="N6" s="631"/>
      <c r="O6" s="585"/>
      <c r="P6" s="631"/>
      <c r="Q6" s="585"/>
      <c r="R6" s="631"/>
      <c r="S6" s="122"/>
    </row>
    <row r="7" spans="1:19" ht="14.4" customHeight="1" x14ac:dyDescent="0.3">
      <c r="A7" s="603" t="s">
        <v>847</v>
      </c>
      <c r="B7" s="633">
        <v>37</v>
      </c>
      <c r="C7" s="508"/>
      <c r="D7" s="633"/>
      <c r="E7" s="508"/>
      <c r="F7" s="633"/>
      <c r="G7" s="549"/>
      <c r="H7" s="633"/>
      <c r="I7" s="508"/>
      <c r="J7" s="633"/>
      <c r="K7" s="508"/>
      <c r="L7" s="633"/>
      <c r="M7" s="549"/>
      <c r="N7" s="633"/>
      <c r="O7" s="508"/>
      <c r="P7" s="633"/>
      <c r="Q7" s="508"/>
      <c r="R7" s="633"/>
      <c r="S7" s="550"/>
    </row>
    <row r="8" spans="1:19" ht="14.4" customHeight="1" x14ac:dyDescent="0.3">
      <c r="A8" s="603" t="s">
        <v>848</v>
      </c>
      <c r="B8" s="633"/>
      <c r="C8" s="508"/>
      <c r="D8" s="633">
        <v>701</v>
      </c>
      <c r="E8" s="508">
        <v>1</v>
      </c>
      <c r="F8" s="633"/>
      <c r="G8" s="549"/>
      <c r="H8" s="633"/>
      <c r="I8" s="508"/>
      <c r="J8" s="633"/>
      <c r="K8" s="508"/>
      <c r="L8" s="633"/>
      <c r="M8" s="549"/>
      <c r="N8" s="633"/>
      <c r="O8" s="508"/>
      <c r="P8" s="633"/>
      <c r="Q8" s="508"/>
      <c r="R8" s="633"/>
      <c r="S8" s="550"/>
    </row>
    <row r="9" spans="1:19" ht="14.4" customHeight="1" thickBot="1" x14ac:dyDescent="0.35">
      <c r="A9" s="637" t="s">
        <v>849</v>
      </c>
      <c r="B9" s="635"/>
      <c r="C9" s="515"/>
      <c r="D9" s="635">
        <v>1233</v>
      </c>
      <c r="E9" s="515">
        <v>1</v>
      </c>
      <c r="F9" s="635">
        <v>1008</v>
      </c>
      <c r="G9" s="527">
        <v>0.81751824817518248</v>
      </c>
      <c r="H9" s="635"/>
      <c r="I9" s="515"/>
      <c r="J9" s="635"/>
      <c r="K9" s="515"/>
      <c r="L9" s="635"/>
      <c r="M9" s="527"/>
      <c r="N9" s="635"/>
      <c r="O9" s="515"/>
      <c r="P9" s="635"/>
      <c r="Q9" s="515"/>
      <c r="R9" s="635"/>
      <c r="S9" s="55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853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3</v>
      </c>
      <c r="G3" s="103">
        <f t="shared" si="0"/>
        <v>499</v>
      </c>
      <c r="H3" s="103"/>
      <c r="I3" s="103"/>
      <c r="J3" s="103">
        <f t="shared" si="0"/>
        <v>6</v>
      </c>
      <c r="K3" s="103">
        <f t="shared" si="0"/>
        <v>2396</v>
      </c>
      <c r="L3" s="103"/>
      <c r="M3" s="103"/>
      <c r="N3" s="103">
        <f t="shared" si="0"/>
        <v>3</v>
      </c>
      <c r="O3" s="103">
        <f t="shared" si="0"/>
        <v>1008</v>
      </c>
      <c r="P3" s="75">
        <f>IF(K3=0,0,O3/K3)</f>
        <v>0.42070116861435725</v>
      </c>
      <c r="Q3" s="104">
        <f>IF(N3=0,0,O3/N3)</f>
        <v>336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40"/>
      <c r="B5" s="638"/>
      <c r="C5" s="640"/>
      <c r="D5" s="650"/>
      <c r="E5" s="642"/>
      <c r="F5" s="651" t="s">
        <v>71</v>
      </c>
      <c r="G5" s="652" t="s">
        <v>14</v>
      </c>
      <c r="H5" s="653"/>
      <c r="I5" s="653"/>
      <c r="J5" s="651" t="s">
        <v>71</v>
      </c>
      <c r="K5" s="652" t="s">
        <v>14</v>
      </c>
      <c r="L5" s="653"/>
      <c r="M5" s="653"/>
      <c r="N5" s="651" t="s">
        <v>71</v>
      </c>
      <c r="O5" s="652" t="s">
        <v>14</v>
      </c>
      <c r="P5" s="654"/>
      <c r="Q5" s="647"/>
    </row>
    <row r="6" spans="1:17" ht="14.4" customHeight="1" x14ac:dyDescent="0.3">
      <c r="A6" s="584" t="s">
        <v>850</v>
      </c>
      <c r="B6" s="585" t="s">
        <v>782</v>
      </c>
      <c r="C6" s="585" t="s">
        <v>797</v>
      </c>
      <c r="D6" s="585" t="s">
        <v>836</v>
      </c>
      <c r="E6" s="585" t="s">
        <v>837</v>
      </c>
      <c r="F6" s="116">
        <v>2</v>
      </c>
      <c r="G6" s="116">
        <v>462</v>
      </c>
      <c r="H6" s="116">
        <v>1</v>
      </c>
      <c r="I6" s="116">
        <v>231</v>
      </c>
      <c r="J6" s="116">
        <v>2</v>
      </c>
      <c r="K6" s="116">
        <v>462</v>
      </c>
      <c r="L6" s="116">
        <v>1</v>
      </c>
      <c r="M6" s="116">
        <v>231</v>
      </c>
      <c r="N6" s="116"/>
      <c r="O6" s="116"/>
      <c r="P6" s="590"/>
      <c r="Q6" s="598"/>
    </row>
    <row r="7" spans="1:17" ht="14.4" customHeight="1" x14ac:dyDescent="0.3">
      <c r="A7" s="507" t="s">
        <v>781</v>
      </c>
      <c r="B7" s="508" t="s">
        <v>782</v>
      </c>
      <c r="C7" s="508" t="s">
        <v>797</v>
      </c>
      <c r="D7" s="508" t="s">
        <v>802</v>
      </c>
      <c r="E7" s="508" t="s">
        <v>803</v>
      </c>
      <c r="F7" s="512">
        <v>1</v>
      </c>
      <c r="G7" s="512">
        <v>37</v>
      </c>
      <c r="H7" s="512"/>
      <c r="I7" s="512">
        <v>37</v>
      </c>
      <c r="J7" s="512"/>
      <c r="K7" s="512"/>
      <c r="L7" s="512"/>
      <c r="M7" s="512"/>
      <c r="N7" s="512"/>
      <c r="O7" s="512"/>
      <c r="P7" s="549"/>
      <c r="Q7" s="513"/>
    </row>
    <row r="8" spans="1:17" ht="14.4" customHeight="1" x14ac:dyDescent="0.3">
      <c r="A8" s="507" t="s">
        <v>851</v>
      </c>
      <c r="B8" s="508" t="s">
        <v>782</v>
      </c>
      <c r="C8" s="508" t="s">
        <v>797</v>
      </c>
      <c r="D8" s="508" t="s">
        <v>834</v>
      </c>
      <c r="E8" s="508" t="s">
        <v>835</v>
      </c>
      <c r="F8" s="512"/>
      <c r="G8" s="512"/>
      <c r="H8" s="512"/>
      <c r="I8" s="512"/>
      <c r="J8" s="512">
        <v>1</v>
      </c>
      <c r="K8" s="512">
        <v>701</v>
      </c>
      <c r="L8" s="512">
        <v>1</v>
      </c>
      <c r="M8" s="512">
        <v>701</v>
      </c>
      <c r="N8" s="512"/>
      <c r="O8" s="512"/>
      <c r="P8" s="549"/>
      <c r="Q8" s="513"/>
    </row>
    <row r="9" spans="1:17" ht="14.4" customHeight="1" x14ac:dyDescent="0.3">
      <c r="A9" s="507" t="s">
        <v>852</v>
      </c>
      <c r="B9" s="508" t="s">
        <v>782</v>
      </c>
      <c r="C9" s="508" t="s">
        <v>797</v>
      </c>
      <c r="D9" s="508" t="s">
        <v>810</v>
      </c>
      <c r="E9" s="508" t="s">
        <v>811</v>
      </c>
      <c r="F9" s="512"/>
      <c r="G9" s="512"/>
      <c r="H9" s="512"/>
      <c r="I9" s="512"/>
      <c r="J9" s="512"/>
      <c r="K9" s="512"/>
      <c r="L9" s="512"/>
      <c r="M9" s="512"/>
      <c r="N9" s="512">
        <v>1</v>
      </c>
      <c r="O9" s="512">
        <v>74</v>
      </c>
      <c r="P9" s="549"/>
      <c r="Q9" s="513">
        <v>74</v>
      </c>
    </row>
    <row r="10" spans="1:17" ht="14.4" customHeight="1" x14ac:dyDescent="0.3">
      <c r="A10" s="507" t="s">
        <v>852</v>
      </c>
      <c r="B10" s="508" t="s">
        <v>782</v>
      </c>
      <c r="C10" s="508" t="s">
        <v>797</v>
      </c>
      <c r="D10" s="508" t="s">
        <v>812</v>
      </c>
      <c r="E10" s="508" t="s">
        <v>813</v>
      </c>
      <c r="F10" s="512"/>
      <c r="G10" s="512"/>
      <c r="H10" s="512"/>
      <c r="I10" s="512"/>
      <c r="J10" s="512">
        <v>1</v>
      </c>
      <c r="K10" s="512">
        <v>177</v>
      </c>
      <c r="L10" s="512">
        <v>1</v>
      </c>
      <c r="M10" s="512">
        <v>177</v>
      </c>
      <c r="N10" s="512"/>
      <c r="O10" s="512"/>
      <c r="P10" s="549"/>
      <c r="Q10" s="513"/>
    </row>
    <row r="11" spans="1:17" ht="14.4" customHeight="1" x14ac:dyDescent="0.3">
      <c r="A11" s="507" t="s">
        <v>852</v>
      </c>
      <c r="B11" s="508" t="s">
        <v>782</v>
      </c>
      <c r="C11" s="508" t="s">
        <v>797</v>
      </c>
      <c r="D11" s="508" t="s">
        <v>824</v>
      </c>
      <c r="E11" s="508" t="s">
        <v>825</v>
      </c>
      <c r="F11" s="512"/>
      <c r="G11" s="512"/>
      <c r="H11" s="512"/>
      <c r="I11" s="512"/>
      <c r="J11" s="512">
        <v>1</v>
      </c>
      <c r="K11" s="512">
        <v>355</v>
      </c>
      <c r="L11" s="512">
        <v>1</v>
      </c>
      <c r="M11" s="512">
        <v>355</v>
      </c>
      <c r="N11" s="512"/>
      <c r="O11" s="512"/>
      <c r="P11" s="549"/>
      <c r="Q11" s="513"/>
    </row>
    <row r="12" spans="1:17" ht="14.4" customHeight="1" x14ac:dyDescent="0.3">
      <c r="A12" s="507" t="s">
        <v>852</v>
      </c>
      <c r="B12" s="508" t="s">
        <v>782</v>
      </c>
      <c r="C12" s="508" t="s">
        <v>797</v>
      </c>
      <c r="D12" s="508" t="s">
        <v>834</v>
      </c>
      <c r="E12" s="508" t="s">
        <v>835</v>
      </c>
      <c r="F12" s="512"/>
      <c r="G12" s="512"/>
      <c r="H12" s="512"/>
      <c r="I12" s="512"/>
      <c r="J12" s="512">
        <v>1</v>
      </c>
      <c r="K12" s="512">
        <v>701</v>
      </c>
      <c r="L12" s="512">
        <v>1</v>
      </c>
      <c r="M12" s="512">
        <v>701</v>
      </c>
      <c r="N12" s="512">
        <v>1</v>
      </c>
      <c r="O12" s="512">
        <v>702</v>
      </c>
      <c r="P12" s="549">
        <v>1.0014265335235377</v>
      </c>
      <c r="Q12" s="513">
        <v>702</v>
      </c>
    </row>
    <row r="13" spans="1:17" ht="14.4" customHeight="1" thickBot="1" x14ac:dyDescent="0.35">
      <c r="A13" s="514" t="s">
        <v>852</v>
      </c>
      <c r="B13" s="515" t="s">
        <v>782</v>
      </c>
      <c r="C13" s="515" t="s">
        <v>797</v>
      </c>
      <c r="D13" s="515" t="s">
        <v>836</v>
      </c>
      <c r="E13" s="515" t="s">
        <v>837</v>
      </c>
      <c r="F13" s="519"/>
      <c r="G13" s="519"/>
      <c r="H13" s="519"/>
      <c r="I13" s="519"/>
      <c r="J13" s="519"/>
      <c r="K13" s="519"/>
      <c r="L13" s="519"/>
      <c r="M13" s="519"/>
      <c r="N13" s="519">
        <v>1</v>
      </c>
      <c r="O13" s="519">
        <v>232</v>
      </c>
      <c r="P13" s="527"/>
      <c r="Q13" s="520">
        <v>232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170.48973000000001</v>
      </c>
      <c r="C5" s="29">
        <v>222.51854000000006</v>
      </c>
      <c r="D5" s="8"/>
      <c r="E5" s="117">
        <v>182.75310999999999</v>
      </c>
      <c r="F5" s="28">
        <v>196.66666406249999</v>
      </c>
      <c r="G5" s="116">
        <f>E5-F5</f>
        <v>-13.913554062499998</v>
      </c>
      <c r="H5" s="122">
        <f>IF(F5&lt;0.00000001,"",E5/F5)</f>
        <v>0.92925311399964394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14.1456</v>
      </c>
      <c r="C6" s="31">
        <v>24.584240000000001</v>
      </c>
      <c r="D6" s="8"/>
      <c r="E6" s="118">
        <v>27.44613</v>
      </c>
      <c r="F6" s="30">
        <v>30.843086425781252</v>
      </c>
      <c r="G6" s="119">
        <f>E6-F6</f>
        <v>-3.3969564257812515</v>
      </c>
      <c r="H6" s="123">
        <f>IF(F6&lt;0.00000001,"",E6/F6)</f>
        <v>0.8898632783085616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2580.25569</v>
      </c>
      <c r="C7" s="31">
        <v>2737.2034400000002</v>
      </c>
      <c r="D7" s="8"/>
      <c r="E7" s="118">
        <v>3053.6379699999998</v>
      </c>
      <c r="F7" s="30">
        <v>2847.1719316406252</v>
      </c>
      <c r="G7" s="119">
        <f>E7-F7</f>
        <v>206.46603835937458</v>
      </c>
      <c r="H7" s="123">
        <f>IF(F7&lt;0.00000001,"",E7/F7)</f>
        <v>1.0725161821331959</v>
      </c>
    </row>
    <row r="8" spans="1:10" ht="14.4" customHeight="1" thickBot="1" x14ac:dyDescent="0.35">
      <c r="A8" s="1" t="s">
        <v>75</v>
      </c>
      <c r="B8" s="11">
        <v>726.77309000000025</v>
      </c>
      <c r="C8" s="33">
        <v>741.89293999999984</v>
      </c>
      <c r="D8" s="8"/>
      <c r="E8" s="120">
        <v>865.80939999999907</v>
      </c>
      <c r="F8" s="32">
        <v>633.68559626293177</v>
      </c>
      <c r="G8" s="121">
        <f>E8-F8</f>
        <v>232.12380373706731</v>
      </c>
      <c r="H8" s="124">
        <f>IF(F8&lt;0.00000001,"",E8/F8)</f>
        <v>1.3663075271175225</v>
      </c>
    </row>
    <row r="9" spans="1:10" ht="14.4" customHeight="1" thickBot="1" x14ac:dyDescent="0.35">
      <c r="A9" s="2" t="s">
        <v>76</v>
      </c>
      <c r="B9" s="3">
        <v>3491.6641100000002</v>
      </c>
      <c r="C9" s="35">
        <v>3726.1991600000001</v>
      </c>
      <c r="D9" s="8"/>
      <c r="E9" s="3">
        <v>4129.6466099999989</v>
      </c>
      <c r="F9" s="34">
        <v>3708.3672783918382</v>
      </c>
      <c r="G9" s="34">
        <f>E9-F9</f>
        <v>421.27933160816065</v>
      </c>
      <c r="H9" s="125">
        <f>IF(F9&lt;0.00000001,"",E9/F9)</f>
        <v>1.1136023753803728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818.92399999999998</v>
      </c>
      <c r="C11" s="29">
        <f>IF(ISERROR(VLOOKUP("Celkem:",'ZV Vykáz.-A'!A:H,5,0)),0,VLOOKUP("Celkem:",'ZV Vykáz.-A'!A:H,5,0)/1000)</f>
        <v>943.05498000000023</v>
      </c>
      <c r="D11" s="8"/>
      <c r="E11" s="117">
        <f>IF(ISERROR(VLOOKUP("Celkem:",'ZV Vykáz.-A'!A:H,8,0)),0,VLOOKUP("Celkem:",'ZV Vykáz.-A'!A:H,8,0)/1000)</f>
        <v>986.03201000000001</v>
      </c>
      <c r="F11" s="28">
        <f>C11</f>
        <v>943.05498000000023</v>
      </c>
      <c r="G11" s="116">
        <f>E11-F11</f>
        <v>42.977029999999786</v>
      </c>
      <c r="H11" s="122">
        <f>IF(F11&lt;0.00000001,"",E11/F11)</f>
        <v>1.0455721362077954</v>
      </c>
      <c r="I11" s="116">
        <f>E11-B11</f>
        <v>167.10801000000004</v>
      </c>
      <c r="J11" s="122">
        <f>IF(B11&lt;0.00000001,"",E11/B11)</f>
        <v>1.2040580200360473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818.92399999999998</v>
      </c>
      <c r="C13" s="37">
        <f>SUM(C11:C12)</f>
        <v>943.05498000000023</v>
      </c>
      <c r="D13" s="8"/>
      <c r="E13" s="5">
        <f>SUM(E11:E12)</f>
        <v>986.03201000000001</v>
      </c>
      <c r="F13" s="36">
        <f>SUM(F11:F12)</f>
        <v>943.05498000000023</v>
      </c>
      <c r="G13" s="36">
        <f>E13-F13</f>
        <v>42.977029999999786</v>
      </c>
      <c r="H13" s="126">
        <f>IF(F13&lt;0.00000001,"",E13/F13)</f>
        <v>1.0455721362077954</v>
      </c>
      <c r="I13" s="36">
        <f>SUM(I11:I12)</f>
        <v>167.10801000000004</v>
      </c>
      <c r="J13" s="126">
        <f>IF(B13&lt;0.00000001,"",E13/B13)</f>
        <v>1.2040580200360473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0.23453687817640625</v>
      </c>
      <c r="C15" s="39">
        <f>IF(C9=0,"",C13/C9)</f>
        <v>0.25308764762858255</v>
      </c>
      <c r="D15" s="8"/>
      <c r="E15" s="6">
        <f>IF(E9=0,"",E13/E9)</f>
        <v>0.23876910135901441</v>
      </c>
      <c r="F15" s="38">
        <f>IF(F9=0,"",F13/F9)</f>
        <v>0.25430463306454459</v>
      </c>
      <c r="G15" s="38">
        <f>IF(ISERROR(F15-E15),"",E15-F15)</f>
        <v>-1.5535531705530181E-2</v>
      </c>
      <c r="H15" s="127">
        <f>IF(ISERROR(F15-E15),"",IF(F15&lt;0.00000001,"",E15/F15))</f>
        <v>0.93890975748921124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248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0.29903808422865596</v>
      </c>
      <c r="C4" s="201">
        <f t="shared" ref="C4:M4" si="0">(C10+C8)/C6</f>
        <v>0.28193030759841647</v>
      </c>
      <c r="D4" s="201">
        <f t="shared" si="0"/>
        <v>0.25348870690295822</v>
      </c>
      <c r="E4" s="201">
        <f t="shared" si="0"/>
        <v>0.23876907956538146</v>
      </c>
      <c r="F4" s="201">
        <f t="shared" si="0"/>
        <v>0.23876907956538146</v>
      </c>
      <c r="G4" s="201">
        <f t="shared" si="0"/>
        <v>0.23876907956538146</v>
      </c>
      <c r="H4" s="201">
        <f t="shared" si="0"/>
        <v>0.23876907956538146</v>
      </c>
      <c r="I4" s="201">
        <f t="shared" si="0"/>
        <v>0.23876907956538146</v>
      </c>
      <c r="J4" s="201">
        <f t="shared" si="0"/>
        <v>0.23876907956538146</v>
      </c>
      <c r="K4" s="201">
        <f t="shared" si="0"/>
        <v>0.23876907956538146</v>
      </c>
      <c r="L4" s="201">
        <f t="shared" si="0"/>
        <v>0.23876907956538146</v>
      </c>
      <c r="M4" s="201">
        <f t="shared" si="0"/>
        <v>0.23876907956538146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954.02116000000001</v>
      </c>
      <c r="C5" s="201">
        <f>IF(ISERROR(VLOOKUP($A5,'Man Tab'!$A:$Q,COLUMN()+2,0)),0,VLOOKUP($A5,'Man Tab'!$A:$Q,COLUMN()+2,0))</f>
        <v>958.27282000000002</v>
      </c>
      <c r="D5" s="201">
        <f>IF(ISERROR(VLOOKUP($A5,'Man Tab'!$A:$Q,COLUMN()+2,0)),0,VLOOKUP($A5,'Man Tab'!$A:$Q,COLUMN()+2,0))</f>
        <v>1017.93498</v>
      </c>
      <c r="E5" s="201">
        <f>IF(ISERROR(VLOOKUP($A5,'Man Tab'!$A:$Q,COLUMN()+2,0)),0,VLOOKUP($A5,'Man Tab'!$A:$Q,COLUMN()+2,0))</f>
        <v>1199.4176500000101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954.02116000000001</v>
      </c>
      <c r="C6" s="203">
        <f t="shared" ref="C6:M6" si="1">C5+B6</f>
        <v>1912.2939799999999</v>
      </c>
      <c r="D6" s="203">
        <f t="shared" si="1"/>
        <v>2930.2289599999999</v>
      </c>
      <c r="E6" s="203">
        <f t="shared" si="1"/>
        <v>4129.6466100000098</v>
      </c>
      <c r="F6" s="203">
        <f t="shared" si="1"/>
        <v>4129.6466100000098</v>
      </c>
      <c r="G6" s="203">
        <f t="shared" si="1"/>
        <v>4129.6466100000098</v>
      </c>
      <c r="H6" s="203">
        <f t="shared" si="1"/>
        <v>4129.6466100000098</v>
      </c>
      <c r="I6" s="203">
        <f t="shared" si="1"/>
        <v>4129.6466100000098</v>
      </c>
      <c r="J6" s="203">
        <f t="shared" si="1"/>
        <v>4129.6466100000098</v>
      </c>
      <c r="K6" s="203">
        <f t="shared" si="1"/>
        <v>4129.6466100000098</v>
      </c>
      <c r="L6" s="203">
        <f t="shared" si="1"/>
        <v>4129.6466100000098</v>
      </c>
      <c r="M6" s="203">
        <f t="shared" si="1"/>
        <v>4129.6466100000098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285288.66000000003</v>
      </c>
      <c r="C9" s="202">
        <v>253844.97</v>
      </c>
      <c r="D9" s="202">
        <v>203646.32</v>
      </c>
      <c r="E9" s="202">
        <v>243251.96999999997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285.28866000000005</v>
      </c>
      <c r="C10" s="203">
        <f t="shared" ref="C10:M10" si="3">C9/1000+B10</f>
        <v>539.13363000000004</v>
      </c>
      <c r="D10" s="203">
        <f t="shared" si="3"/>
        <v>742.7799500000001</v>
      </c>
      <c r="E10" s="203">
        <f t="shared" si="3"/>
        <v>986.03192000000013</v>
      </c>
      <c r="F10" s="203">
        <f t="shared" si="3"/>
        <v>986.03192000000013</v>
      </c>
      <c r="G10" s="203">
        <f t="shared" si="3"/>
        <v>986.03192000000013</v>
      </c>
      <c r="H10" s="203">
        <f t="shared" si="3"/>
        <v>986.03192000000013</v>
      </c>
      <c r="I10" s="203">
        <f t="shared" si="3"/>
        <v>986.03192000000013</v>
      </c>
      <c r="J10" s="203">
        <f t="shared" si="3"/>
        <v>986.03192000000013</v>
      </c>
      <c r="K10" s="203">
        <f t="shared" si="3"/>
        <v>986.03192000000013</v>
      </c>
      <c r="L10" s="203">
        <f t="shared" si="3"/>
        <v>986.03192000000013</v>
      </c>
      <c r="M10" s="203">
        <f t="shared" si="3"/>
        <v>986.03192000000013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4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0.25430463306454459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0.25430463306454459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249</v>
      </c>
      <c r="E4" s="262" t="s">
        <v>250</v>
      </c>
      <c r="F4" s="262" t="s">
        <v>251</v>
      </c>
      <c r="G4" s="262" t="s">
        <v>252</v>
      </c>
      <c r="H4" s="262" t="s">
        <v>253</v>
      </c>
      <c r="I4" s="262" t="s">
        <v>254</v>
      </c>
      <c r="J4" s="262" t="s">
        <v>255</v>
      </c>
      <c r="K4" s="262" t="s">
        <v>256</v>
      </c>
      <c r="L4" s="262" t="s">
        <v>257</v>
      </c>
      <c r="M4" s="262" t="s">
        <v>258</v>
      </c>
      <c r="N4" s="262" t="s">
        <v>259</v>
      </c>
      <c r="O4" s="262" t="s">
        <v>260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590</v>
      </c>
      <c r="C7" s="52">
        <v>49.166666666666003</v>
      </c>
      <c r="D7" s="52">
        <v>45.345649999999999</v>
      </c>
      <c r="E7" s="52">
        <v>50.023429999999998</v>
      </c>
      <c r="F7" s="52">
        <v>32.56073</v>
      </c>
      <c r="G7" s="52">
        <v>54.823300000000003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182.75310999999999</v>
      </c>
      <c r="Q7" s="95">
        <v>0.92925310169399999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" customHeight="1" x14ac:dyDescent="0.3">
      <c r="A9" s="15" t="s">
        <v>37</v>
      </c>
      <c r="B9" s="51">
        <v>92.529260863603994</v>
      </c>
      <c r="C9" s="52">
        <v>7.7107717386330004</v>
      </c>
      <c r="D9" s="52">
        <v>5.9876300000000002</v>
      </c>
      <c r="E9" s="52">
        <v>6.7116899999999999</v>
      </c>
      <c r="F9" s="52">
        <v>7.1335800000000003</v>
      </c>
      <c r="G9" s="52">
        <v>7.6132299999999997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27.44613</v>
      </c>
      <c r="Q9" s="95">
        <v>0.88986326305300001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" customHeight="1" x14ac:dyDescent="0.3">
      <c r="A11" s="15" t="s">
        <v>39</v>
      </c>
      <c r="B11" s="51">
        <v>70.766046324285</v>
      </c>
      <c r="C11" s="52">
        <v>5.8971705270230004</v>
      </c>
      <c r="D11" s="52">
        <v>7.0478500000000004</v>
      </c>
      <c r="E11" s="52">
        <v>7.7135600000000002</v>
      </c>
      <c r="F11" s="52">
        <v>10.60571</v>
      </c>
      <c r="G11" s="52">
        <v>6.4222900000000003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31.78941</v>
      </c>
      <c r="Q11" s="95">
        <v>1.347655195585</v>
      </c>
    </row>
    <row r="12" spans="1:17" ht="14.4" customHeight="1" x14ac:dyDescent="0.3">
      <c r="A12" s="15" t="s">
        <v>40</v>
      </c>
      <c r="B12" s="51">
        <v>0.96759626624700001</v>
      </c>
      <c r="C12" s="52">
        <v>8.0633022186999997E-2</v>
      </c>
      <c r="D12" s="52">
        <v>0</v>
      </c>
      <c r="E12" s="52">
        <v>5.8529999999999999E-2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5.8529999999999999E-2</v>
      </c>
      <c r="Q12" s="95">
        <v>0.18147031579699999</v>
      </c>
    </row>
    <row r="13" spans="1:17" ht="14.4" customHeight="1" x14ac:dyDescent="0.3">
      <c r="A13" s="15" t="s">
        <v>41</v>
      </c>
      <c r="B13" s="51">
        <v>7.8045335028620002</v>
      </c>
      <c r="C13" s="52">
        <v>0.650377791905</v>
      </c>
      <c r="D13" s="52">
        <v>0.47793999999999998</v>
      </c>
      <c r="E13" s="52">
        <v>0.95891999999999999</v>
      </c>
      <c r="F13" s="52">
        <v>1.9813700000000001</v>
      </c>
      <c r="G13" s="52">
        <v>0.74717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4.1654</v>
      </c>
      <c r="Q13" s="95">
        <v>1.601146307516</v>
      </c>
    </row>
    <row r="14" spans="1:17" ht="14.4" customHeight="1" x14ac:dyDescent="0.3">
      <c r="A14" s="15" t="s">
        <v>42</v>
      </c>
      <c r="B14" s="51">
        <v>1130.57257701038</v>
      </c>
      <c r="C14" s="52">
        <v>94.214381417531001</v>
      </c>
      <c r="D14" s="52">
        <v>129.70500000000001</v>
      </c>
      <c r="E14" s="52">
        <v>128.703</v>
      </c>
      <c r="F14" s="52">
        <v>124.9</v>
      </c>
      <c r="G14" s="52">
        <v>75.034000000000006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458.34200000000101</v>
      </c>
      <c r="Q14" s="95">
        <v>1.216220902541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" customHeight="1" x14ac:dyDescent="0.3">
      <c r="A17" s="15" t="s">
        <v>45</v>
      </c>
      <c r="B17" s="51">
        <v>56.739545658381999</v>
      </c>
      <c r="C17" s="52">
        <v>4.7282954715310002</v>
      </c>
      <c r="D17" s="52">
        <v>1.3608800000000001</v>
      </c>
      <c r="E17" s="52">
        <v>0.97468999999999995</v>
      </c>
      <c r="F17" s="52">
        <v>0</v>
      </c>
      <c r="G17" s="52">
        <v>7.9625300000000001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10.2981</v>
      </c>
      <c r="Q17" s="95">
        <v>0.54449325671299997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1.0549999999999999</v>
      </c>
      <c r="G18" s="52">
        <v>0.66600000000000004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1.7210000000000001</v>
      </c>
      <c r="Q18" s="95" t="s">
        <v>271</v>
      </c>
    </row>
    <row r="19" spans="1:17" ht="14.4" customHeight="1" x14ac:dyDescent="0.3">
      <c r="A19" s="15" t="s">
        <v>47</v>
      </c>
      <c r="B19" s="51">
        <v>250.63655226133801</v>
      </c>
      <c r="C19" s="52">
        <v>20.886379355111</v>
      </c>
      <c r="D19" s="52">
        <v>26.706029999999998</v>
      </c>
      <c r="E19" s="52">
        <v>14.388999999999999</v>
      </c>
      <c r="F19" s="52">
        <v>32.068779999999997</v>
      </c>
      <c r="G19" s="52">
        <v>32.907069999999997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106.07088</v>
      </c>
      <c r="Q19" s="95">
        <v>1.2696178475519999</v>
      </c>
    </row>
    <row r="20" spans="1:17" ht="14.4" customHeight="1" x14ac:dyDescent="0.3">
      <c r="A20" s="15" t="s">
        <v>48</v>
      </c>
      <c r="B20" s="51">
        <v>8541.5157958603104</v>
      </c>
      <c r="C20" s="52">
        <v>711.79298298835897</v>
      </c>
      <c r="D20" s="52">
        <v>661.24809000000005</v>
      </c>
      <c r="E20" s="52">
        <v>708.71803999999997</v>
      </c>
      <c r="F20" s="52">
        <v>710.332780000002</v>
      </c>
      <c r="G20" s="52">
        <v>973.339060000004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3053.6379700000098</v>
      </c>
      <c r="Q20" s="95">
        <v>1.072516182015</v>
      </c>
    </row>
    <row r="21" spans="1:17" ht="14.4" customHeight="1" x14ac:dyDescent="0.3">
      <c r="A21" s="16" t="s">
        <v>49</v>
      </c>
      <c r="B21" s="51">
        <v>383.56989741514701</v>
      </c>
      <c r="C21" s="52">
        <v>31.964158117928999</v>
      </c>
      <c r="D21" s="52">
        <v>39.902999999999999</v>
      </c>
      <c r="E21" s="52">
        <v>39.902999999999999</v>
      </c>
      <c r="F21" s="52">
        <v>39.902999999999999</v>
      </c>
      <c r="G21" s="52">
        <v>39.902999999999999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159.61199999999999</v>
      </c>
      <c r="Q21" s="95">
        <v>1.2483669944560001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36.239089999999997</v>
      </c>
      <c r="E22" s="52">
        <v>0</v>
      </c>
      <c r="F22" s="52">
        <v>57.394030000000001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93.633120000000005</v>
      </c>
      <c r="Q22" s="95" t="s">
        <v>271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" customHeight="1" x14ac:dyDescent="0.3">
      <c r="A24" s="16" t="s">
        <v>52</v>
      </c>
      <c r="B24" s="51">
        <v>0</v>
      </c>
      <c r="C24" s="52">
        <v>1.13686837721616E-13</v>
      </c>
      <c r="D24" s="52">
        <v>-1.13686837721616E-13</v>
      </c>
      <c r="E24" s="52">
        <v>0.11896</v>
      </c>
      <c r="F24" s="52">
        <v>1.13686837721616E-13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0.11896</v>
      </c>
      <c r="Q24" s="95"/>
    </row>
    <row r="25" spans="1:17" ht="14.4" customHeight="1" x14ac:dyDescent="0.3">
      <c r="A25" s="17" t="s">
        <v>53</v>
      </c>
      <c r="B25" s="54">
        <v>11125.1018051626</v>
      </c>
      <c r="C25" s="55">
        <v>927.09181709687903</v>
      </c>
      <c r="D25" s="55">
        <v>954.02116000000001</v>
      </c>
      <c r="E25" s="55">
        <v>958.27282000000002</v>
      </c>
      <c r="F25" s="55">
        <v>1017.93498</v>
      </c>
      <c r="G25" s="55">
        <v>1199.4176500000101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4129.6466100000098</v>
      </c>
      <c r="Q25" s="96">
        <v>1.1136023783839999</v>
      </c>
    </row>
    <row r="26" spans="1:17" ht="14.4" customHeight="1" x14ac:dyDescent="0.3">
      <c r="A26" s="15" t="s">
        <v>54</v>
      </c>
      <c r="B26" s="51">
        <v>1612.9072897404401</v>
      </c>
      <c r="C26" s="52">
        <v>134.40894081170299</v>
      </c>
      <c r="D26" s="52">
        <v>118.83898000000001</v>
      </c>
      <c r="E26" s="52">
        <v>130.70742000000001</v>
      </c>
      <c r="F26" s="52">
        <v>119.66022</v>
      </c>
      <c r="G26" s="52">
        <v>152.84574000000001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522.05236000000002</v>
      </c>
      <c r="Q26" s="95">
        <v>0.97101494299199997</v>
      </c>
    </row>
    <row r="27" spans="1:17" ht="14.4" customHeight="1" x14ac:dyDescent="0.3">
      <c r="A27" s="18" t="s">
        <v>55</v>
      </c>
      <c r="B27" s="54">
        <v>12738.009094903</v>
      </c>
      <c r="C27" s="55">
        <v>1061.50075790858</v>
      </c>
      <c r="D27" s="55">
        <v>1072.86014</v>
      </c>
      <c r="E27" s="55">
        <v>1088.9802400000001</v>
      </c>
      <c r="F27" s="55">
        <v>1137.5952</v>
      </c>
      <c r="G27" s="55">
        <v>1352.2633900000101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4651.6989700000104</v>
      </c>
      <c r="Q27" s="96">
        <v>1.0955477269659999</v>
      </c>
    </row>
    <row r="28" spans="1:17" ht="14.4" customHeight="1" x14ac:dyDescent="0.3">
      <c r="A28" s="16" t="s">
        <v>56</v>
      </c>
      <c r="B28" s="51">
        <v>5430.3411123862597</v>
      </c>
      <c r="C28" s="52">
        <v>452.52842603218801</v>
      </c>
      <c r="D28" s="52">
        <v>483.03158999999999</v>
      </c>
      <c r="E28" s="52">
        <v>424.59992</v>
      </c>
      <c r="F28" s="52">
        <v>467.82080000000002</v>
      </c>
      <c r="G28" s="52">
        <v>498.44997999999998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1873.90229</v>
      </c>
      <c r="Q28" s="95">
        <v>1.035240098854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265</v>
      </c>
      <c r="G4" s="353" t="s">
        <v>64</v>
      </c>
      <c r="H4" s="140" t="s">
        <v>141</v>
      </c>
      <c r="I4" s="351" t="s">
        <v>65</v>
      </c>
      <c r="J4" s="353" t="s">
        <v>267</v>
      </c>
      <c r="K4" s="354" t="s">
        <v>268</v>
      </c>
    </row>
    <row r="5" spans="1:11" ht="42" thickBot="1" x14ac:dyDescent="0.35">
      <c r="A5" s="78"/>
      <c r="B5" s="24" t="s">
        <v>261</v>
      </c>
      <c r="C5" s="25" t="s">
        <v>262</v>
      </c>
      <c r="D5" s="26" t="s">
        <v>263</v>
      </c>
      <c r="E5" s="26" t="s">
        <v>264</v>
      </c>
      <c r="F5" s="352"/>
      <c r="G5" s="352"/>
      <c r="H5" s="25" t="s">
        <v>266</v>
      </c>
      <c r="I5" s="352"/>
      <c r="J5" s="352"/>
      <c r="K5" s="355"/>
    </row>
    <row r="6" spans="1:11" ht="14.4" customHeight="1" thickBot="1" x14ac:dyDescent="0.35">
      <c r="A6" s="477" t="s">
        <v>273</v>
      </c>
      <c r="B6" s="459">
        <v>10300.3130796157</v>
      </c>
      <c r="C6" s="459">
        <v>11045.47379</v>
      </c>
      <c r="D6" s="460">
        <v>745.16071038426003</v>
      </c>
      <c r="E6" s="461">
        <v>1.072343501078</v>
      </c>
      <c r="F6" s="459">
        <v>11125.1018051626</v>
      </c>
      <c r="G6" s="460">
        <v>3708.3672683875202</v>
      </c>
      <c r="H6" s="462">
        <v>1199.4176500000101</v>
      </c>
      <c r="I6" s="459">
        <v>4129.6466100000098</v>
      </c>
      <c r="J6" s="460">
        <v>421.27934161249101</v>
      </c>
      <c r="K6" s="463">
        <v>0.37120079279399998</v>
      </c>
    </row>
    <row r="7" spans="1:11" ht="14.4" customHeight="1" thickBot="1" x14ac:dyDescent="0.35">
      <c r="A7" s="478" t="s">
        <v>274</v>
      </c>
      <c r="B7" s="459">
        <v>1856.2171377531899</v>
      </c>
      <c r="C7" s="459">
        <v>1830.1816100000001</v>
      </c>
      <c r="D7" s="460">
        <v>-26.035527753187999</v>
      </c>
      <c r="E7" s="461">
        <v>0.98597387815000004</v>
      </c>
      <c r="F7" s="459">
        <v>1892.6400139673799</v>
      </c>
      <c r="G7" s="460">
        <v>630.88000465579205</v>
      </c>
      <c r="H7" s="462">
        <v>144.63999000000101</v>
      </c>
      <c r="I7" s="459">
        <v>704.554540000001</v>
      </c>
      <c r="J7" s="460">
        <v>73.674535344207996</v>
      </c>
      <c r="K7" s="463">
        <v>0.37226019464900001</v>
      </c>
    </row>
    <row r="8" spans="1:11" ht="14.4" customHeight="1" thickBot="1" x14ac:dyDescent="0.35">
      <c r="A8" s="479" t="s">
        <v>275</v>
      </c>
      <c r="B8" s="459">
        <v>694.34663108144605</v>
      </c>
      <c r="C8" s="459">
        <v>689.25360999999998</v>
      </c>
      <c r="D8" s="460">
        <v>-5.0930210814460004</v>
      </c>
      <c r="E8" s="461">
        <v>0.99266501650100003</v>
      </c>
      <c r="F8" s="459">
        <v>762.06743695699902</v>
      </c>
      <c r="G8" s="460">
        <v>254.022478985666</v>
      </c>
      <c r="H8" s="462">
        <v>69.605990000000006</v>
      </c>
      <c r="I8" s="459">
        <v>246.21253999999999</v>
      </c>
      <c r="J8" s="460">
        <v>-7.8099389856660002</v>
      </c>
      <c r="K8" s="463">
        <v>0.32308497655099999</v>
      </c>
    </row>
    <row r="9" spans="1:11" ht="14.4" customHeight="1" thickBot="1" x14ac:dyDescent="0.35">
      <c r="A9" s="480" t="s">
        <v>276</v>
      </c>
      <c r="B9" s="464">
        <v>0</v>
      </c>
      <c r="C9" s="464">
        <v>1.6800000000000001E-3</v>
      </c>
      <c r="D9" s="465">
        <v>1.6800000000000001E-3</v>
      </c>
      <c r="E9" s="466" t="s">
        <v>271</v>
      </c>
      <c r="F9" s="464">
        <v>0</v>
      </c>
      <c r="G9" s="465">
        <v>0</v>
      </c>
      <c r="H9" s="467">
        <v>0</v>
      </c>
      <c r="I9" s="464">
        <v>-4.0000000000000003E-5</v>
      </c>
      <c r="J9" s="465">
        <v>-4.0000000000000003E-5</v>
      </c>
      <c r="K9" s="468" t="s">
        <v>271</v>
      </c>
    </row>
    <row r="10" spans="1:11" ht="14.4" customHeight="1" thickBot="1" x14ac:dyDescent="0.35">
      <c r="A10" s="481" t="s">
        <v>277</v>
      </c>
      <c r="B10" s="459">
        <v>0</v>
      </c>
      <c r="C10" s="459">
        <v>1.6800000000000001E-3</v>
      </c>
      <c r="D10" s="460">
        <v>1.6800000000000001E-3</v>
      </c>
      <c r="E10" s="469" t="s">
        <v>271</v>
      </c>
      <c r="F10" s="459">
        <v>0</v>
      </c>
      <c r="G10" s="460">
        <v>0</v>
      </c>
      <c r="H10" s="462">
        <v>0</v>
      </c>
      <c r="I10" s="459">
        <v>-4.0000000000000003E-5</v>
      </c>
      <c r="J10" s="460">
        <v>-4.0000000000000003E-5</v>
      </c>
      <c r="K10" s="470" t="s">
        <v>271</v>
      </c>
    </row>
    <row r="11" spans="1:11" ht="14.4" customHeight="1" thickBot="1" x14ac:dyDescent="0.35">
      <c r="A11" s="480" t="s">
        <v>278</v>
      </c>
      <c r="B11" s="464">
        <v>530</v>
      </c>
      <c r="C11" s="464">
        <v>520.94353000000001</v>
      </c>
      <c r="D11" s="465">
        <v>-9.0564699999990008</v>
      </c>
      <c r="E11" s="471">
        <v>0.98291232075400004</v>
      </c>
      <c r="F11" s="464">
        <v>590</v>
      </c>
      <c r="G11" s="465">
        <v>196.666666666667</v>
      </c>
      <c r="H11" s="467">
        <v>54.823300000000003</v>
      </c>
      <c r="I11" s="464">
        <v>182.75310999999999</v>
      </c>
      <c r="J11" s="465">
        <v>-13.913556666666</v>
      </c>
      <c r="K11" s="472">
        <v>0.30975103389800002</v>
      </c>
    </row>
    <row r="12" spans="1:11" ht="14.4" customHeight="1" thickBot="1" x14ac:dyDescent="0.35">
      <c r="A12" s="481" t="s">
        <v>279</v>
      </c>
      <c r="B12" s="459">
        <v>530</v>
      </c>
      <c r="C12" s="459">
        <v>520.94353000000001</v>
      </c>
      <c r="D12" s="460">
        <v>-9.0564699999990008</v>
      </c>
      <c r="E12" s="461">
        <v>0.98291232075400004</v>
      </c>
      <c r="F12" s="459">
        <v>590</v>
      </c>
      <c r="G12" s="460">
        <v>196.666666666667</v>
      </c>
      <c r="H12" s="462">
        <v>53.794049999999999</v>
      </c>
      <c r="I12" s="459">
        <v>181.72386</v>
      </c>
      <c r="J12" s="460">
        <v>-14.942806666666</v>
      </c>
      <c r="K12" s="463">
        <v>0.30800654237199998</v>
      </c>
    </row>
    <row r="13" spans="1:11" ht="14.4" customHeight="1" thickBot="1" x14ac:dyDescent="0.35">
      <c r="A13" s="481" t="s">
        <v>280</v>
      </c>
      <c r="B13" s="459">
        <v>0</v>
      </c>
      <c r="C13" s="459">
        <v>0</v>
      </c>
      <c r="D13" s="460">
        <v>0</v>
      </c>
      <c r="E13" s="461">
        <v>1</v>
      </c>
      <c r="F13" s="459">
        <v>0</v>
      </c>
      <c r="G13" s="460">
        <v>0</v>
      </c>
      <c r="H13" s="462">
        <v>1.02925</v>
      </c>
      <c r="I13" s="459">
        <v>1.02925</v>
      </c>
      <c r="J13" s="460">
        <v>1.02925</v>
      </c>
      <c r="K13" s="470" t="s">
        <v>281</v>
      </c>
    </row>
    <row r="14" spans="1:11" ht="14.4" customHeight="1" thickBot="1" x14ac:dyDescent="0.35">
      <c r="A14" s="480" t="s">
        <v>282</v>
      </c>
      <c r="B14" s="464">
        <v>83.411597789278005</v>
      </c>
      <c r="C14" s="464">
        <v>83.621870000000001</v>
      </c>
      <c r="D14" s="465">
        <v>0.210272210721</v>
      </c>
      <c r="E14" s="471">
        <v>1.002520898967</v>
      </c>
      <c r="F14" s="464">
        <v>92.529260863603994</v>
      </c>
      <c r="G14" s="465">
        <v>30.843086954534002</v>
      </c>
      <c r="H14" s="467">
        <v>7.6132299999999997</v>
      </c>
      <c r="I14" s="464">
        <v>27.44613</v>
      </c>
      <c r="J14" s="465">
        <v>-3.3969569545340002</v>
      </c>
      <c r="K14" s="472">
        <v>0.29662108768399997</v>
      </c>
    </row>
    <row r="15" spans="1:11" ht="14.4" customHeight="1" thickBot="1" x14ac:dyDescent="0.35">
      <c r="A15" s="481" t="s">
        <v>283</v>
      </c>
      <c r="B15" s="459">
        <v>18</v>
      </c>
      <c r="C15" s="459">
        <v>16.27692</v>
      </c>
      <c r="D15" s="460">
        <v>-1.7230799999999999</v>
      </c>
      <c r="E15" s="461">
        <v>0.90427333333299997</v>
      </c>
      <c r="F15" s="459">
        <v>17</v>
      </c>
      <c r="G15" s="460">
        <v>5.6666666666659999</v>
      </c>
      <c r="H15" s="462">
        <v>1.2487200000000001</v>
      </c>
      <c r="I15" s="459">
        <v>4.7867600000000001</v>
      </c>
      <c r="J15" s="460">
        <v>-0.87990666666600004</v>
      </c>
      <c r="K15" s="463">
        <v>0.28157411764700002</v>
      </c>
    </row>
    <row r="16" spans="1:11" ht="14.4" customHeight="1" thickBot="1" x14ac:dyDescent="0.35">
      <c r="A16" s="481" t="s">
        <v>284</v>
      </c>
      <c r="B16" s="459">
        <v>2</v>
      </c>
      <c r="C16" s="459">
        <v>2.8581300000000001</v>
      </c>
      <c r="D16" s="460">
        <v>0.85812999999999995</v>
      </c>
      <c r="E16" s="461">
        <v>1.429065</v>
      </c>
      <c r="F16" s="459">
        <v>2</v>
      </c>
      <c r="G16" s="460">
        <v>0.66666666666600005</v>
      </c>
      <c r="H16" s="462">
        <v>0.21096000000000001</v>
      </c>
      <c r="I16" s="459">
        <v>0.86453000000000002</v>
      </c>
      <c r="J16" s="460">
        <v>0.19786333333299999</v>
      </c>
      <c r="K16" s="463">
        <v>0.43226500000000001</v>
      </c>
    </row>
    <row r="17" spans="1:11" ht="14.4" customHeight="1" thickBot="1" x14ac:dyDescent="0.35">
      <c r="A17" s="481" t="s">
        <v>285</v>
      </c>
      <c r="B17" s="459">
        <v>25</v>
      </c>
      <c r="C17" s="459">
        <v>27.599419999999999</v>
      </c>
      <c r="D17" s="460">
        <v>2.5994199999999998</v>
      </c>
      <c r="E17" s="461">
        <v>1.1039768000000001</v>
      </c>
      <c r="F17" s="459">
        <v>30.453445476481999</v>
      </c>
      <c r="G17" s="460">
        <v>10.151148492160001</v>
      </c>
      <c r="H17" s="462">
        <v>2.3985500000000002</v>
      </c>
      <c r="I17" s="459">
        <v>9.44937</v>
      </c>
      <c r="J17" s="460">
        <v>-0.70177849215999999</v>
      </c>
      <c r="K17" s="463">
        <v>0.31028902812600001</v>
      </c>
    </row>
    <row r="18" spans="1:11" ht="14.4" customHeight="1" thickBot="1" x14ac:dyDescent="0.35">
      <c r="A18" s="481" t="s">
        <v>286</v>
      </c>
      <c r="B18" s="459">
        <v>25.411597789278002</v>
      </c>
      <c r="C18" s="459">
        <v>28.369399999999999</v>
      </c>
      <c r="D18" s="460">
        <v>2.9578022107209998</v>
      </c>
      <c r="E18" s="461">
        <v>1.1163957589460001</v>
      </c>
      <c r="F18" s="459">
        <v>30.075815387121999</v>
      </c>
      <c r="G18" s="460">
        <v>10.025271795707001</v>
      </c>
      <c r="H18" s="462">
        <v>3.0489999999999999</v>
      </c>
      <c r="I18" s="459">
        <v>9.3024699999999996</v>
      </c>
      <c r="J18" s="460">
        <v>-0.72280179570699998</v>
      </c>
      <c r="K18" s="463">
        <v>0.309300674986</v>
      </c>
    </row>
    <row r="19" spans="1:11" ht="14.4" customHeight="1" thickBot="1" x14ac:dyDescent="0.35">
      <c r="A19" s="481" t="s">
        <v>287</v>
      </c>
      <c r="B19" s="459">
        <v>10</v>
      </c>
      <c r="C19" s="459">
        <v>6.452</v>
      </c>
      <c r="D19" s="460">
        <v>-3.548</v>
      </c>
      <c r="E19" s="461">
        <v>0.6452</v>
      </c>
      <c r="F19" s="459">
        <v>10</v>
      </c>
      <c r="G19" s="460">
        <v>3.333333333333</v>
      </c>
      <c r="H19" s="462">
        <v>0.57999999999999996</v>
      </c>
      <c r="I19" s="459">
        <v>2.5369999999999999</v>
      </c>
      <c r="J19" s="460">
        <v>-0.79633333333300005</v>
      </c>
      <c r="K19" s="463">
        <v>0.25369999999999998</v>
      </c>
    </row>
    <row r="20" spans="1:11" ht="14.4" customHeight="1" thickBot="1" x14ac:dyDescent="0.35">
      <c r="A20" s="481" t="s">
        <v>288</v>
      </c>
      <c r="B20" s="459">
        <v>3</v>
      </c>
      <c r="C20" s="459">
        <v>2.0659999999999998</v>
      </c>
      <c r="D20" s="460">
        <v>-0.93400000000000005</v>
      </c>
      <c r="E20" s="461">
        <v>0.68866666666599996</v>
      </c>
      <c r="F20" s="459">
        <v>3</v>
      </c>
      <c r="G20" s="460">
        <v>1</v>
      </c>
      <c r="H20" s="462">
        <v>0.126</v>
      </c>
      <c r="I20" s="459">
        <v>0.50600000000000001</v>
      </c>
      <c r="J20" s="460">
        <v>-0.49399999999900002</v>
      </c>
      <c r="K20" s="463">
        <v>0.168666666666</v>
      </c>
    </row>
    <row r="21" spans="1:11" ht="14.4" customHeight="1" thickBot="1" x14ac:dyDescent="0.35">
      <c r="A21" s="480" t="s">
        <v>289</v>
      </c>
      <c r="B21" s="464">
        <v>70.901636314384007</v>
      </c>
      <c r="C21" s="464">
        <v>75.906940000000006</v>
      </c>
      <c r="D21" s="465">
        <v>5.0053036856149999</v>
      </c>
      <c r="E21" s="471">
        <v>1.0705950376569999</v>
      </c>
      <c r="F21" s="464">
        <v>70.766046324285</v>
      </c>
      <c r="G21" s="465">
        <v>23.588682108095</v>
      </c>
      <c r="H21" s="467">
        <v>6.4222900000000003</v>
      </c>
      <c r="I21" s="464">
        <v>31.78941</v>
      </c>
      <c r="J21" s="465">
        <v>8.2007278919050002</v>
      </c>
      <c r="K21" s="472">
        <v>0.449218398528</v>
      </c>
    </row>
    <row r="22" spans="1:11" ht="14.4" customHeight="1" thickBot="1" x14ac:dyDescent="0.35">
      <c r="A22" s="481" t="s">
        <v>290</v>
      </c>
      <c r="B22" s="459">
        <v>0</v>
      </c>
      <c r="C22" s="459">
        <v>3.5306000000000002</v>
      </c>
      <c r="D22" s="460">
        <v>3.5306000000000002</v>
      </c>
      <c r="E22" s="469" t="s">
        <v>271</v>
      </c>
      <c r="F22" s="459">
        <v>0</v>
      </c>
      <c r="G22" s="460">
        <v>0</v>
      </c>
      <c r="H22" s="462">
        <v>0</v>
      </c>
      <c r="I22" s="459">
        <v>1.1495</v>
      </c>
      <c r="J22" s="460">
        <v>1.1495</v>
      </c>
      <c r="K22" s="470" t="s">
        <v>271</v>
      </c>
    </row>
    <row r="23" spans="1:11" ht="14.4" customHeight="1" thickBot="1" x14ac:dyDescent="0.35">
      <c r="A23" s="481" t="s">
        <v>291</v>
      </c>
      <c r="B23" s="459">
        <v>1</v>
      </c>
      <c r="C23" s="459">
        <v>0.18659999999999999</v>
      </c>
      <c r="D23" s="460">
        <v>-0.81340000000000001</v>
      </c>
      <c r="E23" s="461">
        <v>0.18659999999999999</v>
      </c>
      <c r="F23" s="459">
        <v>1</v>
      </c>
      <c r="G23" s="460">
        <v>0.33333333333300003</v>
      </c>
      <c r="H23" s="462">
        <v>5.2639999999999999E-2</v>
      </c>
      <c r="I23" s="459">
        <v>8.6480000000000001E-2</v>
      </c>
      <c r="J23" s="460">
        <v>-0.246853333333</v>
      </c>
      <c r="K23" s="463">
        <v>8.6480000000000001E-2</v>
      </c>
    </row>
    <row r="24" spans="1:11" ht="14.4" customHeight="1" thickBot="1" x14ac:dyDescent="0.35">
      <c r="A24" s="481" t="s">
        <v>292</v>
      </c>
      <c r="B24" s="459">
        <v>11.597093897509</v>
      </c>
      <c r="C24" s="459">
        <v>11.603389999999999</v>
      </c>
      <c r="D24" s="460">
        <v>6.2961024900000002E-3</v>
      </c>
      <c r="E24" s="461">
        <v>1.0005429034669999</v>
      </c>
      <c r="F24" s="459">
        <v>12.949488218446</v>
      </c>
      <c r="G24" s="460">
        <v>4.3164960728150001</v>
      </c>
      <c r="H24" s="462">
        <v>0.90880000000000005</v>
      </c>
      <c r="I24" s="459">
        <v>4.5760300000000003</v>
      </c>
      <c r="J24" s="460">
        <v>0.25953392718399998</v>
      </c>
      <c r="K24" s="463">
        <v>0.35337535528800001</v>
      </c>
    </row>
    <row r="25" spans="1:11" ht="14.4" customHeight="1" thickBot="1" x14ac:dyDescent="0.35">
      <c r="A25" s="481" t="s">
        <v>293</v>
      </c>
      <c r="B25" s="459">
        <v>25</v>
      </c>
      <c r="C25" s="459">
        <v>22.92915</v>
      </c>
      <c r="D25" s="460">
        <v>-2.0708500000000001</v>
      </c>
      <c r="E25" s="461">
        <v>0.91716600000000004</v>
      </c>
      <c r="F25" s="459">
        <v>25</v>
      </c>
      <c r="G25" s="460">
        <v>8.333333333333</v>
      </c>
      <c r="H25" s="462">
        <v>1.7659400000000001</v>
      </c>
      <c r="I25" s="459">
        <v>8.2252500000000008</v>
      </c>
      <c r="J25" s="460">
        <v>-0.10808333333300001</v>
      </c>
      <c r="K25" s="463">
        <v>0.32901000000000002</v>
      </c>
    </row>
    <row r="26" spans="1:11" ht="14.4" customHeight="1" thickBot="1" x14ac:dyDescent="0.35">
      <c r="A26" s="481" t="s">
        <v>294</v>
      </c>
      <c r="B26" s="459">
        <v>1.4598156484839999</v>
      </c>
      <c r="C26" s="459">
        <v>3.7448299999999999</v>
      </c>
      <c r="D26" s="460">
        <v>2.2850143515150001</v>
      </c>
      <c r="E26" s="461">
        <v>2.5652759674730001</v>
      </c>
      <c r="F26" s="459">
        <v>2.6834256050069998</v>
      </c>
      <c r="G26" s="460">
        <v>0.89447520166899996</v>
      </c>
      <c r="H26" s="462">
        <v>0</v>
      </c>
      <c r="I26" s="459">
        <v>0.35470000000000002</v>
      </c>
      <c r="J26" s="460">
        <v>-0.53977520166899995</v>
      </c>
      <c r="K26" s="463">
        <v>0.13218179007299999</v>
      </c>
    </row>
    <row r="27" spans="1:11" ht="14.4" customHeight="1" thickBot="1" x14ac:dyDescent="0.35">
      <c r="A27" s="481" t="s">
        <v>295</v>
      </c>
      <c r="B27" s="459">
        <v>0</v>
      </c>
      <c r="C27" s="459">
        <v>3.9648099999999999</v>
      </c>
      <c r="D27" s="460">
        <v>3.9648099999999999</v>
      </c>
      <c r="E27" s="469" t="s">
        <v>281</v>
      </c>
      <c r="F27" s="459">
        <v>0</v>
      </c>
      <c r="G27" s="460">
        <v>0</v>
      </c>
      <c r="H27" s="462">
        <v>0.35210999999999998</v>
      </c>
      <c r="I27" s="459">
        <v>0.91263000000000005</v>
      </c>
      <c r="J27" s="460">
        <v>0.91263000000000005</v>
      </c>
      <c r="K27" s="470" t="s">
        <v>271</v>
      </c>
    </row>
    <row r="28" spans="1:11" ht="14.4" customHeight="1" thickBot="1" x14ac:dyDescent="0.35">
      <c r="A28" s="481" t="s">
        <v>296</v>
      </c>
      <c r="B28" s="459">
        <v>26.84472676839</v>
      </c>
      <c r="C28" s="459">
        <v>22.39518</v>
      </c>
      <c r="D28" s="460">
        <v>-4.4495467683900003</v>
      </c>
      <c r="E28" s="461">
        <v>0.834248759289</v>
      </c>
      <c r="F28" s="459">
        <v>22.133132500830001</v>
      </c>
      <c r="G28" s="460">
        <v>7.3777108336100001</v>
      </c>
      <c r="H28" s="462">
        <v>2.4721099999999998</v>
      </c>
      <c r="I28" s="459">
        <v>6.84518</v>
      </c>
      <c r="J28" s="460">
        <v>-0.53253083360999998</v>
      </c>
      <c r="K28" s="463">
        <v>0.30927298699099998</v>
      </c>
    </row>
    <row r="29" spans="1:11" ht="14.4" customHeight="1" thickBot="1" x14ac:dyDescent="0.35">
      <c r="A29" s="481" t="s">
        <v>297</v>
      </c>
      <c r="B29" s="459">
        <v>0</v>
      </c>
      <c r="C29" s="459">
        <v>0.21199999999999999</v>
      </c>
      <c r="D29" s="460">
        <v>0.21199999999999999</v>
      </c>
      <c r="E29" s="469" t="s">
        <v>281</v>
      </c>
      <c r="F29" s="459">
        <v>0</v>
      </c>
      <c r="G29" s="460">
        <v>0</v>
      </c>
      <c r="H29" s="462">
        <v>0</v>
      </c>
      <c r="I29" s="459">
        <v>5.9277899999999999</v>
      </c>
      <c r="J29" s="460">
        <v>5.9277899999999999</v>
      </c>
      <c r="K29" s="470" t="s">
        <v>271</v>
      </c>
    </row>
    <row r="30" spans="1:11" ht="14.4" customHeight="1" thickBot="1" x14ac:dyDescent="0.35">
      <c r="A30" s="481" t="s">
        <v>298</v>
      </c>
      <c r="B30" s="459">
        <v>5</v>
      </c>
      <c r="C30" s="459">
        <v>7.3403799999999997</v>
      </c>
      <c r="D30" s="460">
        <v>2.3403800000000001</v>
      </c>
      <c r="E30" s="461">
        <v>1.4680759999999999</v>
      </c>
      <c r="F30" s="459">
        <v>7</v>
      </c>
      <c r="G30" s="460">
        <v>2.333333333333</v>
      </c>
      <c r="H30" s="462">
        <v>0.87068999999999996</v>
      </c>
      <c r="I30" s="459">
        <v>3.7118500000000001</v>
      </c>
      <c r="J30" s="460">
        <v>1.378516666666</v>
      </c>
      <c r="K30" s="463">
        <v>0.53026428571399997</v>
      </c>
    </row>
    <row r="31" spans="1:11" ht="14.4" customHeight="1" thickBot="1" x14ac:dyDescent="0.35">
      <c r="A31" s="480" t="s">
        <v>299</v>
      </c>
      <c r="B31" s="464">
        <v>3.033396977782</v>
      </c>
      <c r="C31" s="464">
        <v>1.0624199999999999</v>
      </c>
      <c r="D31" s="465">
        <v>-1.9709769777820001</v>
      </c>
      <c r="E31" s="471">
        <v>0.35024100300099997</v>
      </c>
      <c r="F31" s="464">
        <v>0.96759626624700001</v>
      </c>
      <c r="G31" s="465">
        <v>0.32253208874900002</v>
      </c>
      <c r="H31" s="467">
        <v>0</v>
      </c>
      <c r="I31" s="464">
        <v>5.8529999999999999E-2</v>
      </c>
      <c r="J31" s="465">
        <v>-0.264002088749</v>
      </c>
      <c r="K31" s="472">
        <v>6.0490105265000003E-2</v>
      </c>
    </row>
    <row r="32" spans="1:11" ht="14.4" customHeight="1" thickBot="1" x14ac:dyDescent="0.35">
      <c r="A32" s="481" t="s">
        <v>300</v>
      </c>
      <c r="B32" s="459">
        <v>3.033396977782</v>
      </c>
      <c r="C32" s="459">
        <v>1.0624199999999999</v>
      </c>
      <c r="D32" s="460">
        <v>-1.9709769777820001</v>
      </c>
      <c r="E32" s="461">
        <v>0.35024100300099997</v>
      </c>
      <c r="F32" s="459">
        <v>0.96759626624700001</v>
      </c>
      <c r="G32" s="460">
        <v>0.32253208874900002</v>
      </c>
      <c r="H32" s="462">
        <v>0</v>
      </c>
      <c r="I32" s="459">
        <v>5.8529999999999999E-2</v>
      </c>
      <c r="J32" s="460">
        <v>-0.264002088749</v>
      </c>
      <c r="K32" s="463">
        <v>6.0490105265000003E-2</v>
      </c>
    </row>
    <row r="33" spans="1:11" ht="14.4" customHeight="1" thickBot="1" x14ac:dyDescent="0.35">
      <c r="A33" s="480" t="s">
        <v>301</v>
      </c>
      <c r="B33" s="464">
        <v>7</v>
      </c>
      <c r="C33" s="464">
        <v>7.7171699999990002</v>
      </c>
      <c r="D33" s="465">
        <v>0.717169999999</v>
      </c>
      <c r="E33" s="471">
        <v>1.102452857142</v>
      </c>
      <c r="F33" s="464">
        <v>7.8045335028620002</v>
      </c>
      <c r="G33" s="465">
        <v>2.60151116762</v>
      </c>
      <c r="H33" s="467">
        <v>0.74717</v>
      </c>
      <c r="I33" s="464">
        <v>4.1654</v>
      </c>
      <c r="J33" s="465">
        <v>1.5638888323789999</v>
      </c>
      <c r="K33" s="472">
        <v>0.53371543583799996</v>
      </c>
    </row>
    <row r="34" spans="1:11" ht="14.4" customHeight="1" thickBot="1" x14ac:dyDescent="0.35">
      <c r="A34" s="481" t="s">
        <v>302</v>
      </c>
      <c r="B34" s="459">
        <v>3</v>
      </c>
      <c r="C34" s="459">
        <v>3.40137</v>
      </c>
      <c r="D34" s="460">
        <v>0.40136999999900003</v>
      </c>
      <c r="E34" s="461">
        <v>1.1337900000000001</v>
      </c>
      <c r="F34" s="459">
        <v>3.8045335028620002</v>
      </c>
      <c r="G34" s="460">
        <v>1.268177834287</v>
      </c>
      <c r="H34" s="462">
        <v>0.41260999999999998</v>
      </c>
      <c r="I34" s="459">
        <v>1.2281500000000001</v>
      </c>
      <c r="J34" s="460">
        <v>-4.0027834286999998E-2</v>
      </c>
      <c r="K34" s="463">
        <v>0.32281224467399999</v>
      </c>
    </row>
    <row r="35" spans="1:11" ht="14.4" customHeight="1" thickBot="1" x14ac:dyDescent="0.35">
      <c r="A35" s="481" t="s">
        <v>303</v>
      </c>
      <c r="B35" s="459">
        <v>0</v>
      </c>
      <c r="C35" s="459">
        <v>0.53999999999899995</v>
      </c>
      <c r="D35" s="460">
        <v>0.53999999999899995</v>
      </c>
      <c r="E35" s="469" t="s">
        <v>281</v>
      </c>
      <c r="F35" s="459">
        <v>0</v>
      </c>
      <c r="G35" s="460">
        <v>0</v>
      </c>
      <c r="H35" s="462">
        <v>0</v>
      </c>
      <c r="I35" s="459">
        <v>1.7423999999999999</v>
      </c>
      <c r="J35" s="460">
        <v>1.7423999999999999</v>
      </c>
      <c r="K35" s="470" t="s">
        <v>271</v>
      </c>
    </row>
    <row r="36" spans="1:11" ht="14.4" customHeight="1" thickBot="1" x14ac:dyDescent="0.35">
      <c r="A36" s="481" t="s">
        <v>304</v>
      </c>
      <c r="B36" s="459">
        <v>4</v>
      </c>
      <c r="C36" s="459">
        <v>3.7757999999999998</v>
      </c>
      <c r="D36" s="460">
        <v>-0.22420000000000001</v>
      </c>
      <c r="E36" s="461">
        <v>0.94394999999999996</v>
      </c>
      <c r="F36" s="459">
        <v>4</v>
      </c>
      <c r="G36" s="460">
        <v>1.333333333333</v>
      </c>
      <c r="H36" s="462">
        <v>0.33456000000000002</v>
      </c>
      <c r="I36" s="459">
        <v>1.19485</v>
      </c>
      <c r="J36" s="460">
        <v>-0.138483333333</v>
      </c>
      <c r="K36" s="463">
        <v>0.29871249999999999</v>
      </c>
    </row>
    <row r="37" spans="1:11" ht="14.4" customHeight="1" thickBot="1" x14ac:dyDescent="0.35">
      <c r="A37" s="479" t="s">
        <v>42</v>
      </c>
      <c r="B37" s="459">
        <v>1161.87050667174</v>
      </c>
      <c r="C37" s="459">
        <v>1140.9280000000001</v>
      </c>
      <c r="D37" s="460">
        <v>-20.942506671741999</v>
      </c>
      <c r="E37" s="461">
        <v>0.981975180063</v>
      </c>
      <c r="F37" s="459">
        <v>1130.57257701038</v>
      </c>
      <c r="G37" s="460">
        <v>376.85752567012599</v>
      </c>
      <c r="H37" s="462">
        <v>75.034000000000006</v>
      </c>
      <c r="I37" s="459">
        <v>458.34200000000101</v>
      </c>
      <c r="J37" s="460">
        <v>81.484474329874004</v>
      </c>
      <c r="K37" s="463">
        <v>0.40540696751299998</v>
      </c>
    </row>
    <row r="38" spans="1:11" ht="14.4" customHeight="1" thickBot="1" x14ac:dyDescent="0.35">
      <c r="A38" s="480" t="s">
        <v>305</v>
      </c>
      <c r="B38" s="464">
        <v>1161.87050667174</v>
      </c>
      <c r="C38" s="464">
        <v>1140.9280000000001</v>
      </c>
      <c r="D38" s="465">
        <v>-20.942506671741999</v>
      </c>
      <c r="E38" s="471">
        <v>0.981975180063</v>
      </c>
      <c r="F38" s="464">
        <v>1130.57257701038</v>
      </c>
      <c r="G38" s="465">
        <v>376.85752567012599</v>
      </c>
      <c r="H38" s="467">
        <v>75.034000000000006</v>
      </c>
      <c r="I38" s="464">
        <v>458.34200000000101</v>
      </c>
      <c r="J38" s="465">
        <v>81.484474329874004</v>
      </c>
      <c r="K38" s="472">
        <v>0.40540696751299998</v>
      </c>
    </row>
    <row r="39" spans="1:11" ht="14.4" customHeight="1" thickBot="1" x14ac:dyDescent="0.35">
      <c r="A39" s="481" t="s">
        <v>306</v>
      </c>
      <c r="B39" s="459">
        <v>334.46799999999899</v>
      </c>
      <c r="C39" s="459">
        <v>340.55399999999997</v>
      </c>
      <c r="D39" s="460">
        <v>6.0860000000010004</v>
      </c>
      <c r="E39" s="461">
        <v>1.0181960606089999</v>
      </c>
      <c r="F39" s="459">
        <v>336.66833680673102</v>
      </c>
      <c r="G39" s="460">
        <v>112.222778935577</v>
      </c>
      <c r="H39" s="462">
        <v>26.882000000000001</v>
      </c>
      <c r="I39" s="459">
        <v>106.514</v>
      </c>
      <c r="J39" s="460">
        <v>-5.7087789355760004</v>
      </c>
      <c r="K39" s="463">
        <v>0.31637664833599999</v>
      </c>
    </row>
    <row r="40" spans="1:11" ht="14.4" customHeight="1" thickBot="1" x14ac:dyDescent="0.35">
      <c r="A40" s="481" t="s">
        <v>307</v>
      </c>
      <c r="B40" s="459">
        <v>104.40250667174701</v>
      </c>
      <c r="C40" s="459">
        <v>95.120999999999995</v>
      </c>
      <c r="D40" s="460">
        <v>-9.2815066717469996</v>
      </c>
      <c r="E40" s="461">
        <v>0.91109881393000003</v>
      </c>
      <c r="F40" s="459">
        <v>101.14662713326</v>
      </c>
      <c r="G40" s="460">
        <v>33.715542377753003</v>
      </c>
      <c r="H40" s="462">
        <v>8.9109999999999996</v>
      </c>
      <c r="I40" s="459">
        <v>36.935000000000002</v>
      </c>
      <c r="J40" s="460">
        <v>3.2194576222459999</v>
      </c>
      <c r="K40" s="463">
        <v>0.36516294261900001</v>
      </c>
    </row>
    <row r="41" spans="1:11" ht="14.4" customHeight="1" thickBot="1" x14ac:dyDescent="0.35">
      <c r="A41" s="481" t="s">
        <v>308</v>
      </c>
      <c r="B41" s="459">
        <v>722.99999999999704</v>
      </c>
      <c r="C41" s="459">
        <v>705.25300000000004</v>
      </c>
      <c r="D41" s="460">
        <v>-17.746999999996</v>
      </c>
      <c r="E41" s="461">
        <v>0.97545366528300004</v>
      </c>
      <c r="F41" s="459">
        <v>692.75761307038704</v>
      </c>
      <c r="G41" s="460">
        <v>230.919204356796</v>
      </c>
      <c r="H41" s="462">
        <v>39.241</v>
      </c>
      <c r="I41" s="459">
        <v>314.89299999999997</v>
      </c>
      <c r="J41" s="460">
        <v>83.973795643203999</v>
      </c>
      <c r="K41" s="463">
        <v>0.45455003894399998</v>
      </c>
    </row>
    <row r="42" spans="1:11" ht="14.4" customHeight="1" thickBot="1" x14ac:dyDescent="0.35">
      <c r="A42" s="482" t="s">
        <v>309</v>
      </c>
      <c r="B42" s="464">
        <v>286.09594186254702</v>
      </c>
      <c r="C42" s="464">
        <v>300.25801999999999</v>
      </c>
      <c r="D42" s="465">
        <v>14.162078137451999</v>
      </c>
      <c r="E42" s="471">
        <v>1.049501150017</v>
      </c>
      <c r="F42" s="464">
        <v>307.37609791972102</v>
      </c>
      <c r="G42" s="465">
        <v>102.458699306574</v>
      </c>
      <c r="H42" s="467">
        <v>41.535600000000002</v>
      </c>
      <c r="I42" s="464">
        <v>118.08998</v>
      </c>
      <c r="J42" s="465">
        <v>15.631280693426</v>
      </c>
      <c r="K42" s="472">
        <v>0.38418725723699998</v>
      </c>
    </row>
    <row r="43" spans="1:11" ht="14.4" customHeight="1" thickBot="1" x14ac:dyDescent="0.35">
      <c r="A43" s="479" t="s">
        <v>45</v>
      </c>
      <c r="B43" s="459">
        <v>49.470107407542997</v>
      </c>
      <c r="C43" s="459">
        <v>60.604680000000002</v>
      </c>
      <c r="D43" s="460">
        <v>11.134572592455999</v>
      </c>
      <c r="E43" s="461">
        <v>1.2250767822419999</v>
      </c>
      <c r="F43" s="459">
        <v>56.739545658381999</v>
      </c>
      <c r="G43" s="460">
        <v>18.913181886126999</v>
      </c>
      <c r="H43" s="462">
        <v>7.9625300000000001</v>
      </c>
      <c r="I43" s="459">
        <v>10.2981</v>
      </c>
      <c r="J43" s="460">
        <v>-8.6150818861269993</v>
      </c>
      <c r="K43" s="463">
        <v>0.18149775223699999</v>
      </c>
    </row>
    <row r="44" spans="1:11" ht="14.4" customHeight="1" thickBot="1" x14ac:dyDescent="0.35">
      <c r="A44" s="483" t="s">
        <v>310</v>
      </c>
      <c r="B44" s="459">
        <v>49.470107407542997</v>
      </c>
      <c r="C44" s="459">
        <v>60.604680000000002</v>
      </c>
      <c r="D44" s="460">
        <v>11.134572592455999</v>
      </c>
      <c r="E44" s="461">
        <v>1.2250767822419999</v>
      </c>
      <c r="F44" s="459">
        <v>56.739545658381999</v>
      </c>
      <c r="G44" s="460">
        <v>18.913181886126999</v>
      </c>
      <c r="H44" s="462">
        <v>7.9625300000000001</v>
      </c>
      <c r="I44" s="459">
        <v>10.2981</v>
      </c>
      <c r="J44" s="460">
        <v>-8.6150818861269993</v>
      </c>
      <c r="K44" s="463">
        <v>0.18149775223699999</v>
      </c>
    </row>
    <row r="45" spans="1:11" ht="14.4" customHeight="1" thickBot="1" x14ac:dyDescent="0.35">
      <c r="A45" s="481" t="s">
        <v>311</v>
      </c>
      <c r="B45" s="459">
        <v>10.221947843051</v>
      </c>
      <c r="C45" s="459">
        <v>2.3413499999999998</v>
      </c>
      <c r="D45" s="460">
        <v>-7.8805978430510004</v>
      </c>
      <c r="E45" s="461">
        <v>0.22905125676099999</v>
      </c>
      <c r="F45" s="459">
        <v>0</v>
      </c>
      <c r="G45" s="460">
        <v>0</v>
      </c>
      <c r="H45" s="462">
        <v>0</v>
      </c>
      <c r="I45" s="459">
        <v>0</v>
      </c>
      <c r="J45" s="460">
        <v>0</v>
      </c>
      <c r="K45" s="463">
        <v>0</v>
      </c>
    </row>
    <row r="46" spans="1:11" ht="14.4" customHeight="1" thickBot="1" x14ac:dyDescent="0.35">
      <c r="A46" s="481" t="s">
        <v>312</v>
      </c>
      <c r="B46" s="459">
        <v>0.248159564492</v>
      </c>
      <c r="C46" s="459">
        <v>23.377199999999998</v>
      </c>
      <c r="D46" s="460">
        <v>23.129040435507001</v>
      </c>
      <c r="E46" s="461">
        <v>94.202292979573002</v>
      </c>
      <c r="F46" s="459">
        <v>19.355281505623999</v>
      </c>
      <c r="G46" s="460">
        <v>6.4517605018740003</v>
      </c>
      <c r="H46" s="462">
        <v>0</v>
      </c>
      <c r="I46" s="459">
        <v>0</v>
      </c>
      <c r="J46" s="460">
        <v>-6.4517605018740003</v>
      </c>
      <c r="K46" s="463">
        <v>0</v>
      </c>
    </row>
    <row r="47" spans="1:11" ht="14.4" customHeight="1" thickBot="1" x14ac:dyDescent="0.35">
      <c r="A47" s="481" t="s">
        <v>313</v>
      </c>
      <c r="B47" s="459">
        <v>20</v>
      </c>
      <c r="C47" s="459">
        <v>12.029820000000001</v>
      </c>
      <c r="D47" s="460">
        <v>-7.970179999999</v>
      </c>
      <c r="E47" s="461">
        <v>0.601491</v>
      </c>
      <c r="F47" s="459">
        <v>13.912131806036999</v>
      </c>
      <c r="G47" s="460">
        <v>4.6373772686789998</v>
      </c>
      <c r="H47" s="462">
        <v>4.9967199999999998</v>
      </c>
      <c r="I47" s="459">
        <v>4.9967199999999998</v>
      </c>
      <c r="J47" s="460">
        <v>0.35934273132</v>
      </c>
      <c r="K47" s="463">
        <v>0.35916278465899998</v>
      </c>
    </row>
    <row r="48" spans="1:11" ht="14.4" customHeight="1" thickBot="1" x14ac:dyDescent="0.35">
      <c r="A48" s="481" t="s">
        <v>314</v>
      </c>
      <c r="B48" s="459">
        <v>18.999999999999002</v>
      </c>
      <c r="C48" s="459">
        <v>22.856310000000001</v>
      </c>
      <c r="D48" s="460">
        <v>3.8563100000000001</v>
      </c>
      <c r="E48" s="461">
        <v>1.20296368421</v>
      </c>
      <c r="F48" s="459">
        <v>23.472132346719999</v>
      </c>
      <c r="G48" s="460">
        <v>7.8240441155729998</v>
      </c>
      <c r="H48" s="462">
        <v>2.9658099999999998</v>
      </c>
      <c r="I48" s="459">
        <v>5.30138</v>
      </c>
      <c r="J48" s="460">
        <v>-2.5226641155729999</v>
      </c>
      <c r="K48" s="463">
        <v>0.22585847428299999</v>
      </c>
    </row>
    <row r="49" spans="1:11" ht="14.4" customHeight="1" thickBot="1" x14ac:dyDescent="0.35">
      <c r="A49" s="484" t="s">
        <v>46</v>
      </c>
      <c r="B49" s="464">
        <v>0</v>
      </c>
      <c r="C49" s="464">
        <v>6.4450000000000003</v>
      </c>
      <c r="D49" s="465">
        <v>6.4450000000000003</v>
      </c>
      <c r="E49" s="466" t="s">
        <v>271</v>
      </c>
      <c r="F49" s="464">
        <v>0</v>
      </c>
      <c r="G49" s="465">
        <v>0</v>
      </c>
      <c r="H49" s="467">
        <v>0.66600000000000004</v>
      </c>
      <c r="I49" s="464">
        <v>1.7210000000000001</v>
      </c>
      <c r="J49" s="465">
        <v>1.7210000000000001</v>
      </c>
      <c r="K49" s="468" t="s">
        <v>271</v>
      </c>
    </row>
    <row r="50" spans="1:11" ht="14.4" customHeight="1" thickBot="1" x14ac:dyDescent="0.35">
      <c r="A50" s="480" t="s">
        <v>315</v>
      </c>
      <c r="B50" s="464">
        <v>0</v>
      </c>
      <c r="C50" s="464">
        <v>6.4450000000000003</v>
      </c>
      <c r="D50" s="465">
        <v>6.4450000000000003</v>
      </c>
      <c r="E50" s="466" t="s">
        <v>271</v>
      </c>
      <c r="F50" s="464">
        <v>0</v>
      </c>
      <c r="G50" s="465">
        <v>0</v>
      </c>
      <c r="H50" s="467">
        <v>0.66600000000000004</v>
      </c>
      <c r="I50" s="464">
        <v>1.7210000000000001</v>
      </c>
      <c r="J50" s="465">
        <v>1.7210000000000001</v>
      </c>
      <c r="K50" s="468" t="s">
        <v>271</v>
      </c>
    </row>
    <row r="51" spans="1:11" ht="14.4" customHeight="1" thickBot="1" x14ac:dyDescent="0.35">
      <c r="A51" s="481" t="s">
        <v>316</v>
      </c>
      <c r="B51" s="459">
        <v>0</v>
      </c>
      <c r="C51" s="459">
        <v>6.4050000000000002</v>
      </c>
      <c r="D51" s="460">
        <v>6.4050000000000002</v>
      </c>
      <c r="E51" s="469" t="s">
        <v>271</v>
      </c>
      <c r="F51" s="459">
        <v>0</v>
      </c>
      <c r="G51" s="460">
        <v>0</v>
      </c>
      <c r="H51" s="462">
        <v>0.66600000000000004</v>
      </c>
      <c r="I51" s="459">
        <v>1.7210000000000001</v>
      </c>
      <c r="J51" s="460">
        <v>1.7210000000000001</v>
      </c>
      <c r="K51" s="470" t="s">
        <v>271</v>
      </c>
    </row>
    <row r="52" spans="1:11" ht="14.4" customHeight="1" thickBot="1" x14ac:dyDescent="0.35">
      <c r="A52" s="481" t="s">
        <v>317</v>
      </c>
      <c r="B52" s="459">
        <v>0</v>
      </c>
      <c r="C52" s="459">
        <v>0.04</v>
      </c>
      <c r="D52" s="460">
        <v>0.04</v>
      </c>
      <c r="E52" s="469" t="s">
        <v>281</v>
      </c>
      <c r="F52" s="459">
        <v>0</v>
      </c>
      <c r="G52" s="460">
        <v>0</v>
      </c>
      <c r="H52" s="462">
        <v>0</v>
      </c>
      <c r="I52" s="459">
        <v>0</v>
      </c>
      <c r="J52" s="460">
        <v>0</v>
      </c>
      <c r="K52" s="470" t="s">
        <v>271</v>
      </c>
    </row>
    <row r="53" spans="1:11" ht="14.4" customHeight="1" thickBot="1" x14ac:dyDescent="0.35">
      <c r="A53" s="479" t="s">
        <v>47</v>
      </c>
      <c r="B53" s="459">
        <v>236.625834455003</v>
      </c>
      <c r="C53" s="459">
        <v>233.20833999999999</v>
      </c>
      <c r="D53" s="460">
        <v>-3.4174944550030002</v>
      </c>
      <c r="E53" s="461">
        <v>0.98555739079399995</v>
      </c>
      <c r="F53" s="459">
        <v>250.63655226133801</v>
      </c>
      <c r="G53" s="460">
        <v>83.545517420446004</v>
      </c>
      <c r="H53" s="462">
        <v>32.907069999999997</v>
      </c>
      <c r="I53" s="459">
        <v>106.07088</v>
      </c>
      <c r="J53" s="460">
        <v>22.525362579553999</v>
      </c>
      <c r="K53" s="463">
        <v>0.42320594918400001</v>
      </c>
    </row>
    <row r="54" spans="1:11" ht="14.4" customHeight="1" thickBot="1" x14ac:dyDescent="0.35">
      <c r="A54" s="480" t="s">
        <v>318</v>
      </c>
      <c r="B54" s="464">
        <v>59.092260682244003</v>
      </c>
      <c r="C54" s="464">
        <v>73.912790000000001</v>
      </c>
      <c r="D54" s="465">
        <v>14.820529317755</v>
      </c>
      <c r="E54" s="471">
        <v>1.2508032210410001</v>
      </c>
      <c r="F54" s="464">
        <v>70.492432265722996</v>
      </c>
      <c r="G54" s="465">
        <v>23.497477421907</v>
      </c>
      <c r="H54" s="467">
        <v>3.3774999999999999</v>
      </c>
      <c r="I54" s="464">
        <v>17.197900000000001</v>
      </c>
      <c r="J54" s="465">
        <v>-6.2995774219070002</v>
      </c>
      <c r="K54" s="472">
        <v>0.243968032414</v>
      </c>
    </row>
    <row r="55" spans="1:11" ht="14.4" customHeight="1" thickBot="1" x14ac:dyDescent="0.35">
      <c r="A55" s="481" t="s">
        <v>319</v>
      </c>
      <c r="B55" s="459">
        <v>50.426290650116002</v>
      </c>
      <c r="C55" s="459">
        <v>66.193899999999999</v>
      </c>
      <c r="D55" s="460">
        <v>15.767609349882999</v>
      </c>
      <c r="E55" s="461">
        <v>1.312686282227</v>
      </c>
      <c r="F55" s="459">
        <v>62.554253533694002</v>
      </c>
      <c r="G55" s="460">
        <v>20.851417844564001</v>
      </c>
      <c r="H55" s="462">
        <v>2.5425</v>
      </c>
      <c r="I55" s="459">
        <v>14.336499999999999</v>
      </c>
      <c r="J55" s="460">
        <v>-6.5149178445639997</v>
      </c>
      <c r="K55" s="463">
        <v>0.229185054414</v>
      </c>
    </row>
    <row r="56" spans="1:11" ht="14.4" customHeight="1" thickBot="1" x14ac:dyDescent="0.35">
      <c r="A56" s="481" t="s">
        <v>320</v>
      </c>
      <c r="B56" s="459">
        <v>8.6659700321279995</v>
      </c>
      <c r="C56" s="459">
        <v>7.71889</v>
      </c>
      <c r="D56" s="460">
        <v>-0.94708003212799996</v>
      </c>
      <c r="E56" s="461">
        <v>0.89071275014600004</v>
      </c>
      <c r="F56" s="459">
        <v>7.9381787320289998</v>
      </c>
      <c r="G56" s="460">
        <v>2.6460595773429998</v>
      </c>
      <c r="H56" s="462">
        <v>0.83499999999999996</v>
      </c>
      <c r="I56" s="459">
        <v>2.8614000000000002</v>
      </c>
      <c r="J56" s="460">
        <v>0.21534042265600001</v>
      </c>
      <c r="K56" s="463">
        <v>0.360460515767</v>
      </c>
    </row>
    <row r="57" spans="1:11" ht="14.4" customHeight="1" thickBot="1" x14ac:dyDescent="0.35">
      <c r="A57" s="480" t="s">
        <v>321</v>
      </c>
      <c r="B57" s="464">
        <v>6</v>
      </c>
      <c r="C57" s="464">
        <v>5.2016</v>
      </c>
      <c r="D57" s="465">
        <v>-0.7984</v>
      </c>
      <c r="E57" s="471">
        <v>0.86693333333300004</v>
      </c>
      <c r="F57" s="464">
        <v>6.6237773788799998</v>
      </c>
      <c r="G57" s="465">
        <v>2.2079257929599998</v>
      </c>
      <c r="H57" s="467">
        <v>0.40500000000000003</v>
      </c>
      <c r="I57" s="464">
        <v>3.79467</v>
      </c>
      <c r="J57" s="465">
        <v>1.5867442070390001</v>
      </c>
      <c r="K57" s="472">
        <v>0.57288610153099995</v>
      </c>
    </row>
    <row r="58" spans="1:11" ht="14.4" customHeight="1" thickBot="1" x14ac:dyDescent="0.35">
      <c r="A58" s="481" t="s">
        <v>322</v>
      </c>
      <c r="B58" s="459">
        <v>2</v>
      </c>
      <c r="C58" s="459">
        <v>1.62</v>
      </c>
      <c r="D58" s="460">
        <v>-0.38</v>
      </c>
      <c r="E58" s="461">
        <v>0.80999999999899996</v>
      </c>
      <c r="F58" s="459">
        <v>1.7036619718299999</v>
      </c>
      <c r="G58" s="460">
        <v>0.56788732394300001</v>
      </c>
      <c r="H58" s="462">
        <v>0.40500000000000003</v>
      </c>
      <c r="I58" s="459">
        <v>0.81</v>
      </c>
      <c r="J58" s="460">
        <v>0.24211267605600001</v>
      </c>
      <c r="K58" s="463">
        <v>0.475446428571</v>
      </c>
    </row>
    <row r="59" spans="1:11" ht="14.4" customHeight="1" thickBot="1" x14ac:dyDescent="0.35">
      <c r="A59" s="481" t="s">
        <v>323</v>
      </c>
      <c r="B59" s="459">
        <v>4</v>
      </c>
      <c r="C59" s="459">
        <v>3.5815999999999999</v>
      </c>
      <c r="D59" s="460">
        <v>-0.41839999999999999</v>
      </c>
      <c r="E59" s="461">
        <v>0.895399999999</v>
      </c>
      <c r="F59" s="459">
        <v>4.9201154070489999</v>
      </c>
      <c r="G59" s="460">
        <v>1.6400384690159999</v>
      </c>
      <c r="H59" s="462">
        <v>0</v>
      </c>
      <c r="I59" s="459">
        <v>2.9846699999999999</v>
      </c>
      <c r="J59" s="460">
        <v>1.3446315309829999</v>
      </c>
      <c r="K59" s="463">
        <v>0.60662601444700004</v>
      </c>
    </row>
    <row r="60" spans="1:11" ht="14.4" customHeight="1" thickBot="1" x14ac:dyDescent="0.35">
      <c r="A60" s="480" t="s">
        <v>324</v>
      </c>
      <c r="B60" s="464">
        <v>124.28963776601</v>
      </c>
      <c r="C60" s="464">
        <v>119.05244</v>
      </c>
      <c r="D60" s="465">
        <v>-5.2371977660100004</v>
      </c>
      <c r="E60" s="471">
        <v>0.95786295736100002</v>
      </c>
      <c r="F60" s="464">
        <v>133.47116620482799</v>
      </c>
      <c r="G60" s="465">
        <v>44.490388734942002</v>
      </c>
      <c r="H60" s="467">
        <v>8.8081200000000006</v>
      </c>
      <c r="I60" s="464">
        <v>39.281489999999998</v>
      </c>
      <c r="J60" s="465">
        <v>-5.2088987349420002</v>
      </c>
      <c r="K60" s="472">
        <v>0.294306936224</v>
      </c>
    </row>
    <row r="61" spans="1:11" ht="14.4" customHeight="1" thickBot="1" x14ac:dyDescent="0.35">
      <c r="A61" s="481" t="s">
        <v>325</v>
      </c>
      <c r="B61" s="459">
        <v>109</v>
      </c>
      <c r="C61" s="459">
        <v>104.33085</v>
      </c>
      <c r="D61" s="460">
        <v>-4.6691500000000001</v>
      </c>
      <c r="E61" s="461">
        <v>0.957163761467</v>
      </c>
      <c r="F61" s="459">
        <v>118.70620724585601</v>
      </c>
      <c r="G61" s="460">
        <v>39.568735748618003</v>
      </c>
      <c r="H61" s="462">
        <v>8.8081200000000006</v>
      </c>
      <c r="I61" s="459">
        <v>35.471060000000001</v>
      </c>
      <c r="J61" s="460">
        <v>-4.0976757486180002</v>
      </c>
      <c r="K61" s="463">
        <v>0.29881386005799998</v>
      </c>
    </row>
    <row r="62" spans="1:11" ht="14.4" customHeight="1" thickBot="1" x14ac:dyDescent="0.35">
      <c r="A62" s="481" t="s">
        <v>326</v>
      </c>
      <c r="B62" s="459">
        <v>15.289637766009999</v>
      </c>
      <c r="C62" s="459">
        <v>14.721590000000001</v>
      </c>
      <c r="D62" s="460">
        <v>-0.56804776600999995</v>
      </c>
      <c r="E62" s="461">
        <v>0.96284753277299995</v>
      </c>
      <c r="F62" s="459">
        <v>14.764958958972001</v>
      </c>
      <c r="G62" s="460">
        <v>4.9216529863240002</v>
      </c>
      <c r="H62" s="462">
        <v>0</v>
      </c>
      <c r="I62" s="459">
        <v>3.8104300000000002</v>
      </c>
      <c r="J62" s="460">
        <v>-1.111222986324</v>
      </c>
      <c r="K62" s="463">
        <v>0.25807250874100002</v>
      </c>
    </row>
    <row r="63" spans="1:11" ht="14.4" customHeight="1" thickBot="1" x14ac:dyDescent="0.35">
      <c r="A63" s="480" t="s">
        <v>327</v>
      </c>
      <c r="B63" s="464">
        <v>42.911342494727002</v>
      </c>
      <c r="C63" s="464">
        <v>33.863509999999998</v>
      </c>
      <c r="D63" s="465">
        <v>-9.0478324947270004</v>
      </c>
      <c r="E63" s="471">
        <v>0.78915056093000002</v>
      </c>
      <c r="F63" s="464">
        <v>39.135097210551997</v>
      </c>
      <c r="G63" s="465">
        <v>13.045032403517</v>
      </c>
      <c r="H63" s="467">
        <v>15.18</v>
      </c>
      <c r="I63" s="464">
        <v>22.649519999999999</v>
      </c>
      <c r="J63" s="465">
        <v>9.6044875964820005</v>
      </c>
      <c r="K63" s="472">
        <v>0.57875210781099995</v>
      </c>
    </row>
    <row r="64" spans="1:11" ht="14.4" customHeight="1" thickBot="1" x14ac:dyDescent="0.35">
      <c r="A64" s="481" t="s">
        <v>328</v>
      </c>
      <c r="B64" s="459">
        <v>33.929699147653999</v>
      </c>
      <c r="C64" s="459">
        <v>21.367180000000001</v>
      </c>
      <c r="D64" s="460">
        <v>-12.562519147653999</v>
      </c>
      <c r="E64" s="461">
        <v>0.62974858418299995</v>
      </c>
      <c r="F64" s="459">
        <v>30.505935708654999</v>
      </c>
      <c r="G64" s="460">
        <v>10.168645236218</v>
      </c>
      <c r="H64" s="462">
        <v>14.617000000000001</v>
      </c>
      <c r="I64" s="459">
        <v>21.49</v>
      </c>
      <c r="J64" s="460">
        <v>11.321354763781001</v>
      </c>
      <c r="K64" s="463">
        <v>0.704453067928</v>
      </c>
    </row>
    <row r="65" spans="1:11" ht="14.4" customHeight="1" thickBot="1" x14ac:dyDescent="0.35">
      <c r="A65" s="481" t="s">
        <v>329</v>
      </c>
      <c r="B65" s="459">
        <v>1</v>
      </c>
      <c r="C65" s="459">
        <v>1.45</v>
      </c>
      <c r="D65" s="460">
        <v>0.45</v>
      </c>
      <c r="E65" s="461">
        <v>1.45</v>
      </c>
      <c r="F65" s="459">
        <v>3.1704348531090001</v>
      </c>
      <c r="G65" s="460">
        <v>1.056811617703</v>
      </c>
      <c r="H65" s="462">
        <v>0</v>
      </c>
      <c r="I65" s="459">
        <v>0</v>
      </c>
      <c r="J65" s="460">
        <v>-1.056811617703</v>
      </c>
      <c r="K65" s="463">
        <v>0</v>
      </c>
    </row>
    <row r="66" spans="1:11" ht="14.4" customHeight="1" thickBot="1" x14ac:dyDescent="0.35">
      <c r="A66" s="481" t="s">
        <v>330</v>
      </c>
      <c r="B66" s="459">
        <v>1.628466275364</v>
      </c>
      <c r="C66" s="459">
        <v>4.2781099999989998</v>
      </c>
      <c r="D66" s="460">
        <v>2.6496437246350002</v>
      </c>
      <c r="E66" s="461">
        <v>2.6270792737419999</v>
      </c>
      <c r="F66" s="459">
        <v>4.5576081923240004</v>
      </c>
      <c r="G66" s="460">
        <v>1.5192027307739999</v>
      </c>
      <c r="H66" s="462">
        <v>0.2</v>
      </c>
      <c r="I66" s="459">
        <v>0.79652000000000001</v>
      </c>
      <c r="J66" s="460">
        <v>-0.72268273077400003</v>
      </c>
      <c r="K66" s="463">
        <v>0.174767107304</v>
      </c>
    </row>
    <row r="67" spans="1:11" ht="14.4" customHeight="1" thickBot="1" x14ac:dyDescent="0.35">
      <c r="A67" s="481" t="s">
        <v>331</v>
      </c>
      <c r="B67" s="459">
        <v>6.3531770717080001</v>
      </c>
      <c r="C67" s="459">
        <v>6.7682199999990003</v>
      </c>
      <c r="D67" s="460">
        <v>0.41504292829099998</v>
      </c>
      <c r="E67" s="461">
        <v>1.0653284055529999</v>
      </c>
      <c r="F67" s="459">
        <v>0.90111845646199995</v>
      </c>
      <c r="G67" s="460">
        <v>0.30037281882</v>
      </c>
      <c r="H67" s="462">
        <v>0.36299999999999999</v>
      </c>
      <c r="I67" s="459">
        <v>0.36299999999999999</v>
      </c>
      <c r="J67" s="460">
        <v>6.2627181178999999E-2</v>
      </c>
      <c r="K67" s="463">
        <v>0.402832721266</v>
      </c>
    </row>
    <row r="68" spans="1:11" ht="14.4" customHeight="1" thickBot="1" x14ac:dyDescent="0.35">
      <c r="A68" s="480" t="s">
        <v>332</v>
      </c>
      <c r="B68" s="464">
        <v>4.3325935120199999</v>
      </c>
      <c r="C68" s="464">
        <v>1.1779999999999999</v>
      </c>
      <c r="D68" s="465">
        <v>-3.1545935120199999</v>
      </c>
      <c r="E68" s="471">
        <v>0.27189257352000001</v>
      </c>
      <c r="F68" s="464">
        <v>0.91407920135200005</v>
      </c>
      <c r="G68" s="465">
        <v>0.304693067117</v>
      </c>
      <c r="H68" s="467">
        <v>5.13645</v>
      </c>
      <c r="I68" s="464">
        <v>23.147300000000001</v>
      </c>
      <c r="J68" s="465">
        <v>22.842606932881999</v>
      </c>
      <c r="K68" s="472">
        <v>0</v>
      </c>
    </row>
    <row r="69" spans="1:11" ht="14.4" customHeight="1" thickBot="1" x14ac:dyDescent="0.35">
      <c r="A69" s="481" t="s">
        <v>333</v>
      </c>
      <c r="B69" s="459">
        <v>4.3325935120199999</v>
      </c>
      <c r="C69" s="459">
        <v>1.1779999999999999</v>
      </c>
      <c r="D69" s="460">
        <v>-3.1545935120199999</v>
      </c>
      <c r="E69" s="461">
        <v>0.27189257352000001</v>
      </c>
      <c r="F69" s="459">
        <v>0.91407920135200005</v>
      </c>
      <c r="G69" s="460">
        <v>0.304693067117</v>
      </c>
      <c r="H69" s="462">
        <v>0</v>
      </c>
      <c r="I69" s="459">
        <v>0</v>
      </c>
      <c r="J69" s="460">
        <v>-0.304693067117</v>
      </c>
      <c r="K69" s="463">
        <v>0</v>
      </c>
    </row>
    <row r="70" spans="1:11" ht="14.4" customHeight="1" thickBot="1" x14ac:dyDescent="0.35">
      <c r="A70" s="481" t="s">
        <v>334</v>
      </c>
      <c r="B70" s="459">
        <v>0</v>
      </c>
      <c r="C70" s="459">
        <v>0</v>
      </c>
      <c r="D70" s="460">
        <v>0</v>
      </c>
      <c r="E70" s="469" t="s">
        <v>271</v>
      </c>
      <c r="F70" s="459">
        <v>0</v>
      </c>
      <c r="G70" s="460">
        <v>0</v>
      </c>
      <c r="H70" s="462">
        <v>5.13645</v>
      </c>
      <c r="I70" s="459">
        <v>23.147300000000001</v>
      </c>
      <c r="J70" s="460">
        <v>23.147300000000001</v>
      </c>
      <c r="K70" s="470" t="s">
        <v>281</v>
      </c>
    </row>
    <row r="71" spans="1:11" ht="14.4" customHeight="1" thickBot="1" x14ac:dyDescent="0.35">
      <c r="A71" s="478" t="s">
        <v>48</v>
      </c>
      <c r="B71" s="459">
        <v>7849</v>
      </c>
      <c r="C71" s="459">
        <v>8506.1346099999992</v>
      </c>
      <c r="D71" s="460">
        <v>657.134609999997</v>
      </c>
      <c r="E71" s="461">
        <v>1.083722080519</v>
      </c>
      <c r="F71" s="459">
        <v>8541.5157958603104</v>
      </c>
      <c r="G71" s="460">
        <v>2847.17193195344</v>
      </c>
      <c r="H71" s="462">
        <v>973.339060000004</v>
      </c>
      <c r="I71" s="459">
        <v>3053.6379700000098</v>
      </c>
      <c r="J71" s="460">
        <v>206.46603804657099</v>
      </c>
      <c r="K71" s="463">
        <v>0.35750539400499998</v>
      </c>
    </row>
    <row r="72" spans="1:11" ht="14.4" customHeight="1" thickBot="1" x14ac:dyDescent="0.35">
      <c r="A72" s="484" t="s">
        <v>335</v>
      </c>
      <c r="B72" s="464">
        <v>5776</v>
      </c>
      <c r="C72" s="464">
        <v>6265.9870000000001</v>
      </c>
      <c r="D72" s="465">
        <v>489.98699999999599</v>
      </c>
      <c r="E72" s="471">
        <v>1.0848315443209999</v>
      </c>
      <c r="F72" s="464">
        <v>6298.3557958603096</v>
      </c>
      <c r="G72" s="465">
        <v>2099.4519319534402</v>
      </c>
      <c r="H72" s="467">
        <v>717.59500000000298</v>
      </c>
      <c r="I72" s="464">
        <v>2256.3910000000001</v>
      </c>
      <c r="J72" s="465">
        <v>156.93906804656899</v>
      </c>
      <c r="K72" s="472">
        <v>0.35825079959400002</v>
      </c>
    </row>
    <row r="73" spans="1:11" ht="14.4" customHeight="1" thickBot="1" x14ac:dyDescent="0.35">
      <c r="A73" s="480" t="s">
        <v>336</v>
      </c>
      <c r="B73" s="464">
        <v>5760</v>
      </c>
      <c r="C73" s="464">
        <v>6222.4809999999998</v>
      </c>
      <c r="D73" s="465">
        <v>462.48099999999602</v>
      </c>
      <c r="E73" s="471">
        <v>1.0802918402770001</v>
      </c>
      <c r="F73" s="464">
        <v>6230.99999999998</v>
      </c>
      <c r="G73" s="465">
        <v>2076.99999999999</v>
      </c>
      <c r="H73" s="467">
        <v>710.39500000000305</v>
      </c>
      <c r="I73" s="464">
        <v>2214.0819999999999</v>
      </c>
      <c r="J73" s="465">
        <v>137.08200000001099</v>
      </c>
      <c r="K73" s="472">
        <v>0.35533333333299999</v>
      </c>
    </row>
    <row r="74" spans="1:11" ht="14.4" customHeight="1" thickBot="1" x14ac:dyDescent="0.35">
      <c r="A74" s="481" t="s">
        <v>337</v>
      </c>
      <c r="B74" s="459">
        <v>5760</v>
      </c>
      <c r="C74" s="459">
        <v>6222.4809999999998</v>
      </c>
      <c r="D74" s="460">
        <v>462.48099999999602</v>
      </c>
      <c r="E74" s="461">
        <v>1.0802918402770001</v>
      </c>
      <c r="F74" s="459">
        <v>6230.99999999998</v>
      </c>
      <c r="G74" s="460">
        <v>2076.99999999999</v>
      </c>
      <c r="H74" s="462">
        <v>710.39500000000305</v>
      </c>
      <c r="I74" s="459">
        <v>2214.0819999999999</v>
      </c>
      <c r="J74" s="460">
        <v>137.08200000001099</v>
      </c>
      <c r="K74" s="463">
        <v>0.35533333333299999</v>
      </c>
    </row>
    <row r="75" spans="1:11" ht="14.4" customHeight="1" thickBot="1" x14ac:dyDescent="0.35">
      <c r="A75" s="480" t="s">
        <v>338</v>
      </c>
      <c r="B75" s="464">
        <v>0</v>
      </c>
      <c r="C75" s="464">
        <v>40.799999999999997</v>
      </c>
      <c r="D75" s="465">
        <v>40.799999999999997</v>
      </c>
      <c r="E75" s="466" t="s">
        <v>281</v>
      </c>
      <c r="F75" s="464">
        <v>52.505795860326998</v>
      </c>
      <c r="G75" s="465">
        <v>17.501931953442</v>
      </c>
      <c r="H75" s="467">
        <v>7.2</v>
      </c>
      <c r="I75" s="464">
        <v>33.6</v>
      </c>
      <c r="J75" s="465">
        <v>16.098068046557</v>
      </c>
      <c r="K75" s="472">
        <v>0.639929353501</v>
      </c>
    </row>
    <row r="76" spans="1:11" ht="14.4" customHeight="1" thickBot="1" x14ac:dyDescent="0.35">
      <c r="A76" s="481" t="s">
        <v>339</v>
      </c>
      <c r="B76" s="459">
        <v>0</v>
      </c>
      <c r="C76" s="459">
        <v>40.799999999999997</v>
      </c>
      <c r="D76" s="460">
        <v>40.799999999999997</v>
      </c>
      <c r="E76" s="469" t="s">
        <v>281</v>
      </c>
      <c r="F76" s="459">
        <v>52.505795860326998</v>
      </c>
      <c r="G76" s="460">
        <v>17.501931953442</v>
      </c>
      <c r="H76" s="462">
        <v>7.2</v>
      </c>
      <c r="I76" s="459">
        <v>33.6</v>
      </c>
      <c r="J76" s="460">
        <v>16.098068046557</v>
      </c>
      <c r="K76" s="463">
        <v>0.639929353501</v>
      </c>
    </row>
    <row r="77" spans="1:11" ht="14.4" customHeight="1" thickBot="1" x14ac:dyDescent="0.35">
      <c r="A77" s="480" t="s">
        <v>340</v>
      </c>
      <c r="B77" s="464">
        <v>16</v>
      </c>
      <c r="C77" s="464">
        <v>2.706</v>
      </c>
      <c r="D77" s="465">
        <v>-13.294</v>
      </c>
      <c r="E77" s="471">
        <v>0.169125</v>
      </c>
      <c r="F77" s="464">
        <v>14.85</v>
      </c>
      <c r="G77" s="465">
        <v>4.95</v>
      </c>
      <c r="H77" s="467">
        <v>0</v>
      </c>
      <c r="I77" s="464">
        <v>8.7089999999999996</v>
      </c>
      <c r="J77" s="465">
        <v>3.7589999999999999</v>
      </c>
      <c r="K77" s="472">
        <v>0.58646464646399998</v>
      </c>
    </row>
    <row r="78" spans="1:11" ht="14.4" customHeight="1" thickBot="1" x14ac:dyDescent="0.35">
      <c r="A78" s="481" t="s">
        <v>341</v>
      </c>
      <c r="B78" s="459">
        <v>16</v>
      </c>
      <c r="C78" s="459">
        <v>2.706</v>
      </c>
      <c r="D78" s="460">
        <v>-13.294</v>
      </c>
      <c r="E78" s="461">
        <v>0.169125</v>
      </c>
      <c r="F78" s="459">
        <v>14.85</v>
      </c>
      <c r="G78" s="460">
        <v>4.95</v>
      </c>
      <c r="H78" s="462">
        <v>0</v>
      </c>
      <c r="I78" s="459">
        <v>8.7089999999999996</v>
      </c>
      <c r="J78" s="460">
        <v>3.7589999999999999</v>
      </c>
      <c r="K78" s="463">
        <v>0.58646464646399998</v>
      </c>
    </row>
    <row r="79" spans="1:11" ht="14.4" customHeight="1" thickBot="1" x14ac:dyDescent="0.35">
      <c r="A79" s="479" t="s">
        <v>342</v>
      </c>
      <c r="B79" s="459">
        <v>1958</v>
      </c>
      <c r="C79" s="459">
        <v>2115.6442299999999</v>
      </c>
      <c r="D79" s="460">
        <v>157.64423000000201</v>
      </c>
      <c r="E79" s="461">
        <v>1.0805128855970001</v>
      </c>
      <c r="F79" s="459">
        <v>2118.54</v>
      </c>
      <c r="G79" s="460">
        <v>706.18</v>
      </c>
      <c r="H79" s="462">
        <v>241.534750000001</v>
      </c>
      <c r="I79" s="459">
        <v>752.789500000001</v>
      </c>
      <c r="J79" s="460">
        <v>46.609500000000999</v>
      </c>
      <c r="K79" s="463">
        <v>0.35533409800999999</v>
      </c>
    </row>
    <row r="80" spans="1:11" ht="14.4" customHeight="1" thickBot="1" x14ac:dyDescent="0.35">
      <c r="A80" s="480" t="s">
        <v>343</v>
      </c>
      <c r="B80" s="464">
        <v>517.99999999999795</v>
      </c>
      <c r="C80" s="464">
        <v>560.02398000000005</v>
      </c>
      <c r="D80" s="465">
        <v>42.023980000001998</v>
      </c>
      <c r="E80" s="471">
        <v>1.081127374517</v>
      </c>
      <c r="F80" s="464">
        <v>560.79000000000099</v>
      </c>
      <c r="G80" s="465">
        <v>186.93</v>
      </c>
      <c r="H80" s="467">
        <v>63.936</v>
      </c>
      <c r="I80" s="464">
        <v>199.26900000000001</v>
      </c>
      <c r="J80" s="465">
        <v>12.339</v>
      </c>
      <c r="K80" s="472">
        <v>0.35533622211499999</v>
      </c>
    </row>
    <row r="81" spans="1:11" ht="14.4" customHeight="1" thickBot="1" x14ac:dyDescent="0.35">
      <c r="A81" s="481" t="s">
        <v>344</v>
      </c>
      <c r="B81" s="459">
        <v>517.99999999999795</v>
      </c>
      <c r="C81" s="459">
        <v>560.02398000000005</v>
      </c>
      <c r="D81" s="460">
        <v>42.023980000001998</v>
      </c>
      <c r="E81" s="461">
        <v>1.081127374517</v>
      </c>
      <c r="F81" s="459">
        <v>560.79000000000099</v>
      </c>
      <c r="G81" s="460">
        <v>186.93</v>
      </c>
      <c r="H81" s="462">
        <v>63.936</v>
      </c>
      <c r="I81" s="459">
        <v>199.26900000000001</v>
      </c>
      <c r="J81" s="460">
        <v>12.339</v>
      </c>
      <c r="K81" s="463">
        <v>0.35533622211499999</v>
      </c>
    </row>
    <row r="82" spans="1:11" ht="14.4" customHeight="1" thickBot="1" x14ac:dyDescent="0.35">
      <c r="A82" s="480" t="s">
        <v>345</v>
      </c>
      <c r="B82" s="464">
        <v>1440</v>
      </c>
      <c r="C82" s="464">
        <v>1555.6202499999999</v>
      </c>
      <c r="D82" s="465">
        <v>115.62025</v>
      </c>
      <c r="E82" s="471">
        <v>1.0802918402770001</v>
      </c>
      <c r="F82" s="464">
        <v>1557.75</v>
      </c>
      <c r="G82" s="465">
        <v>519.24999999999898</v>
      </c>
      <c r="H82" s="467">
        <v>177.59875000000099</v>
      </c>
      <c r="I82" s="464">
        <v>553.52050000000099</v>
      </c>
      <c r="J82" s="465">
        <v>34.270500000001</v>
      </c>
      <c r="K82" s="472">
        <v>0.35533333333299999</v>
      </c>
    </row>
    <row r="83" spans="1:11" ht="14.4" customHeight="1" thickBot="1" x14ac:dyDescent="0.35">
      <c r="A83" s="481" t="s">
        <v>346</v>
      </c>
      <c r="B83" s="459">
        <v>1440</v>
      </c>
      <c r="C83" s="459">
        <v>1555.6202499999999</v>
      </c>
      <c r="D83" s="460">
        <v>115.62025</v>
      </c>
      <c r="E83" s="461">
        <v>1.0802918402770001</v>
      </c>
      <c r="F83" s="459">
        <v>1557.75</v>
      </c>
      <c r="G83" s="460">
        <v>519.24999999999898</v>
      </c>
      <c r="H83" s="462">
        <v>177.59875000000099</v>
      </c>
      <c r="I83" s="459">
        <v>553.52050000000099</v>
      </c>
      <c r="J83" s="460">
        <v>34.270500000001</v>
      </c>
      <c r="K83" s="463">
        <v>0.35533333333299999</v>
      </c>
    </row>
    <row r="84" spans="1:11" ht="14.4" customHeight="1" thickBot="1" x14ac:dyDescent="0.35">
      <c r="A84" s="479" t="s">
        <v>347</v>
      </c>
      <c r="B84" s="459">
        <v>115</v>
      </c>
      <c r="C84" s="459">
        <v>124.50338000000001</v>
      </c>
      <c r="D84" s="460">
        <v>9.5033799999989998</v>
      </c>
      <c r="E84" s="461">
        <v>1.0826380869559999</v>
      </c>
      <c r="F84" s="459">
        <v>124.62</v>
      </c>
      <c r="G84" s="460">
        <v>41.54</v>
      </c>
      <c r="H84" s="462">
        <v>14.20931</v>
      </c>
      <c r="I84" s="459">
        <v>44.457470000000001</v>
      </c>
      <c r="J84" s="460">
        <v>2.9174699999990001</v>
      </c>
      <c r="K84" s="463">
        <v>0.35674426255800001</v>
      </c>
    </row>
    <row r="85" spans="1:11" ht="14.4" customHeight="1" thickBot="1" x14ac:dyDescent="0.35">
      <c r="A85" s="480" t="s">
        <v>348</v>
      </c>
      <c r="B85" s="464">
        <v>115</v>
      </c>
      <c r="C85" s="464">
        <v>124.50338000000001</v>
      </c>
      <c r="D85" s="465">
        <v>9.5033799999989998</v>
      </c>
      <c r="E85" s="471">
        <v>1.0826380869559999</v>
      </c>
      <c r="F85" s="464">
        <v>124.62</v>
      </c>
      <c r="G85" s="465">
        <v>41.54</v>
      </c>
      <c r="H85" s="467">
        <v>14.20931</v>
      </c>
      <c r="I85" s="464">
        <v>44.457470000000001</v>
      </c>
      <c r="J85" s="465">
        <v>2.9174699999990001</v>
      </c>
      <c r="K85" s="472">
        <v>0.35674426255800001</v>
      </c>
    </row>
    <row r="86" spans="1:11" ht="14.4" customHeight="1" thickBot="1" x14ac:dyDescent="0.35">
      <c r="A86" s="481" t="s">
        <v>349</v>
      </c>
      <c r="B86" s="459">
        <v>115</v>
      </c>
      <c r="C86" s="459">
        <v>124.50338000000001</v>
      </c>
      <c r="D86" s="460">
        <v>9.5033799999989998</v>
      </c>
      <c r="E86" s="461">
        <v>1.0826380869559999</v>
      </c>
      <c r="F86" s="459">
        <v>124.62</v>
      </c>
      <c r="G86" s="460">
        <v>41.54</v>
      </c>
      <c r="H86" s="462">
        <v>14.20931</v>
      </c>
      <c r="I86" s="459">
        <v>44.457470000000001</v>
      </c>
      <c r="J86" s="460">
        <v>2.9174699999990001</v>
      </c>
      <c r="K86" s="463">
        <v>0.35674426255800001</v>
      </c>
    </row>
    <row r="87" spans="1:11" ht="14.4" customHeight="1" thickBot="1" x14ac:dyDescent="0.35">
      <c r="A87" s="478" t="s">
        <v>350</v>
      </c>
      <c r="B87" s="459">
        <v>0</v>
      </c>
      <c r="C87" s="459">
        <v>3.77237</v>
      </c>
      <c r="D87" s="460">
        <v>3.77237</v>
      </c>
      <c r="E87" s="469" t="s">
        <v>271</v>
      </c>
      <c r="F87" s="459">
        <v>0</v>
      </c>
      <c r="G87" s="460">
        <v>0</v>
      </c>
      <c r="H87" s="462">
        <v>0</v>
      </c>
      <c r="I87" s="459">
        <v>0.11899999999999999</v>
      </c>
      <c r="J87" s="460">
        <v>0.11899999999999999</v>
      </c>
      <c r="K87" s="470" t="s">
        <v>271</v>
      </c>
    </row>
    <row r="88" spans="1:11" ht="14.4" customHeight="1" thickBot="1" x14ac:dyDescent="0.35">
      <c r="A88" s="479" t="s">
        <v>351</v>
      </c>
      <c r="B88" s="459">
        <v>0</v>
      </c>
      <c r="C88" s="459">
        <v>3.77237</v>
      </c>
      <c r="D88" s="460">
        <v>3.77237</v>
      </c>
      <c r="E88" s="469" t="s">
        <v>271</v>
      </c>
      <c r="F88" s="459">
        <v>0</v>
      </c>
      <c r="G88" s="460">
        <v>0</v>
      </c>
      <c r="H88" s="462">
        <v>0</v>
      </c>
      <c r="I88" s="459">
        <v>0.11899999999999999</v>
      </c>
      <c r="J88" s="460">
        <v>0.11899999999999999</v>
      </c>
      <c r="K88" s="470" t="s">
        <v>271</v>
      </c>
    </row>
    <row r="89" spans="1:11" ht="14.4" customHeight="1" thickBot="1" x14ac:dyDescent="0.35">
      <c r="A89" s="480" t="s">
        <v>352</v>
      </c>
      <c r="B89" s="464">
        <v>0</v>
      </c>
      <c r="C89" s="464">
        <v>3.77237</v>
      </c>
      <c r="D89" s="465">
        <v>3.77237</v>
      </c>
      <c r="E89" s="466" t="s">
        <v>271</v>
      </c>
      <c r="F89" s="464">
        <v>0</v>
      </c>
      <c r="G89" s="465">
        <v>0</v>
      </c>
      <c r="H89" s="467">
        <v>0</v>
      </c>
      <c r="I89" s="464">
        <v>0.11899999999999999</v>
      </c>
      <c r="J89" s="465">
        <v>0.11899999999999999</v>
      </c>
      <c r="K89" s="468" t="s">
        <v>271</v>
      </c>
    </row>
    <row r="90" spans="1:11" ht="14.4" customHeight="1" thickBot="1" x14ac:dyDescent="0.35">
      <c r="A90" s="481" t="s">
        <v>353</v>
      </c>
      <c r="B90" s="459">
        <v>0</v>
      </c>
      <c r="C90" s="459">
        <v>3.0123700000000002</v>
      </c>
      <c r="D90" s="460">
        <v>3.0123700000000002</v>
      </c>
      <c r="E90" s="469" t="s">
        <v>271</v>
      </c>
      <c r="F90" s="459">
        <v>0</v>
      </c>
      <c r="G90" s="460">
        <v>0</v>
      </c>
      <c r="H90" s="462">
        <v>0</v>
      </c>
      <c r="I90" s="459">
        <v>0.11899999999999999</v>
      </c>
      <c r="J90" s="460">
        <v>0.11899999999999999</v>
      </c>
      <c r="K90" s="470" t="s">
        <v>271</v>
      </c>
    </row>
    <row r="91" spans="1:11" ht="14.4" customHeight="1" thickBot="1" x14ac:dyDescent="0.35">
      <c r="A91" s="481" t="s">
        <v>354</v>
      </c>
      <c r="B91" s="459">
        <v>0</v>
      </c>
      <c r="C91" s="459">
        <v>0.76</v>
      </c>
      <c r="D91" s="460">
        <v>0.76</v>
      </c>
      <c r="E91" s="469" t="s">
        <v>281</v>
      </c>
      <c r="F91" s="459">
        <v>0</v>
      </c>
      <c r="G91" s="460">
        <v>0</v>
      </c>
      <c r="H91" s="462">
        <v>0</v>
      </c>
      <c r="I91" s="459">
        <v>0</v>
      </c>
      <c r="J91" s="460">
        <v>0</v>
      </c>
      <c r="K91" s="470" t="s">
        <v>271</v>
      </c>
    </row>
    <row r="92" spans="1:11" ht="14.4" customHeight="1" thickBot="1" x14ac:dyDescent="0.35">
      <c r="A92" s="478" t="s">
        <v>355</v>
      </c>
      <c r="B92" s="459">
        <v>309.00000000000102</v>
      </c>
      <c r="C92" s="459">
        <v>405.12718000000001</v>
      </c>
      <c r="D92" s="460">
        <v>96.127179999999001</v>
      </c>
      <c r="E92" s="461">
        <v>1.311091197411</v>
      </c>
      <c r="F92" s="459">
        <v>383.56989741514701</v>
      </c>
      <c r="G92" s="460">
        <v>127.856632471716</v>
      </c>
      <c r="H92" s="462">
        <v>39.902999999999999</v>
      </c>
      <c r="I92" s="459">
        <v>253.24511999999999</v>
      </c>
      <c r="J92" s="460">
        <v>125.388487528285</v>
      </c>
      <c r="K92" s="463">
        <v>0.66023199866899995</v>
      </c>
    </row>
    <row r="93" spans="1:11" ht="14.4" customHeight="1" thickBot="1" x14ac:dyDescent="0.35">
      <c r="A93" s="479" t="s">
        <v>356</v>
      </c>
      <c r="B93" s="459">
        <v>306.00000000000102</v>
      </c>
      <c r="C93" s="459">
        <v>361.315</v>
      </c>
      <c r="D93" s="460">
        <v>55.314999999999003</v>
      </c>
      <c r="E93" s="461">
        <v>1.180767973856</v>
      </c>
      <c r="F93" s="459">
        <v>383.56989741514701</v>
      </c>
      <c r="G93" s="460">
        <v>127.856632471716</v>
      </c>
      <c r="H93" s="462">
        <v>39.902999999999999</v>
      </c>
      <c r="I93" s="459">
        <v>159.61199999999999</v>
      </c>
      <c r="J93" s="460">
        <v>31.755367528284001</v>
      </c>
      <c r="K93" s="463">
        <v>0.416122331485</v>
      </c>
    </row>
    <row r="94" spans="1:11" ht="14.4" customHeight="1" thickBot="1" x14ac:dyDescent="0.35">
      <c r="A94" s="480" t="s">
        <v>357</v>
      </c>
      <c r="B94" s="464">
        <v>306.00000000000102</v>
      </c>
      <c r="C94" s="464">
        <v>361.315</v>
      </c>
      <c r="D94" s="465">
        <v>55.314999999999003</v>
      </c>
      <c r="E94" s="471">
        <v>1.180767973856</v>
      </c>
      <c r="F94" s="464">
        <v>383.56989741514701</v>
      </c>
      <c r="G94" s="465">
        <v>127.856632471716</v>
      </c>
      <c r="H94" s="467">
        <v>39.902999999999999</v>
      </c>
      <c r="I94" s="464">
        <v>159.61199999999999</v>
      </c>
      <c r="J94" s="465">
        <v>31.755367528284001</v>
      </c>
      <c r="K94" s="472">
        <v>0.416122331485</v>
      </c>
    </row>
    <row r="95" spans="1:11" ht="14.4" customHeight="1" thickBot="1" x14ac:dyDescent="0.35">
      <c r="A95" s="481" t="s">
        <v>358</v>
      </c>
      <c r="B95" s="459">
        <v>129</v>
      </c>
      <c r="C95" s="459">
        <v>170.43299999999999</v>
      </c>
      <c r="D95" s="460">
        <v>41.432999999998998</v>
      </c>
      <c r="E95" s="461">
        <v>1.3211860465109999</v>
      </c>
      <c r="F95" s="459">
        <v>180.718470424896</v>
      </c>
      <c r="G95" s="460">
        <v>60.239490141631997</v>
      </c>
      <c r="H95" s="462">
        <v>22.715</v>
      </c>
      <c r="I95" s="459">
        <v>90.86</v>
      </c>
      <c r="J95" s="460">
        <v>30.620509858367999</v>
      </c>
      <c r="K95" s="463">
        <v>0.50277096627899998</v>
      </c>
    </row>
    <row r="96" spans="1:11" ht="14.4" customHeight="1" thickBot="1" x14ac:dyDescent="0.35">
      <c r="A96" s="481" t="s">
        <v>359</v>
      </c>
      <c r="B96" s="459">
        <v>154</v>
      </c>
      <c r="C96" s="459">
        <v>165.98400000000001</v>
      </c>
      <c r="D96" s="460">
        <v>11.983999999999</v>
      </c>
      <c r="E96" s="461">
        <v>1.0778181818179999</v>
      </c>
      <c r="F96" s="459">
        <v>176.40049277556199</v>
      </c>
      <c r="G96" s="460">
        <v>58.800164258519999</v>
      </c>
      <c r="H96" s="462">
        <v>14.865</v>
      </c>
      <c r="I96" s="459">
        <v>59.46</v>
      </c>
      <c r="J96" s="460">
        <v>0.65983574147900004</v>
      </c>
      <c r="K96" s="463">
        <v>0.33707388831099999</v>
      </c>
    </row>
    <row r="97" spans="1:11" ht="14.4" customHeight="1" thickBot="1" x14ac:dyDescent="0.35">
      <c r="A97" s="481" t="s">
        <v>360</v>
      </c>
      <c r="B97" s="459">
        <v>23</v>
      </c>
      <c r="C97" s="459">
        <v>24.898</v>
      </c>
      <c r="D97" s="460">
        <v>1.897999999999</v>
      </c>
      <c r="E97" s="461">
        <v>1.0825217391299999</v>
      </c>
      <c r="F97" s="459">
        <v>26.450934214688999</v>
      </c>
      <c r="G97" s="460">
        <v>8.8169780715629997</v>
      </c>
      <c r="H97" s="462">
        <v>2.323</v>
      </c>
      <c r="I97" s="459">
        <v>9.2919999999999998</v>
      </c>
      <c r="J97" s="460">
        <v>0.475021928436</v>
      </c>
      <c r="K97" s="463">
        <v>0.35129194018499998</v>
      </c>
    </row>
    <row r="98" spans="1:11" ht="14.4" customHeight="1" thickBot="1" x14ac:dyDescent="0.35">
      <c r="A98" s="479" t="s">
        <v>361</v>
      </c>
      <c r="B98" s="459">
        <v>3</v>
      </c>
      <c r="C98" s="459">
        <v>43.812179999999998</v>
      </c>
      <c r="D98" s="460">
        <v>40.812179999999998</v>
      </c>
      <c r="E98" s="461">
        <v>14.60406</v>
      </c>
      <c r="F98" s="459">
        <v>0</v>
      </c>
      <c r="G98" s="460">
        <v>0</v>
      </c>
      <c r="H98" s="462">
        <v>0</v>
      </c>
      <c r="I98" s="459">
        <v>93.633120000000005</v>
      </c>
      <c r="J98" s="460">
        <v>93.633120000000005</v>
      </c>
      <c r="K98" s="470" t="s">
        <v>271</v>
      </c>
    </row>
    <row r="99" spans="1:11" ht="14.4" customHeight="1" thickBot="1" x14ac:dyDescent="0.35">
      <c r="A99" s="480" t="s">
        <v>362</v>
      </c>
      <c r="B99" s="464">
        <v>3</v>
      </c>
      <c r="C99" s="464">
        <v>0</v>
      </c>
      <c r="D99" s="465">
        <v>-3</v>
      </c>
      <c r="E99" s="471">
        <v>0</v>
      </c>
      <c r="F99" s="464">
        <v>0</v>
      </c>
      <c r="G99" s="465">
        <v>0</v>
      </c>
      <c r="H99" s="467">
        <v>0</v>
      </c>
      <c r="I99" s="464">
        <v>0</v>
      </c>
      <c r="J99" s="465">
        <v>0</v>
      </c>
      <c r="K99" s="472">
        <v>0</v>
      </c>
    </row>
    <row r="100" spans="1:11" ht="14.4" customHeight="1" thickBot="1" x14ac:dyDescent="0.35">
      <c r="A100" s="481" t="s">
        <v>363</v>
      </c>
      <c r="B100" s="459">
        <v>3</v>
      </c>
      <c r="C100" s="459">
        <v>0</v>
      </c>
      <c r="D100" s="460">
        <v>-3</v>
      </c>
      <c r="E100" s="461">
        <v>0</v>
      </c>
      <c r="F100" s="459">
        <v>0</v>
      </c>
      <c r="G100" s="460">
        <v>0</v>
      </c>
      <c r="H100" s="462">
        <v>0</v>
      </c>
      <c r="I100" s="459">
        <v>0</v>
      </c>
      <c r="J100" s="460">
        <v>0</v>
      </c>
      <c r="K100" s="463">
        <v>0</v>
      </c>
    </row>
    <row r="101" spans="1:11" ht="14.4" customHeight="1" thickBot="1" x14ac:dyDescent="0.35">
      <c r="A101" s="480" t="s">
        <v>364</v>
      </c>
      <c r="B101" s="464">
        <v>0</v>
      </c>
      <c r="C101" s="464">
        <v>14.46918</v>
      </c>
      <c r="D101" s="465">
        <v>14.46918</v>
      </c>
      <c r="E101" s="466" t="s">
        <v>281</v>
      </c>
      <c r="F101" s="464">
        <v>0</v>
      </c>
      <c r="G101" s="465">
        <v>0</v>
      </c>
      <c r="H101" s="467">
        <v>0</v>
      </c>
      <c r="I101" s="464">
        <v>0</v>
      </c>
      <c r="J101" s="465">
        <v>0</v>
      </c>
      <c r="K101" s="468" t="s">
        <v>271</v>
      </c>
    </row>
    <row r="102" spans="1:11" ht="14.4" customHeight="1" thickBot="1" x14ac:dyDescent="0.35">
      <c r="A102" s="481" t="s">
        <v>365</v>
      </c>
      <c r="B102" s="459">
        <v>0</v>
      </c>
      <c r="C102" s="459">
        <v>14.46918</v>
      </c>
      <c r="D102" s="460">
        <v>14.46918</v>
      </c>
      <c r="E102" s="469" t="s">
        <v>281</v>
      </c>
      <c r="F102" s="459">
        <v>0</v>
      </c>
      <c r="G102" s="460">
        <v>0</v>
      </c>
      <c r="H102" s="462">
        <v>0</v>
      </c>
      <c r="I102" s="459">
        <v>0</v>
      </c>
      <c r="J102" s="460">
        <v>0</v>
      </c>
      <c r="K102" s="470" t="s">
        <v>271</v>
      </c>
    </row>
    <row r="103" spans="1:11" ht="14.4" customHeight="1" thickBot="1" x14ac:dyDescent="0.35">
      <c r="A103" s="480" t="s">
        <v>366</v>
      </c>
      <c r="B103" s="464">
        <v>0</v>
      </c>
      <c r="C103" s="464">
        <v>29.343</v>
      </c>
      <c r="D103" s="465">
        <v>29.343</v>
      </c>
      <c r="E103" s="466" t="s">
        <v>271</v>
      </c>
      <c r="F103" s="464">
        <v>0</v>
      </c>
      <c r="G103" s="465">
        <v>0</v>
      </c>
      <c r="H103" s="467">
        <v>0</v>
      </c>
      <c r="I103" s="464">
        <v>93.633120000000005</v>
      </c>
      <c r="J103" s="465">
        <v>93.633120000000005</v>
      </c>
      <c r="K103" s="468" t="s">
        <v>271</v>
      </c>
    </row>
    <row r="104" spans="1:11" ht="14.4" customHeight="1" thickBot="1" x14ac:dyDescent="0.35">
      <c r="A104" s="481" t="s">
        <v>367</v>
      </c>
      <c r="B104" s="459">
        <v>0</v>
      </c>
      <c r="C104" s="459">
        <v>29.343</v>
      </c>
      <c r="D104" s="460">
        <v>29.343</v>
      </c>
      <c r="E104" s="469" t="s">
        <v>271</v>
      </c>
      <c r="F104" s="459">
        <v>0</v>
      </c>
      <c r="G104" s="460">
        <v>0</v>
      </c>
      <c r="H104" s="462">
        <v>0</v>
      </c>
      <c r="I104" s="459">
        <v>93.633120000000005</v>
      </c>
      <c r="J104" s="460">
        <v>93.633120000000005</v>
      </c>
      <c r="K104" s="470" t="s">
        <v>271</v>
      </c>
    </row>
    <row r="105" spans="1:11" ht="14.4" customHeight="1" thickBot="1" x14ac:dyDescent="0.35">
      <c r="A105" s="477" t="s">
        <v>368</v>
      </c>
      <c r="B105" s="459">
        <v>7202.6894508272098</v>
      </c>
      <c r="C105" s="459">
        <v>8044.71065</v>
      </c>
      <c r="D105" s="460">
        <v>842.02119917279595</v>
      </c>
      <c r="E105" s="461">
        <v>1.116903721161</v>
      </c>
      <c r="F105" s="459">
        <v>8257.3330004803302</v>
      </c>
      <c r="G105" s="460">
        <v>2752.4443334934399</v>
      </c>
      <c r="H105" s="462">
        <v>743.32669999999996</v>
      </c>
      <c r="I105" s="459">
        <v>3062.1951600000002</v>
      </c>
      <c r="J105" s="460">
        <v>309.750826506556</v>
      </c>
      <c r="K105" s="463">
        <v>0.37084554538600001</v>
      </c>
    </row>
    <row r="106" spans="1:11" ht="14.4" customHeight="1" thickBot="1" x14ac:dyDescent="0.35">
      <c r="A106" s="478" t="s">
        <v>369</v>
      </c>
      <c r="B106" s="459">
        <v>7148.7875299111602</v>
      </c>
      <c r="C106" s="459">
        <v>8033.5696900000003</v>
      </c>
      <c r="D106" s="460">
        <v>884.78216008883999</v>
      </c>
      <c r="E106" s="461">
        <v>1.1237667445540001</v>
      </c>
      <c r="F106" s="459">
        <v>8244.4294526049598</v>
      </c>
      <c r="G106" s="460">
        <v>2748.1431508683199</v>
      </c>
      <c r="H106" s="462">
        <v>743.32162000000005</v>
      </c>
      <c r="I106" s="459">
        <v>3049.7880799999998</v>
      </c>
      <c r="J106" s="460">
        <v>301.64492913167999</v>
      </c>
      <c r="K106" s="463">
        <v>0.36992105973200001</v>
      </c>
    </row>
    <row r="107" spans="1:11" ht="14.4" customHeight="1" thickBot="1" x14ac:dyDescent="0.35">
      <c r="A107" s="479" t="s">
        <v>370</v>
      </c>
      <c r="B107" s="459">
        <v>7148.7875299111602</v>
      </c>
      <c r="C107" s="459">
        <v>8033.5696900000003</v>
      </c>
      <c r="D107" s="460">
        <v>884.78216008883999</v>
      </c>
      <c r="E107" s="461">
        <v>1.1237667445540001</v>
      </c>
      <c r="F107" s="459">
        <v>8244.4294526049598</v>
      </c>
      <c r="G107" s="460">
        <v>2748.1431508683199</v>
      </c>
      <c r="H107" s="462">
        <v>743.32162000000005</v>
      </c>
      <c r="I107" s="459">
        <v>3049.7880799999998</v>
      </c>
      <c r="J107" s="460">
        <v>301.64492913167999</v>
      </c>
      <c r="K107" s="463">
        <v>0.36992105973200001</v>
      </c>
    </row>
    <row r="108" spans="1:11" ht="14.4" customHeight="1" thickBot="1" x14ac:dyDescent="0.35">
      <c r="A108" s="480" t="s">
        <v>371</v>
      </c>
      <c r="B108" s="464">
        <v>4567.5</v>
      </c>
      <c r="C108" s="464">
        <v>5270.3934200000003</v>
      </c>
      <c r="D108" s="465">
        <v>702.89341999999999</v>
      </c>
      <c r="E108" s="471">
        <v>1.153890185002</v>
      </c>
      <c r="F108" s="464">
        <v>5430.3411123862597</v>
      </c>
      <c r="G108" s="465">
        <v>1810.11370412875</v>
      </c>
      <c r="H108" s="467">
        <v>498.44997999999998</v>
      </c>
      <c r="I108" s="464">
        <v>1873.90229</v>
      </c>
      <c r="J108" s="465">
        <v>63.788585871248003</v>
      </c>
      <c r="K108" s="472">
        <v>0.34508003295099998</v>
      </c>
    </row>
    <row r="109" spans="1:11" ht="14.4" customHeight="1" thickBot="1" x14ac:dyDescent="0.35">
      <c r="A109" s="481" t="s">
        <v>372</v>
      </c>
      <c r="B109" s="459">
        <v>3503</v>
      </c>
      <c r="C109" s="459">
        <v>3926.1509000000001</v>
      </c>
      <c r="D109" s="460">
        <v>423.15089999999901</v>
      </c>
      <c r="E109" s="461">
        <v>1.1207967170990001</v>
      </c>
      <c r="F109" s="459">
        <v>4003.8198565799898</v>
      </c>
      <c r="G109" s="460">
        <v>1334.60661886</v>
      </c>
      <c r="H109" s="462">
        <v>392.74698000000001</v>
      </c>
      <c r="I109" s="459">
        <v>1412.55206</v>
      </c>
      <c r="J109" s="460">
        <v>77.945441140002004</v>
      </c>
      <c r="K109" s="463">
        <v>0.352801102596</v>
      </c>
    </row>
    <row r="110" spans="1:11" ht="14.4" customHeight="1" thickBot="1" x14ac:dyDescent="0.35">
      <c r="A110" s="481" t="s">
        <v>373</v>
      </c>
      <c r="B110" s="459">
        <v>40</v>
      </c>
      <c r="C110" s="459">
        <v>2.5823999999999998</v>
      </c>
      <c r="D110" s="460">
        <v>-37.4176</v>
      </c>
      <c r="E110" s="461">
        <v>6.4560000000000006E-2</v>
      </c>
      <c r="F110" s="459">
        <v>3.2484841287949999</v>
      </c>
      <c r="G110" s="460">
        <v>1.082828042931</v>
      </c>
      <c r="H110" s="462">
        <v>0</v>
      </c>
      <c r="I110" s="459">
        <v>0.60719999999999996</v>
      </c>
      <c r="J110" s="460">
        <v>-0.47562804293099997</v>
      </c>
      <c r="K110" s="463">
        <v>0.186917951858</v>
      </c>
    </row>
    <row r="111" spans="1:11" ht="14.4" customHeight="1" thickBot="1" x14ac:dyDescent="0.35">
      <c r="A111" s="481" t="s">
        <v>374</v>
      </c>
      <c r="B111" s="459">
        <v>125</v>
      </c>
      <c r="C111" s="459">
        <v>100.74079999999999</v>
      </c>
      <c r="D111" s="460">
        <v>-24.2592</v>
      </c>
      <c r="E111" s="461">
        <v>0.80592640000000004</v>
      </c>
      <c r="F111" s="459">
        <v>129.74258230144301</v>
      </c>
      <c r="G111" s="460">
        <v>43.247527433814</v>
      </c>
      <c r="H111" s="462">
        <v>11.104799999999999</v>
      </c>
      <c r="I111" s="459">
        <v>30.426400000000001</v>
      </c>
      <c r="J111" s="460">
        <v>-12.821127433814</v>
      </c>
      <c r="K111" s="463">
        <v>0.234513599623</v>
      </c>
    </row>
    <row r="112" spans="1:11" ht="14.4" customHeight="1" thickBot="1" x14ac:dyDescent="0.35">
      <c r="A112" s="481" t="s">
        <v>375</v>
      </c>
      <c r="B112" s="459">
        <v>899.5</v>
      </c>
      <c r="C112" s="459">
        <v>1240.91932</v>
      </c>
      <c r="D112" s="460">
        <v>341.41932000000003</v>
      </c>
      <c r="E112" s="461">
        <v>1.3795656698159999</v>
      </c>
      <c r="F112" s="459">
        <v>1293.53018937602</v>
      </c>
      <c r="G112" s="460">
        <v>431.17672979200802</v>
      </c>
      <c r="H112" s="462">
        <v>94.598199999998997</v>
      </c>
      <c r="I112" s="459">
        <v>430.31662999999998</v>
      </c>
      <c r="J112" s="460">
        <v>-0.86009979200800002</v>
      </c>
      <c r="K112" s="463">
        <v>0.332668408927</v>
      </c>
    </row>
    <row r="113" spans="1:11" ht="14.4" customHeight="1" thickBot="1" x14ac:dyDescent="0.35">
      <c r="A113" s="480" t="s">
        <v>376</v>
      </c>
      <c r="B113" s="464">
        <v>0</v>
      </c>
      <c r="C113" s="464">
        <v>0.46904000000000001</v>
      </c>
      <c r="D113" s="465">
        <v>0.46904000000000001</v>
      </c>
      <c r="E113" s="466" t="s">
        <v>271</v>
      </c>
      <c r="F113" s="464">
        <v>0.47363924682199998</v>
      </c>
      <c r="G113" s="465">
        <v>0.15787974894000001</v>
      </c>
      <c r="H113" s="467">
        <v>0</v>
      </c>
      <c r="I113" s="464">
        <v>5.781E-2</v>
      </c>
      <c r="J113" s="465">
        <v>-0.10006974893999999</v>
      </c>
      <c r="K113" s="472">
        <v>0.122054919198</v>
      </c>
    </row>
    <row r="114" spans="1:11" ht="14.4" customHeight="1" thickBot="1" x14ac:dyDescent="0.35">
      <c r="A114" s="481" t="s">
        <v>377</v>
      </c>
      <c r="B114" s="459">
        <v>0</v>
      </c>
      <c r="C114" s="459">
        <v>0.46904000000000001</v>
      </c>
      <c r="D114" s="460">
        <v>0.46904000000000001</v>
      </c>
      <c r="E114" s="469" t="s">
        <v>271</v>
      </c>
      <c r="F114" s="459">
        <v>0.47363924682199998</v>
      </c>
      <c r="G114" s="460">
        <v>0.15787974894000001</v>
      </c>
      <c r="H114" s="462">
        <v>0</v>
      </c>
      <c r="I114" s="459">
        <v>5.781E-2</v>
      </c>
      <c r="J114" s="460">
        <v>-0.10006974893999999</v>
      </c>
      <c r="K114" s="463">
        <v>0.122054919198</v>
      </c>
    </row>
    <row r="115" spans="1:11" ht="14.4" customHeight="1" thickBot="1" x14ac:dyDescent="0.35">
      <c r="A115" s="480" t="s">
        <v>378</v>
      </c>
      <c r="B115" s="464">
        <v>2</v>
      </c>
      <c r="C115" s="464">
        <v>0.77188999999999997</v>
      </c>
      <c r="D115" s="465">
        <v>-1.22811</v>
      </c>
      <c r="E115" s="471">
        <v>0.38594499999999998</v>
      </c>
      <c r="F115" s="464">
        <v>0.77200116458500001</v>
      </c>
      <c r="G115" s="465">
        <v>0.25733372152799999</v>
      </c>
      <c r="H115" s="467">
        <v>0</v>
      </c>
      <c r="I115" s="464">
        <v>0.89756000000000002</v>
      </c>
      <c r="J115" s="465">
        <v>0.640226278471</v>
      </c>
      <c r="K115" s="472">
        <v>1.1626407331669999</v>
      </c>
    </row>
    <row r="116" spans="1:11" ht="14.4" customHeight="1" thickBot="1" x14ac:dyDescent="0.35">
      <c r="A116" s="481" t="s">
        <v>379</v>
      </c>
      <c r="B116" s="459">
        <v>2</v>
      </c>
      <c r="C116" s="459">
        <v>0.77188999999999997</v>
      </c>
      <c r="D116" s="460">
        <v>-1.22811</v>
      </c>
      <c r="E116" s="461">
        <v>0.38594499999999998</v>
      </c>
      <c r="F116" s="459">
        <v>0.77200116458500001</v>
      </c>
      <c r="G116" s="460">
        <v>0.25733372152799999</v>
      </c>
      <c r="H116" s="462">
        <v>0</v>
      </c>
      <c r="I116" s="459">
        <v>0.89756000000000002</v>
      </c>
      <c r="J116" s="460">
        <v>0.640226278471</v>
      </c>
      <c r="K116" s="463">
        <v>1.1626407331669999</v>
      </c>
    </row>
    <row r="117" spans="1:11" ht="14.4" customHeight="1" thickBot="1" x14ac:dyDescent="0.35">
      <c r="A117" s="480" t="s">
        <v>380</v>
      </c>
      <c r="B117" s="464">
        <v>0.12132968086</v>
      </c>
      <c r="C117" s="464">
        <v>6.6600000000000006E-2</v>
      </c>
      <c r="D117" s="465">
        <v>-5.4729680859999998E-2</v>
      </c>
      <c r="E117" s="471">
        <v>0.54891762285699996</v>
      </c>
      <c r="F117" s="464">
        <v>6.6389423981999998E-2</v>
      </c>
      <c r="G117" s="465">
        <v>2.2129807994000002E-2</v>
      </c>
      <c r="H117" s="467">
        <v>6.6600000000000006E-2</v>
      </c>
      <c r="I117" s="464">
        <v>6.6600000000000006E-2</v>
      </c>
      <c r="J117" s="465">
        <v>4.4470192004999999E-2</v>
      </c>
      <c r="K117" s="472">
        <v>0</v>
      </c>
    </row>
    <row r="118" spans="1:11" ht="14.4" customHeight="1" thickBot="1" x14ac:dyDescent="0.35">
      <c r="A118" s="481" t="s">
        <v>381</v>
      </c>
      <c r="B118" s="459">
        <v>0.12132968086</v>
      </c>
      <c r="C118" s="459">
        <v>6.6600000000000006E-2</v>
      </c>
      <c r="D118" s="460">
        <v>-5.4729680859999998E-2</v>
      </c>
      <c r="E118" s="461">
        <v>0.54891762285699996</v>
      </c>
      <c r="F118" s="459">
        <v>6.6389423981999998E-2</v>
      </c>
      <c r="G118" s="460">
        <v>2.2129807994000002E-2</v>
      </c>
      <c r="H118" s="462">
        <v>6.6600000000000006E-2</v>
      </c>
      <c r="I118" s="459">
        <v>6.6600000000000006E-2</v>
      </c>
      <c r="J118" s="460">
        <v>4.4470192004999999E-2</v>
      </c>
      <c r="K118" s="463">
        <v>0</v>
      </c>
    </row>
    <row r="119" spans="1:11" ht="14.4" customHeight="1" thickBot="1" x14ac:dyDescent="0.35">
      <c r="A119" s="480" t="s">
        <v>382</v>
      </c>
      <c r="B119" s="464">
        <v>2579.1662002303001</v>
      </c>
      <c r="C119" s="464">
        <v>2708.97559</v>
      </c>
      <c r="D119" s="465">
        <v>129.809389769701</v>
      </c>
      <c r="E119" s="471">
        <v>1.0503299825179999</v>
      </c>
      <c r="F119" s="464">
        <v>2812.7763103833199</v>
      </c>
      <c r="G119" s="465">
        <v>937.59210346110501</v>
      </c>
      <c r="H119" s="467">
        <v>244.80503999999999</v>
      </c>
      <c r="I119" s="464">
        <v>1126.1150700000001</v>
      </c>
      <c r="J119" s="465">
        <v>188.52296653889499</v>
      </c>
      <c r="K119" s="472">
        <v>0.40035713677000001</v>
      </c>
    </row>
    <row r="120" spans="1:11" ht="14.4" customHeight="1" thickBot="1" x14ac:dyDescent="0.35">
      <c r="A120" s="481" t="s">
        <v>383</v>
      </c>
      <c r="B120" s="459">
        <v>1019.1662002303</v>
      </c>
      <c r="C120" s="459">
        <v>953.99267999999995</v>
      </c>
      <c r="D120" s="460">
        <v>-65.173520230297996</v>
      </c>
      <c r="E120" s="461">
        <v>0.93605211768600005</v>
      </c>
      <c r="F120" s="459">
        <v>1029.56937044968</v>
      </c>
      <c r="G120" s="460">
        <v>343.18979014989401</v>
      </c>
      <c r="H120" s="462">
        <v>80.672869999998994</v>
      </c>
      <c r="I120" s="459">
        <v>384.31948</v>
      </c>
      <c r="J120" s="460">
        <v>41.129689850105997</v>
      </c>
      <c r="K120" s="463">
        <v>0.37328177297199999</v>
      </c>
    </row>
    <row r="121" spans="1:11" ht="14.4" customHeight="1" thickBot="1" x14ac:dyDescent="0.35">
      <c r="A121" s="481" t="s">
        <v>384</v>
      </c>
      <c r="B121" s="459">
        <v>1560</v>
      </c>
      <c r="C121" s="459">
        <v>1754.9829099999999</v>
      </c>
      <c r="D121" s="460">
        <v>194.98290999999901</v>
      </c>
      <c r="E121" s="461">
        <v>1.124989044871</v>
      </c>
      <c r="F121" s="459">
        <v>1783.2069399336301</v>
      </c>
      <c r="G121" s="460">
        <v>594.40231331121095</v>
      </c>
      <c r="H121" s="462">
        <v>164.13217</v>
      </c>
      <c r="I121" s="459">
        <v>741.79558999999995</v>
      </c>
      <c r="J121" s="460">
        <v>147.393276688789</v>
      </c>
      <c r="K121" s="463">
        <v>0.41598962710800003</v>
      </c>
    </row>
    <row r="122" spans="1:11" ht="14.4" customHeight="1" thickBot="1" x14ac:dyDescent="0.35">
      <c r="A122" s="480" t="s">
        <v>385</v>
      </c>
      <c r="B122" s="464">
        <v>0</v>
      </c>
      <c r="C122" s="464">
        <v>52.893149999999999</v>
      </c>
      <c r="D122" s="465">
        <v>52.893149999999999</v>
      </c>
      <c r="E122" s="466" t="s">
        <v>271</v>
      </c>
      <c r="F122" s="464">
        <v>0</v>
      </c>
      <c r="G122" s="465">
        <v>0</v>
      </c>
      <c r="H122" s="467">
        <v>0</v>
      </c>
      <c r="I122" s="464">
        <v>48.748750000000001</v>
      </c>
      <c r="J122" s="465">
        <v>48.748750000000001</v>
      </c>
      <c r="K122" s="468" t="s">
        <v>271</v>
      </c>
    </row>
    <row r="123" spans="1:11" ht="14.4" customHeight="1" thickBot="1" x14ac:dyDescent="0.35">
      <c r="A123" s="481" t="s">
        <v>386</v>
      </c>
      <c r="B123" s="459">
        <v>0</v>
      </c>
      <c r="C123" s="459">
        <v>41.305050000000001</v>
      </c>
      <c r="D123" s="460">
        <v>41.305050000000001</v>
      </c>
      <c r="E123" s="469" t="s">
        <v>271</v>
      </c>
      <c r="F123" s="459">
        <v>0</v>
      </c>
      <c r="G123" s="460">
        <v>0</v>
      </c>
      <c r="H123" s="462">
        <v>0</v>
      </c>
      <c r="I123" s="459">
        <v>0</v>
      </c>
      <c r="J123" s="460">
        <v>0</v>
      </c>
      <c r="K123" s="470" t="s">
        <v>271</v>
      </c>
    </row>
    <row r="124" spans="1:11" ht="14.4" customHeight="1" thickBot="1" x14ac:dyDescent="0.35">
      <c r="A124" s="481" t="s">
        <v>387</v>
      </c>
      <c r="B124" s="459">
        <v>0</v>
      </c>
      <c r="C124" s="459">
        <v>11.588100000000001</v>
      </c>
      <c r="D124" s="460">
        <v>11.588100000000001</v>
      </c>
      <c r="E124" s="469" t="s">
        <v>271</v>
      </c>
      <c r="F124" s="459">
        <v>0</v>
      </c>
      <c r="G124" s="460">
        <v>0</v>
      </c>
      <c r="H124" s="462">
        <v>0</v>
      </c>
      <c r="I124" s="459">
        <v>48.748750000000001</v>
      </c>
      <c r="J124" s="460">
        <v>48.748750000000001</v>
      </c>
      <c r="K124" s="470" t="s">
        <v>271</v>
      </c>
    </row>
    <row r="125" spans="1:11" ht="14.4" customHeight="1" thickBot="1" x14ac:dyDescent="0.35">
      <c r="A125" s="478" t="s">
        <v>388</v>
      </c>
      <c r="B125" s="459">
        <v>53.901920916045</v>
      </c>
      <c r="C125" s="459">
        <v>11.14096</v>
      </c>
      <c r="D125" s="460">
        <v>-42.760960916045001</v>
      </c>
      <c r="E125" s="461">
        <v>0.206689479904</v>
      </c>
      <c r="F125" s="459">
        <v>12.903547875371</v>
      </c>
      <c r="G125" s="460">
        <v>4.3011826251230003</v>
      </c>
      <c r="H125" s="462">
        <v>5.0800000000000003E-3</v>
      </c>
      <c r="I125" s="459">
        <v>12.407080000000001</v>
      </c>
      <c r="J125" s="460">
        <v>8.1058973748759993</v>
      </c>
      <c r="K125" s="463">
        <v>0.96152470001500001</v>
      </c>
    </row>
    <row r="126" spans="1:11" ht="14.4" customHeight="1" thickBot="1" x14ac:dyDescent="0.35">
      <c r="A126" s="484" t="s">
        <v>389</v>
      </c>
      <c r="B126" s="464">
        <v>53.901920916045</v>
      </c>
      <c r="C126" s="464">
        <v>11.14096</v>
      </c>
      <c r="D126" s="465">
        <v>-42.760960916045001</v>
      </c>
      <c r="E126" s="471">
        <v>0.206689479904</v>
      </c>
      <c r="F126" s="464">
        <v>12.903547875371</v>
      </c>
      <c r="G126" s="465">
        <v>4.3011826251230003</v>
      </c>
      <c r="H126" s="467">
        <v>5.0800000000000003E-3</v>
      </c>
      <c r="I126" s="464">
        <v>12.407080000000001</v>
      </c>
      <c r="J126" s="465">
        <v>8.1058973748759993</v>
      </c>
      <c r="K126" s="472">
        <v>0.96152470001500001</v>
      </c>
    </row>
    <row r="127" spans="1:11" ht="14.4" customHeight="1" thickBot="1" x14ac:dyDescent="0.35">
      <c r="A127" s="480" t="s">
        <v>390</v>
      </c>
      <c r="B127" s="464">
        <v>0</v>
      </c>
      <c r="C127" s="464">
        <v>1.5835999999999999</v>
      </c>
      <c r="D127" s="465">
        <v>1.5835999999999999</v>
      </c>
      <c r="E127" s="466" t="s">
        <v>281</v>
      </c>
      <c r="F127" s="464">
        <v>0</v>
      </c>
      <c r="G127" s="465">
        <v>0</v>
      </c>
      <c r="H127" s="467">
        <v>0</v>
      </c>
      <c r="I127" s="464">
        <v>0</v>
      </c>
      <c r="J127" s="465">
        <v>0</v>
      </c>
      <c r="K127" s="468" t="s">
        <v>271</v>
      </c>
    </row>
    <row r="128" spans="1:11" ht="14.4" customHeight="1" thickBot="1" x14ac:dyDescent="0.35">
      <c r="A128" s="481" t="s">
        <v>391</v>
      </c>
      <c r="B128" s="459">
        <v>0</v>
      </c>
      <c r="C128" s="459">
        <v>1.5835999999999999</v>
      </c>
      <c r="D128" s="460">
        <v>1.5835999999999999</v>
      </c>
      <c r="E128" s="469" t="s">
        <v>281</v>
      </c>
      <c r="F128" s="459">
        <v>0</v>
      </c>
      <c r="G128" s="460">
        <v>0</v>
      </c>
      <c r="H128" s="462">
        <v>0</v>
      </c>
      <c r="I128" s="459">
        <v>0</v>
      </c>
      <c r="J128" s="460">
        <v>0</v>
      </c>
      <c r="K128" s="470" t="s">
        <v>271</v>
      </c>
    </row>
    <row r="129" spans="1:11" ht="14.4" customHeight="1" thickBot="1" x14ac:dyDescent="0.35">
      <c r="A129" s="480" t="s">
        <v>392</v>
      </c>
      <c r="B129" s="464">
        <v>0</v>
      </c>
      <c r="C129" s="464">
        <v>0.67703999999999998</v>
      </c>
      <c r="D129" s="465">
        <v>0.67703999999999998</v>
      </c>
      <c r="E129" s="466" t="s">
        <v>271</v>
      </c>
      <c r="F129" s="464">
        <v>0</v>
      </c>
      <c r="G129" s="465">
        <v>0</v>
      </c>
      <c r="H129" s="467">
        <v>5.0800000000000003E-3</v>
      </c>
      <c r="I129" s="464">
        <v>1.039E-2</v>
      </c>
      <c r="J129" s="465">
        <v>1.039E-2</v>
      </c>
      <c r="K129" s="468" t="s">
        <v>271</v>
      </c>
    </row>
    <row r="130" spans="1:11" ht="14.4" customHeight="1" thickBot="1" x14ac:dyDescent="0.35">
      <c r="A130" s="481" t="s">
        <v>393</v>
      </c>
      <c r="B130" s="459">
        <v>0</v>
      </c>
      <c r="C130" s="459">
        <v>-8.2960000000000006E-2</v>
      </c>
      <c r="D130" s="460">
        <v>-8.2960000000000006E-2</v>
      </c>
      <c r="E130" s="469" t="s">
        <v>271</v>
      </c>
      <c r="F130" s="459">
        <v>0</v>
      </c>
      <c r="G130" s="460">
        <v>0</v>
      </c>
      <c r="H130" s="462">
        <v>5.0800000000000003E-3</v>
      </c>
      <c r="I130" s="459">
        <v>1.039E-2</v>
      </c>
      <c r="J130" s="460">
        <v>1.039E-2</v>
      </c>
      <c r="K130" s="470" t="s">
        <v>271</v>
      </c>
    </row>
    <row r="131" spans="1:11" ht="14.4" customHeight="1" thickBot="1" x14ac:dyDescent="0.35">
      <c r="A131" s="481" t="s">
        <v>394</v>
      </c>
      <c r="B131" s="459">
        <v>0</v>
      </c>
      <c r="C131" s="459">
        <v>0.76</v>
      </c>
      <c r="D131" s="460">
        <v>0.76</v>
      </c>
      <c r="E131" s="469" t="s">
        <v>281</v>
      </c>
      <c r="F131" s="459">
        <v>0</v>
      </c>
      <c r="G131" s="460">
        <v>0</v>
      </c>
      <c r="H131" s="462">
        <v>0</v>
      </c>
      <c r="I131" s="459">
        <v>0</v>
      </c>
      <c r="J131" s="460">
        <v>0</v>
      </c>
      <c r="K131" s="470" t="s">
        <v>271</v>
      </c>
    </row>
    <row r="132" spans="1:11" ht="14.4" customHeight="1" thickBot="1" x14ac:dyDescent="0.35">
      <c r="A132" s="480" t="s">
        <v>395</v>
      </c>
      <c r="B132" s="464">
        <v>53.901920916045</v>
      </c>
      <c r="C132" s="464">
        <v>8.8803199999999993</v>
      </c>
      <c r="D132" s="465">
        <v>-45.021600916045003</v>
      </c>
      <c r="E132" s="471">
        <v>0.164749601666</v>
      </c>
      <c r="F132" s="464">
        <v>12.903547875371</v>
      </c>
      <c r="G132" s="465">
        <v>4.3011826251230003</v>
      </c>
      <c r="H132" s="467">
        <v>0</v>
      </c>
      <c r="I132" s="464">
        <v>12.39669</v>
      </c>
      <c r="J132" s="465">
        <v>8.095507374876</v>
      </c>
      <c r="K132" s="472">
        <v>0.96071949511300003</v>
      </c>
    </row>
    <row r="133" spans="1:11" ht="14.4" customHeight="1" thickBot="1" x14ac:dyDescent="0.35">
      <c r="A133" s="481" t="s">
        <v>396</v>
      </c>
      <c r="B133" s="459">
        <v>31.284264344212001</v>
      </c>
      <c r="C133" s="459">
        <v>0</v>
      </c>
      <c r="D133" s="460">
        <v>-31.284264344212001</v>
      </c>
      <c r="E133" s="461">
        <v>0</v>
      </c>
      <c r="F133" s="459">
        <v>0</v>
      </c>
      <c r="G133" s="460">
        <v>0</v>
      </c>
      <c r="H133" s="462">
        <v>0</v>
      </c>
      <c r="I133" s="459">
        <v>0</v>
      </c>
      <c r="J133" s="460">
        <v>0</v>
      </c>
      <c r="K133" s="463">
        <v>4</v>
      </c>
    </row>
    <row r="134" spans="1:11" ht="14.4" customHeight="1" thickBot="1" x14ac:dyDescent="0.35">
      <c r="A134" s="481" t="s">
        <v>397</v>
      </c>
      <c r="B134" s="459">
        <v>3.2311861340879999</v>
      </c>
      <c r="C134" s="459">
        <v>3.8058000000000001</v>
      </c>
      <c r="D134" s="460">
        <v>0.57461386591100005</v>
      </c>
      <c r="E134" s="461">
        <v>1.1778337248499999</v>
      </c>
      <c r="F134" s="459">
        <v>5.123563922103</v>
      </c>
      <c r="G134" s="460">
        <v>1.707854640701</v>
      </c>
      <c r="H134" s="462">
        <v>0</v>
      </c>
      <c r="I134" s="459">
        <v>0</v>
      </c>
      <c r="J134" s="460">
        <v>-1.707854640701</v>
      </c>
      <c r="K134" s="463">
        <v>0</v>
      </c>
    </row>
    <row r="135" spans="1:11" ht="14.4" customHeight="1" thickBot="1" x14ac:dyDescent="0.35">
      <c r="A135" s="481" t="s">
        <v>398</v>
      </c>
      <c r="B135" s="459">
        <v>19.386470437743</v>
      </c>
      <c r="C135" s="459">
        <v>5.0745199999999997</v>
      </c>
      <c r="D135" s="460">
        <v>-14.311950437743</v>
      </c>
      <c r="E135" s="461">
        <v>0.261755744362</v>
      </c>
      <c r="F135" s="459">
        <v>7.7799839532680002</v>
      </c>
      <c r="G135" s="460">
        <v>2.5933279844219999</v>
      </c>
      <c r="H135" s="462">
        <v>0</v>
      </c>
      <c r="I135" s="459">
        <v>12.39669</v>
      </c>
      <c r="J135" s="460">
        <v>9.8033620155769992</v>
      </c>
      <c r="K135" s="463">
        <v>1.5934081708209999</v>
      </c>
    </row>
    <row r="136" spans="1:11" ht="14.4" customHeight="1" thickBot="1" x14ac:dyDescent="0.35">
      <c r="A136" s="477" t="s">
        <v>399</v>
      </c>
      <c r="B136" s="459">
        <v>1361.30236122152</v>
      </c>
      <c r="C136" s="459">
        <v>1507.93182</v>
      </c>
      <c r="D136" s="460">
        <v>146.62945877847599</v>
      </c>
      <c r="E136" s="461">
        <v>1.1077126309000001</v>
      </c>
      <c r="F136" s="459">
        <v>1612.9072897404401</v>
      </c>
      <c r="G136" s="460">
        <v>537.63576324681299</v>
      </c>
      <c r="H136" s="462">
        <v>152.84574000000001</v>
      </c>
      <c r="I136" s="459">
        <v>522.05236000000002</v>
      </c>
      <c r="J136" s="460">
        <v>-15.583403246813001</v>
      </c>
      <c r="K136" s="463">
        <v>0.32367164766399997</v>
      </c>
    </row>
    <row r="137" spans="1:11" ht="14.4" customHeight="1" thickBot="1" x14ac:dyDescent="0.35">
      <c r="A137" s="482" t="s">
        <v>400</v>
      </c>
      <c r="B137" s="464">
        <v>1361.30236122152</v>
      </c>
      <c r="C137" s="464">
        <v>1507.93182</v>
      </c>
      <c r="D137" s="465">
        <v>146.62945877847599</v>
      </c>
      <c r="E137" s="471">
        <v>1.1077126309000001</v>
      </c>
      <c r="F137" s="464">
        <v>1612.9072897404401</v>
      </c>
      <c r="G137" s="465">
        <v>537.63576324681299</v>
      </c>
      <c r="H137" s="467">
        <v>152.84574000000001</v>
      </c>
      <c r="I137" s="464">
        <v>522.05236000000002</v>
      </c>
      <c r="J137" s="465">
        <v>-15.583403246813001</v>
      </c>
      <c r="K137" s="472">
        <v>0.32367164766399997</v>
      </c>
    </row>
    <row r="138" spans="1:11" ht="14.4" customHeight="1" thickBot="1" x14ac:dyDescent="0.35">
      <c r="A138" s="484" t="s">
        <v>54</v>
      </c>
      <c r="B138" s="464">
        <v>1361.30236122152</v>
      </c>
      <c r="C138" s="464">
        <v>1507.93182</v>
      </c>
      <c r="D138" s="465">
        <v>146.62945877847599</v>
      </c>
      <c r="E138" s="471">
        <v>1.1077126309000001</v>
      </c>
      <c r="F138" s="464">
        <v>1612.9072897404401</v>
      </c>
      <c r="G138" s="465">
        <v>537.63576324681299</v>
      </c>
      <c r="H138" s="467">
        <v>152.84574000000001</v>
      </c>
      <c r="I138" s="464">
        <v>522.05236000000002</v>
      </c>
      <c r="J138" s="465">
        <v>-15.583403246813001</v>
      </c>
      <c r="K138" s="472">
        <v>0.32367164766399997</v>
      </c>
    </row>
    <row r="139" spans="1:11" ht="14.4" customHeight="1" thickBot="1" x14ac:dyDescent="0.35">
      <c r="A139" s="483" t="s">
        <v>401</v>
      </c>
      <c r="B139" s="459">
        <v>23.258105950120001</v>
      </c>
      <c r="C139" s="459">
        <v>15.50759</v>
      </c>
      <c r="D139" s="460">
        <v>-7.7505159501199996</v>
      </c>
      <c r="E139" s="461">
        <v>0.66676065683300001</v>
      </c>
      <c r="F139" s="459">
        <v>0</v>
      </c>
      <c r="G139" s="460">
        <v>0</v>
      </c>
      <c r="H139" s="462">
        <v>2.0723799999999999</v>
      </c>
      <c r="I139" s="459">
        <v>5.3658099999999997</v>
      </c>
      <c r="J139" s="460">
        <v>5.3658099999999997</v>
      </c>
      <c r="K139" s="470" t="s">
        <v>281</v>
      </c>
    </row>
    <row r="140" spans="1:11" ht="14.4" customHeight="1" thickBot="1" x14ac:dyDescent="0.35">
      <c r="A140" s="481" t="s">
        <v>402</v>
      </c>
      <c r="B140" s="459">
        <v>23.258105950120001</v>
      </c>
      <c r="C140" s="459">
        <v>15.50759</v>
      </c>
      <c r="D140" s="460">
        <v>-7.7505159501199996</v>
      </c>
      <c r="E140" s="461">
        <v>0.66676065683300001</v>
      </c>
      <c r="F140" s="459">
        <v>0</v>
      </c>
      <c r="G140" s="460">
        <v>0</v>
      </c>
      <c r="H140" s="462">
        <v>2.0723799999999999</v>
      </c>
      <c r="I140" s="459">
        <v>5.3658099999999997</v>
      </c>
      <c r="J140" s="460">
        <v>5.3658099999999997</v>
      </c>
      <c r="K140" s="470" t="s">
        <v>281</v>
      </c>
    </row>
    <row r="141" spans="1:11" ht="14.4" customHeight="1" thickBot="1" x14ac:dyDescent="0.35">
      <c r="A141" s="480" t="s">
        <v>403</v>
      </c>
      <c r="B141" s="464">
        <v>35.018120059383001</v>
      </c>
      <c r="C141" s="464">
        <v>33.347999999999999</v>
      </c>
      <c r="D141" s="465">
        <v>-1.6701200593829999</v>
      </c>
      <c r="E141" s="471">
        <v>0.95230697545800003</v>
      </c>
      <c r="F141" s="464">
        <v>67.151924821115998</v>
      </c>
      <c r="G141" s="465">
        <v>22.383974940371999</v>
      </c>
      <c r="H141" s="467">
        <v>0</v>
      </c>
      <c r="I141" s="464">
        <v>10.884</v>
      </c>
      <c r="J141" s="465">
        <v>-11.499974940372001</v>
      </c>
      <c r="K141" s="472">
        <v>0.162080238637</v>
      </c>
    </row>
    <row r="142" spans="1:11" ht="14.4" customHeight="1" thickBot="1" x14ac:dyDescent="0.35">
      <c r="A142" s="481" t="s">
        <v>404</v>
      </c>
      <c r="B142" s="459">
        <v>35.018120059383001</v>
      </c>
      <c r="C142" s="459">
        <v>33.347999999999999</v>
      </c>
      <c r="D142" s="460">
        <v>-1.6701200593829999</v>
      </c>
      <c r="E142" s="461">
        <v>0.95230697545800003</v>
      </c>
      <c r="F142" s="459">
        <v>67.151924821115998</v>
      </c>
      <c r="G142" s="460">
        <v>22.383974940371999</v>
      </c>
      <c r="H142" s="462">
        <v>0</v>
      </c>
      <c r="I142" s="459">
        <v>10.884</v>
      </c>
      <c r="J142" s="460">
        <v>-11.499974940372001</v>
      </c>
      <c r="K142" s="463">
        <v>0.162080238637</v>
      </c>
    </row>
    <row r="143" spans="1:11" ht="14.4" customHeight="1" thickBot="1" x14ac:dyDescent="0.35">
      <c r="A143" s="480" t="s">
        <v>405</v>
      </c>
      <c r="B143" s="464">
        <v>11.330195385841</v>
      </c>
      <c r="C143" s="464">
        <v>16.660540000000001</v>
      </c>
      <c r="D143" s="465">
        <v>5.3303446141580002</v>
      </c>
      <c r="E143" s="471">
        <v>1.470454783226</v>
      </c>
      <c r="F143" s="464">
        <v>18.955679279750001</v>
      </c>
      <c r="G143" s="465">
        <v>6.3185597599159999</v>
      </c>
      <c r="H143" s="467">
        <v>0.68501999999999996</v>
      </c>
      <c r="I143" s="464">
        <v>4.7300199999999997</v>
      </c>
      <c r="J143" s="465">
        <v>-1.588539759916</v>
      </c>
      <c r="K143" s="472">
        <v>0.24953049322000001</v>
      </c>
    </row>
    <row r="144" spans="1:11" ht="14.4" customHeight="1" thickBot="1" x14ac:dyDescent="0.35">
      <c r="A144" s="481" t="s">
        <v>406</v>
      </c>
      <c r="B144" s="459">
        <v>0.86427441196999999</v>
      </c>
      <c r="C144" s="459">
        <v>0.37</v>
      </c>
      <c r="D144" s="460">
        <v>-0.49427441196999999</v>
      </c>
      <c r="E144" s="461">
        <v>0.42810477190500001</v>
      </c>
      <c r="F144" s="459">
        <v>1.8518983915859999</v>
      </c>
      <c r="G144" s="460">
        <v>0.61729946386199996</v>
      </c>
      <c r="H144" s="462">
        <v>0</v>
      </c>
      <c r="I144" s="459">
        <v>0.37</v>
      </c>
      <c r="J144" s="460">
        <v>-0.247299463862</v>
      </c>
      <c r="K144" s="463">
        <v>0.19979497886100001</v>
      </c>
    </row>
    <row r="145" spans="1:11" ht="14.4" customHeight="1" thickBot="1" x14ac:dyDescent="0.35">
      <c r="A145" s="481" t="s">
        <v>407</v>
      </c>
      <c r="B145" s="459">
        <v>10.465920973871</v>
      </c>
      <c r="C145" s="459">
        <v>16.29054</v>
      </c>
      <c r="D145" s="460">
        <v>5.8246190261280004</v>
      </c>
      <c r="E145" s="461">
        <v>1.5565319135</v>
      </c>
      <c r="F145" s="459">
        <v>17.103780888163001</v>
      </c>
      <c r="G145" s="460">
        <v>5.7012602960540004</v>
      </c>
      <c r="H145" s="462">
        <v>0.68501999999999996</v>
      </c>
      <c r="I145" s="459">
        <v>4.3600199999999996</v>
      </c>
      <c r="J145" s="460">
        <v>-1.341240296054</v>
      </c>
      <c r="K145" s="463">
        <v>0.25491556682700001</v>
      </c>
    </row>
    <row r="146" spans="1:11" ht="14.4" customHeight="1" thickBot="1" x14ac:dyDescent="0.35">
      <c r="A146" s="480" t="s">
        <v>408</v>
      </c>
      <c r="B146" s="464">
        <v>29.172955636975999</v>
      </c>
      <c r="C146" s="464">
        <v>29.192710000000002</v>
      </c>
      <c r="D146" s="465">
        <v>1.9754363023000002E-2</v>
      </c>
      <c r="E146" s="471">
        <v>1.000677146438</v>
      </c>
      <c r="F146" s="464">
        <v>26.705594138296</v>
      </c>
      <c r="G146" s="465">
        <v>8.9018647127650006</v>
      </c>
      <c r="H146" s="467">
        <v>2.5158999999999998</v>
      </c>
      <c r="I146" s="464">
        <v>9.9972999999999992</v>
      </c>
      <c r="J146" s="465">
        <v>1.0954352872340001</v>
      </c>
      <c r="K146" s="472">
        <v>0.37435227796199999</v>
      </c>
    </row>
    <row r="147" spans="1:11" ht="14.4" customHeight="1" thickBot="1" x14ac:dyDescent="0.35">
      <c r="A147" s="481" t="s">
        <v>409</v>
      </c>
      <c r="B147" s="459">
        <v>29.172955636975999</v>
      </c>
      <c r="C147" s="459">
        <v>29.192710000000002</v>
      </c>
      <c r="D147" s="460">
        <v>1.9754363023000002E-2</v>
      </c>
      <c r="E147" s="461">
        <v>1.000677146438</v>
      </c>
      <c r="F147" s="459">
        <v>26.705594138296</v>
      </c>
      <c r="G147" s="460">
        <v>8.9018647127650006</v>
      </c>
      <c r="H147" s="462">
        <v>2.5158999999999998</v>
      </c>
      <c r="I147" s="459">
        <v>9.9972999999999992</v>
      </c>
      <c r="J147" s="460">
        <v>1.0954352872340001</v>
      </c>
      <c r="K147" s="463">
        <v>0.37435227796199999</v>
      </c>
    </row>
    <row r="148" spans="1:11" ht="14.4" customHeight="1" thickBot="1" x14ac:dyDescent="0.35">
      <c r="A148" s="480" t="s">
        <v>410</v>
      </c>
      <c r="B148" s="464">
        <v>0</v>
      </c>
      <c r="C148" s="464">
        <v>0.73599999999999999</v>
      </c>
      <c r="D148" s="465">
        <v>0.73599999999999999</v>
      </c>
      <c r="E148" s="466" t="s">
        <v>281</v>
      </c>
      <c r="F148" s="464">
        <v>0</v>
      </c>
      <c r="G148" s="465">
        <v>0</v>
      </c>
      <c r="H148" s="467">
        <v>0.112</v>
      </c>
      <c r="I148" s="464">
        <v>0.29599999999999999</v>
      </c>
      <c r="J148" s="465">
        <v>0.29599999999999999</v>
      </c>
      <c r="K148" s="468" t="s">
        <v>281</v>
      </c>
    </row>
    <row r="149" spans="1:11" ht="14.4" customHeight="1" thickBot="1" x14ac:dyDescent="0.35">
      <c r="A149" s="481" t="s">
        <v>411</v>
      </c>
      <c r="B149" s="459">
        <v>0</v>
      </c>
      <c r="C149" s="459">
        <v>0.73599999999999999</v>
      </c>
      <c r="D149" s="460">
        <v>0.73599999999999999</v>
      </c>
      <c r="E149" s="469" t="s">
        <v>281</v>
      </c>
      <c r="F149" s="459">
        <v>0</v>
      </c>
      <c r="G149" s="460">
        <v>0</v>
      </c>
      <c r="H149" s="462">
        <v>0.112</v>
      </c>
      <c r="I149" s="459">
        <v>0.29599999999999999</v>
      </c>
      <c r="J149" s="460">
        <v>0.29599999999999999</v>
      </c>
      <c r="K149" s="470" t="s">
        <v>281</v>
      </c>
    </row>
    <row r="150" spans="1:11" ht="14.4" customHeight="1" thickBot="1" x14ac:dyDescent="0.35">
      <c r="A150" s="480" t="s">
        <v>412</v>
      </c>
      <c r="B150" s="464">
        <v>519.95356530312699</v>
      </c>
      <c r="C150" s="464">
        <v>533.22146999999995</v>
      </c>
      <c r="D150" s="465">
        <v>13.267904696872</v>
      </c>
      <c r="E150" s="471">
        <v>1.0255174799869999</v>
      </c>
      <c r="F150" s="464">
        <v>652.71178833372903</v>
      </c>
      <c r="G150" s="465">
        <v>217.57059611124299</v>
      </c>
      <c r="H150" s="467">
        <v>32.85416</v>
      </c>
      <c r="I150" s="464">
        <v>159.29805999999999</v>
      </c>
      <c r="J150" s="465">
        <v>-58.272536111242999</v>
      </c>
      <c r="K150" s="472">
        <v>0.24405574228499999</v>
      </c>
    </row>
    <row r="151" spans="1:11" ht="14.4" customHeight="1" thickBot="1" x14ac:dyDescent="0.35">
      <c r="A151" s="481" t="s">
        <v>413</v>
      </c>
      <c r="B151" s="459">
        <v>519.95356530312699</v>
      </c>
      <c r="C151" s="459">
        <v>533.22146999999995</v>
      </c>
      <c r="D151" s="460">
        <v>13.267904696872</v>
      </c>
      <c r="E151" s="461">
        <v>1.0255174799869999</v>
      </c>
      <c r="F151" s="459">
        <v>652.71178833372903</v>
      </c>
      <c r="G151" s="460">
        <v>217.57059611124299</v>
      </c>
      <c r="H151" s="462">
        <v>32.85416</v>
      </c>
      <c r="I151" s="459">
        <v>159.29805999999999</v>
      </c>
      <c r="J151" s="460">
        <v>-58.272536111242999</v>
      </c>
      <c r="K151" s="463">
        <v>0.24405574228499999</v>
      </c>
    </row>
    <row r="152" spans="1:11" ht="14.4" customHeight="1" thickBot="1" x14ac:dyDescent="0.35">
      <c r="A152" s="480" t="s">
        <v>414</v>
      </c>
      <c r="B152" s="464">
        <v>0</v>
      </c>
      <c r="C152" s="464">
        <v>0.11456</v>
      </c>
      <c r="D152" s="465">
        <v>0.11456</v>
      </c>
      <c r="E152" s="466" t="s">
        <v>281</v>
      </c>
      <c r="F152" s="464">
        <v>0</v>
      </c>
      <c r="G152" s="465">
        <v>0</v>
      </c>
      <c r="H152" s="467">
        <v>0</v>
      </c>
      <c r="I152" s="464">
        <v>0</v>
      </c>
      <c r="J152" s="465">
        <v>0</v>
      </c>
      <c r="K152" s="472">
        <v>0</v>
      </c>
    </row>
    <row r="153" spans="1:11" ht="14.4" customHeight="1" thickBot="1" x14ac:dyDescent="0.35">
      <c r="A153" s="481" t="s">
        <v>415</v>
      </c>
      <c r="B153" s="459">
        <v>0</v>
      </c>
      <c r="C153" s="459">
        <v>0.11456</v>
      </c>
      <c r="D153" s="460">
        <v>0.11456</v>
      </c>
      <c r="E153" s="469" t="s">
        <v>281</v>
      </c>
      <c r="F153" s="459">
        <v>0</v>
      </c>
      <c r="G153" s="460">
        <v>0</v>
      </c>
      <c r="H153" s="462">
        <v>0</v>
      </c>
      <c r="I153" s="459">
        <v>0</v>
      </c>
      <c r="J153" s="460">
        <v>0</v>
      </c>
      <c r="K153" s="463">
        <v>0</v>
      </c>
    </row>
    <row r="154" spans="1:11" ht="14.4" customHeight="1" thickBot="1" x14ac:dyDescent="0.35">
      <c r="A154" s="480" t="s">
        <v>416</v>
      </c>
      <c r="B154" s="464">
        <v>742.569418886074</v>
      </c>
      <c r="C154" s="464">
        <v>879.15094999999997</v>
      </c>
      <c r="D154" s="465">
        <v>136.58153111392599</v>
      </c>
      <c r="E154" s="471">
        <v>1.1839309937089999</v>
      </c>
      <c r="F154" s="464">
        <v>847.382303167548</v>
      </c>
      <c r="G154" s="465">
        <v>282.46076772251598</v>
      </c>
      <c r="H154" s="467">
        <v>114.60628</v>
      </c>
      <c r="I154" s="464">
        <v>331.48117000000002</v>
      </c>
      <c r="J154" s="465">
        <v>49.020402277484003</v>
      </c>
      <c r="K154" s="472">
        <v>0.39118254978900002</v>
      </c>
    </row>
    <row r="155" spans="1:11" ht="14.4" customHeight="1" thickBot="1" x14ac:dyDescent="0.35">
      <c r="A155" s="481" t="s">
        <v>417</v>
      </c>
      <c r="B155" s="459">
        <v>742.569418886074</v>
      </c>
      <c r="C155" s="459">
        <v>879.15094999999997</v>
      </c>
      <c r="D155" s="460">
        <v>136.58153111392599</v>
      </c>
      <c r="E155" s="461">
        <v>1.1839309937089999</v>
      </c>
      <c r="F155" s="459">
        <v>847.382303167548</v>
      </c>
      <c r="G155" s="460">
        <v>282.46076772251598</v>
      </c>
      <c r="H155" s="462">
        <v>114.60628</v>
      </c>
      <c r="I155" s="459">
        <v>331.48117000000002</v>
      </c>
      <c r="J155" s="460">
        <v>49.020402277484003</v>
      </c>
      <c r="K155" s="463">
        <v>0.39118254978900002</v>
      </c>
    </row>
    <row r="156" spans="1:11" ht="14.4" customHeight="1" thickBot="1" x14ac:dyDescent="0.35">
      <c r="A156" s="477" t="s">
        <v>418</v>
      </c>
      <c r="B156" s="459">
        <v>0</v>
      </c>
      <c r="C156" s="459">
        <v>0.11879000000000001</v>
      </c>
      <c r="D156" s="460">
        <v>0.11879000000000001</v>
      </c>
      <c r="E156" s="469" t="s">
        <v>281</v>
      </c>
      <c r="F156" s="459">
        <v>0</v>
      </c>
      <c r="G156" s="460">
        <v>0</v>
      </c>
      <c r="H156" s="462">
        <v>0</v>
      </c>
      <c r="I156" s="459">
        <v>0.25544</v>
      </c>
      <c r="J156" s="460">
        <v>0.25544</v>
      </c>
      <c r="K156" s="470" t="s">
        <v>271</v>
      </c>
    </row>
    <row r="157" spans="1:11" ht="14.4" customHeight="1" thickBot="1" x14ac:dyDescent="0.35">
      <c r="A157" s="482" t="s">
        <v>419</v>
      </c>
      <c r="B157" s="464">
        <v>0</v>
      </c>
      <c r="C157" s="464">
        <v>0.11879000000000001</v>
      </c>
      <c r="D157" s="465">
        <v>0.11879000000000001</v>
      </c>
      <c r="E157" s="466" t="s">
        <v>281</v>
      </c>
      <c r="F157" s="464">
        <v>0</v>
      </c>
      <c r="G157" s="465">
        <v>0</v>
      </c>
      <c r="H157" s="467">
        <v>0</v>
      </c>
      <c r="I157" s="464">
        <v>0.25544</v>
      </c>
      <c r="J157" s="465">
        <v>0.25544</v>
      </c>
      <c r="K157" s="468" t="s">
        <v>271</v>
      </c>
    </row>
    <row r="158" spans="1:11" ht="14.4" customHeight="1" thickBot="1" x14ac:dyDescent="0.35">
      <c r="A158" s="484" t="s">
        <v>420</v>
      </c>
      <c r="B158" s="464">
        <v>0</v>
      </c>
      <c r="C158" s="464">
        <v>0.11879000000000001</v>
      </c>
      <c r="D158" s="465">
        <v>0.11879000000000001</v>
      </c>
      <c r="E158" s="466" t="s">
        <v>281</v>
      </c>
      <c r="F158" s="464">
        <v>0</v>
      </c>
      <c r="G158" s="465">
        <v>0</v>
      </c>
      <c r="H158" s="467">
        <v>0</v>
      </c>
      <c r="I158" s="464">
        <v>0.25544</v>
      </c>
      <c r="J158" s="465">
        <v>0.25544</v>
      </c>
      <c r="K158" s="468" t="s">
        <v>271</v>
      </c>
    </row>
    <row r="159" spans="1:11" ht="14.4" customHeight="1" thickBot="1" x14ac:dyDescent="0.35">
      <c r="A159" s="480" t="s">
        <v>421</v>
      </c>
      <c r="B159" s="464">
        <v>0</v>
      </c>
      <c r="C159" s="464">
        <v>0.11879000000000001</v>
      </c>
      <c r="D159" s="465">
        <v>0.11879000000000001</v>
      </c>
      <c r="E159" s="466" t="s">
        <v>281</v>
      </c>
      <c r="F159" s="464">
        <v>0</v>
      </c>
      <c r="G159" s="465">
        <v>0</v>
      </c>
      <c r="H159" s="467">
        <v>0</v>
      </c>
      <c r="I159" s="464">
        <v>0.25544</v>
      </c>
      <c r="J159" s="465">
        <v>0.25544</v>
      </c>
      <c r="K159" s="468" t="s">
        <v>281</v>
      </c>
    </row>
    <row r="160" spans="1:11" ht="14.4" customHeight="1" thickBot="1" x14ac:dyDescent="0.35">
      <c r="A160" s="481" t="s">
        <v>422</v>
      </c>
      <c r="B160" s="459">
        <v>0</v>
      </c>
      <c r="C160" s="459">
        <v>0.11879000000000001</v>
      </c>
      <c r="D160" s="460">
        <v>0.11879000000000001</v>
      </c>
      <c r="E160" s="469" t="s">
        <v>281</v>
      </c>
      <c r="F160" s="459">
        <v>0</v>
      </c>
      <c r="G160" s="460">
        <v>0</v>
      </c>
      <c r="H160" s="462">
        <v>0</v>
      </c>
      <c r="I160" s="459">
        <v>0.25544</v>
      </c>
      <c r="J160" s="460">
        <v>0.25544</v>
      </c>
      <c r="K160" s="470" t="s">
        <v>281</v>
      </c>
    </row>
    <row r="161" spans="1:11" ht="14.4" customHeight="1" thickBot="1" x14ac:dyDescent="0.35">
      <c r="A161" s="485"/>
      <c r="B161" s="459">
        <v>-4458.9259900100596</v>
      </c>
      <c r="C161" s="459">
        <v>-4508.5761700000003</v>
      </c>
      <c r="D161" s="460">
        <v>-49.650179989938998</v>
      </c>
      <c r="E161" s="461">
        <v>1.011135008766</v>
      </c>
      <c r="F161" s="459">
        <v>-4480.6760944226598</v>
      </c>
      <c r="G161" s="460">
        <v>-1493.5586981408901</v>
      </c>
      <c r="H161" s="462">
        <v>-608.93669000000602</v>
      </c>
      <c r="I161" s="459">
        <v>-1589.24837000001</v>
      </c>
      <c r="J161" s="460">
        <v>-95.689671859121006</v>
      </c>
      <c r="K161" s="463">
        <v>0.35468941215700001</v>
      </c>
    </row>
    <row r="162" spans="1:11" ht="14.4" customHeight="1" thickBot="1" x14ac:dyDescent="0.35">
      <c r="A162" s="486" t="s">
        <v>66</v>
      </c>
      <c r="B162" s="473">
        <v>-4458.9259900100596</v>
      </c>
      <c r="C162" s="473">
        <v>-4508.5761700000003</v>
      </c>
      <c r="D162" s="474">
        <v>-49.65017998994</v>
      </c>
      <c r="E162" s="475" t="s">
        <v>281</v>
      </c>
      <c r="F162" s="473">
        <v>-4480.6760944226598</v>
      </c>
      <c r="G162" s="474">
        <v>-1493.5586981408901</v>
      </c>
      <c r="H162" s="473">
        <v>-608.93669000000602</v>
      </c>
      <c r="I162" s="473">
        <v>-1589.24837000001</v>
      </c>
      <c r="J162" s="474">
        <v>-95.689671859121006</v>
      </c>
      <c r="K162" s="476">
        <v>0.35468941215700001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423</v>
      </c>
      <c r="B5" s="488" t="s">
        <v>424</v>
      </c>
      <c r="C5" s="489" t="s">
        <v>425</v>
      </c>
      <c r="D5" s="489" t="s">
        <v>425</v>
      </c>
      <c r="E5" s="489"/>
      <c r="F5" s="489" t="s">
        <v>425</v>
      </c>
      <c r="G5" s="489" t="s">
        <v>425</v>
      </c>
      <c r="H5" s="489" t="s">
        <v>425</v>
      </c>
      <c r="I5" s="490" t="s">
        <v>425</v>
      </c>
      <c r="J5" s="491" t="s">
        <v>68</v>
      </c>
    </row>
    <row r="6" spans="1:10" ht="14.4" customHeight="1" x14ac:dyDescent="0.3">
      <c r="A6" s="487" t="s">
        <v>423</v>
      </c>
      <c r="B6" s="488" t="s">
        <v>426</v>
      </c>
      <c r="C6" s="489">
        <v>170.48973000000001</v>
      </c>
      <c r="D6" s="489">
        <v>222.51854000000006</v>
      </c>
      <c r="E6" s="489"/>
      <c r="F6" s="489">
        <v>181.72385999999997</v>
      </c>
      <c r="G6" s="489">
        <v>196.66666406249999</v>
      </c>
      <c r="H6" s="489">
        <v>-14.942804062500016</v>
      </c>
      <c r="I6" s="490">
        <v>0.9240196393540735</v>
      </c>
      <c r="J6" s="491" t="s">
        <v>1</v>
      </c>
    </row>
    <row r="7" spans="1:10" ht="14.4" customHeight="1" x14ac:dyDescent="0.3">
      <c r="A7" s="487" t="s">
        <v>423</v>
      </c>
      <c r="B7" s="488" t="s">
        <v>427</v>
      </c>
      <c r="C7" s="489">
        <v>0</v>
      </c>
      <c r="D7" s="489">
        <v>0</v>
      </c>
      <c r="E7" s="489"/>
      <c r="F7" s="489">
        <v>1.02925</v>
      </c>
      <c r="G7" s="489">
        <v>0</v>
      </c>
      <c r="H7" s="489">
        <v>1.02925</v>
      </c>
      <c r="I7" s="490" t="s">
        <v>425</v>
      </c>
      <c r="J7" s="491" t="s">
        <v>1</v>
      </c>
    </row>
    <row r="8" spans="1:10" ht="14.4" customHeight="1" x14ac:dyDescent="0.3">
      <c r="A8" s="487" t="s">
        <v>423</v>
      </c>
      <c r="B8" s="488" t="s">
        <v>428</v>
      </c>
      <c r="C8" s="489">
        <v>170.48973000000001</v>
      </c>
      <c r="D8" s="489">
        <v>222.51854000000006</v>
      </c>
      <c r="E8" s="489"/>
      <c r="F8" s="489">
        <v>182.75310999999996</v>
      </c>
      <c r="G8" s="489">
        <v>196.66666406249999</v>
      </c>
      <c r="H8" s="489">
        <v>-13.913554062500026</v>
      </c>
      <c r="I8" s="490">
        <v>0.92925311399964383</v>
      </c>
      <c r="J8" s="491" t="s">
        <v>429</v>
      </c>
    </row>
    <row r="10" spans="1:10" ht="14.4" customHeight="1" x14ac:dyDescent="0.3">
      <c r="A10" s="487" t="s">
        <v>423</v>
      </c>
      <c r="B10" s="488" t="s">
        <v>424</v>
      </c>
      <c r="C10" s="489" t="s">
        <v>425</v>
      </c>
      <c r="D10" s="489" t="s">
        <v>425</v>
      </c>
      <c r="E10" s="489"/>
      <c r="F10" s="489" t="s">
        <v>425</v>
      </c>
      <c r="G10" s="489" t="s">
        <v>425</v>
      </c>
      <c r="H10" s="489" t="s">
        <v>425</v>
      </c>
      <c r="I10" s="490" t="s">
        <v>425</v>
      </c>
      <c r="J10" s="491" t="s">
        <v>68</v>
      </c>
    </row>
    <row r="11" spans="1:10" ht="14.4" customHeight="1" x14ac:dyDescent="0.3">
      <c r="A11" s="487" t="s">
        <v>430</v>
      </c>
      <c r="B11" s="488" t="s">
        <v>431</v>
      </c>
      <c r="C11" s="489" t="s">
        <v>425</v>
      </c>
      <c r="D11" s="489" t="s">
        <v>425</v>
      </c>
      <c r="E11" s="489"/>
      <c r="F11" s="489" t="s">
        <v>425</v>
      </c>
      <c r="G11" s="489" t="s">
        <v>425</v>
      </c>
      <c r="H11" s="489" t="s">
        <v>425</v>
      </c>
      <c r="I11" s="490" t="s">
        <v>425</v>
      </c>
      <c r="J11" s="491" t="s">
        <v>0</v>
      </c>
    </row>
    <row r="12" spans="1:10" ht="14.4" customHeight="1" x14ac:dyDescent="0.3">
      <c r="A12" s="487" t="s">
        <v>430</v>
      </c>
      <c r="B12" s="488" t="s">
        <v>426</v>
      </c>
      <c r="C12" s="489">
        <v>60.169370000000001</v>
      </c>
      <c r="D12" s="489">
        <v>40.308450000000015</v>
      </c>
      <c r="E12" s="489"/>
      <c r="F12" s="489">
        <v>41.555689999999977</v>
      </c>
      <c r="G12" s="489">
        <v>41</v>
      </c>
      <c r="H12" s="489">
        <v>0.55568999999997715</v>
      </c>
      <c r="I12" s="490">
        <v>1.0135534146341458</v>
      </c>
      <c r="J12" s="491" t="s">
        <v>1</v>
      </c>
    </row>
    <row r="13" spans="1:10" ht="14.4" customHeight="1" x14ac:dyDescent="0.3">
      <c r="A13" s="487" t="s">
        <v>430</v>
      </c>
      <c r="B13" s="488" t="s">
        <v>427</v>
      </c>
      <c r="C13" s="489">
        <v>0</v>
      </c>
      <c r="D13" s="489">
        <v>0</v>
      </c>
      <c r="E13" s="489"/>
      <c r="F13" s="489">
        <v>1.02925</v>
      </c>
      <c r="G13" s="489">
        <v>0</v>
      </c>
      <c r="H13" s="489">
        <v>1.02925</v>
      </c>
      <c r="I13" s="490" t="s">
        <v>425</v>
      </c>
      <c r="J13" s="491" t="s">
        <v>1</v>
      </c>
    </row>
    <row r="14" spans="1:10" ht="14.4" customHeight="1" x14ac:dyDescent="0.3">
      <c r="A14" s="487" t="s">
        <v>430</v>
      </c>
      <c r="B14" s="488" t="s">
        <v>432</v>
      </c>
      <c r="C14" s="489">
        <v>60.169370000000001</v>
      </c>
      <c r="D14" s="489">
        <v>40.308450000000015</v>
      </c>
      <c r="E14" s="489"/>
      <c r="F14" s="489">
        <v>42.584939999999975</v>
      </c>
      <c r="G14" s="489">
        <v>41</v>
      </c>
      <c r="H14" s="489">
        <v>1.5849399999999747</v>
      </c>
      <c r="I14" s="490">
        <v>1.0386570731707312</v>
      </c>
      <c r="J14" s="491" t="s">
        <v>433</v>
      </c>
    </row>
    <row r="15" spans="1:10" ht="14.4" customHeight="1" x14ac:dyDescent="0.3">
      <c r="A15" s="487" t="s">
        <v>425</v>
      </c>
      <c r="B15" s="488" t="s">
        <v>425</v>
      </c>
      <c r="C15" s="489" t="s">
        <v>425</v>
      </c>
      <c r="D15" s="489" t="s">
        <v>425</v>
      </c>
      <c r="E15" s="489"/>
      <c r="F15" s="489" t="s">
        <v>425</v>
      </c>
      <c r="G15" s="489" t="s">
        <v>425</v>
      </c>
      <c r="H15" s="489" t="s">
        <v>425</v>
      </c>
      <c r="I15" s="490" t="s">
        <v>425</v>
      </c>
      <c r="J15" s="491" t="s">
        <v>434</v>
      </c>
    </row>
    <row r="16" spans="1:10" ht="14.4" customHeight="1" x14ac:dyDescent="0.3">
      <c r="A16" s="487" t="s">
        <v>435</v>
      </c>
      <c r="B16" s="488" t="s">
        <v>436</v>
      </c>
      <c r="C16" s="489" t="s">
        <v>425</v>
      </c>
      <c r="D16" s="489" t="s">
        <v>425</v>
      </c>
      <c r="E16" s="489"/>
      <c r="F16" s="489" t="s">
        <v>425</v>
      </c>
      <c r="G16" s="489" t="s">
        <v>425</v>
      </c>
      <c r="H16" s="489" t="s">
        <v>425</v>
      </c>
      <c r="I16" s="490" t="s">
        <v>425</v>
      </c>
      <c r="J16" s="491" t="s">
        <v>0</v>
      </c>
    </row>
    <row r="17" spans="1:10" ht="14.4" customHeight="1" x14ac:dyDescent="0.3">
      <c r="A17" s="487" t="s">
        <v>435</v>
      </c>
      <c r="B17" s="488" t="s">
        <v>426</v>
      </c>
      <c r="C17" s="489">
        <v>110.32035999999999</v>
      </c>
      <c r="D17" s="489">
        <v>182.21009000000004</v>
      </c>
      <c r="E17" s="489"/>
      <c r="F17" s="489">
        <v>140.16817</v>
      </c>
      <c r="G17" s="489">
        <v>155</v>
      </c>
      <c r="H17" s="489">
        <v>-14.831829999999997</v>
      </c>
      <c r="I17" s="490">
        <v>0.90431077419354844</v>
      </c>
      <c r="J17" s="491" t="s">
        <v>1</v>
      </c>
    </row>
    <row r="18" spans="1:10" ht="14.4" customHeight="1" x14ac:dyDescent="0.3">
      <c r="A18" s="487" t="s">
        <v>435</v>
      </c>
      <c r="B18" s="488" t="s">
        <v>437</v>
      </c>
      <c r="C18" s="489">
        <v>110.32035999999999</v>
      </c>
      <c r="D18" s="489">
        <v>182.21009000000004</v>
      </c>
      <c r="E18" s="489"/>
      <c r="F18" s="489">
        <v>140.16817</v>
      </c>
      <c r="G18" s="489">
        <v>155</v>
      </c>
      <c r="H18" s="489">
        <v>-14.831829999999997</v>
      </c>
      <c r="I18" s="490">
        <v>0.90431077419354844</v>
      </c>
      <c r="J18" s="491" t="s">
        <v>433</v>
      </c>
    </row>
    <row r="19" spans="1:10" ht="14.4" customHeight="1" x14ac:dyDescent="0.3">
      <c r="A19" s="487" t="s">
        <v>425</v>
      </c>
      <c r="B19" s="488" t="s">
        <v>425</v>
      </c>
      <c r="C19" s="489" t="s">
        <v>425</v>
      </c>
      <c r="D19" s="489" t="s">
        <v>425</v>
      </c>
      <c r="E19" s="489"/>
      <c r="F19" s="489" t="s">
        <v>425</v>
      </c>
      <c r="G19" s="489" t="s">
        <v>425</v>
      </c>
      <c r="H19" s="489" t="s">
        <v>425</v>
      </c>
      <c r="I19" s="490" t="s">
        <v>425</v>
      </c>
      <c r="J19" s="491" t="s">
        <v>434</v>
      </c>
    </row>
    <row r="20" spans="1:10" ht="14.4" customHeight="1" x14ac:dyDescent="0.3">
      <c r="A20" s="487" t="s">
        <v>423</v>
      </c>
      <c r="B20" s="488" t="s">
        <v>428</v>
      </c>
      <c r="C20" s="489">
        <v>170.48973000000001</v>
      </c>
      <c r="D20" s="489">
        <v>222.51854000000006</v>
      </c>
      <c r="E20" s="489"/>
      <c r="F20" s="489">
        <v>182.75310999999999</v>
      </c>
      <c r="G20" s="489">
        <v>197</v>
      </c>
      <c r="H20" s="489">
        <v>-14.246890000000008</v>
      </c>
      <c r="I20" s="490">
        <v>0.92768076142131972</v>
      </c>
      <c r="J20" s="491" t="s">
        <v>429</v>
      </c>
    </row>
  </sheetData>
  <mergeCells count="3">
    <mergeCell ref="F3:I3"/>
    <mergeCell ref="C4:D4"/>
    <mergeCell ref="A1:I1"/>
  </mergeCells>
  <conditionalFormatting sqref="F9 F21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0">
    <cfRule type="expression" dxfId="45" priority="5">
      <formula>$H10&gt;0</formula>
    </cfRule>
  </conditionalFormatting>
  <conditionalFormatting sqref="A10:A20">
    <cfRule type="expression" dxfId="44" priority="2">
      <formula>AND($J10&lt;&gt;"mezeraKL",$J10&lt;&gt;"")</formula>
    </cfRule>
  </conditionalFormatting>
  <conditionalFormatting sqref="I10:I20">
    <cfRule type="expression" dxfId="43" priority="6">
      <formula>$I10&gt;1</formula>
    </cfRule>
  </conditionalFormatting>
  <conditionalFormatting sqref="B10:B20">
    <cfRule type="expression" dxfId="42" priority="1">
      <formula>OR($J10="NS",$J10="SumaNS",$J10="Účet")</formula>
    </cfRule>
  </conditionalFormatting>
  <conditionalFormatting sqref="A10:D20 F10:I20">
    <cfRule type="expression" dxfId="41" priority="8">
      <formula>AND($J10&lt;&gt;"",$J10&lt;&gt;"mezeraKL")</formula>
    </cfRule>
  </conditionalFormatting>
  <conditionalFormatting sqref="B10:D20 F10:I20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347.46440047923369</v>
      </c>
      <c r="M3" s="98">
        <f>SUBTOTAL(9,M5:M1048576)</f>
        <v>523</v>
      </c>
      <c r="N3" s="99">
        <f>SUBTOTAL(9,N5:N1048576)</f>
        <v>181723.88145063922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423</v>
      </c>
      <c r="B5" s="501" t="s">
        <v>424</v>
      </c>
      <c r="C5" s="502" t="s">
        <v>430</v>
      </c>
      <c r="D5" s="503" t="s">
        <v>431</v>
      </c>
      <c r="E5" s="504">
        <v>50113001</v>
      </c>
      <c r="F5" s="503" t="s">
        <v>438</v>
      </c>
      <c r="G5" s="502" t="s">
        <v>439</v>
      </c>
      <c r="H5" s="502">
        <v>158249</v>
      </c>
      <c r="I5" s="502">
        <v>58249</v>
      </c>
      <c r="J5" s="502" t="s">
        <v>440</v>
      </c>
      <c r="K5" s="502" t="s">
        <v>425</v>
      </c>
      <c r="L5" s="505">
        <v>202.42571428571429</v>
      </c>
      <c r="M5" s="505">
        <v>7</v>
      </c>
      <c r="N5" s="506">
        <v>1416.98</v>
      </c>
    </row>
    <row r="6" spans="1:14" ht="14.4" customHeight="1" x14ac:dyDescent="0.3">
      <c r="A6" s="507" t="s">
        <v>423</v>
      </c>
      <c r="B6" s="508" t="s">
        <v>424</v>
      </c>
      <c r="C6" s="509" t="s">
        <v>430</v>
      </c>
      <c r="D6" s="510" t="s">
        <v>431</v>
      </c>
      <c r="E6" s="511">
        <v>50113001</v>
      </c>
      <c r="F6" s="510" t="s">
        <v>438</v>
      </c>
      <c r="G6" s="509" t="s">
        <v>439</v>
      </c>
      <c r="H6" s="509">
        <v>51366</v>
      </c>
      <c r="I6" s="509">
        <v>51366</v>
      </c>
      <c r="J6" s="509" t="s">
        <v>441</v>
      </c>
      <c r="K6" s="509" t="s">
        <v>442</v>
      </c>
      <c r="L6" s="512">
        <v>171.59999999999997</v>
      </c>
      <c r="M6" s="512">
        <v>52</v>
      </c>
      <c r="N6" s="513">
        <v>8923.1999999999989</v>
      </c>
    </row>
    <row r="7" spans="1:14" ht="14.4" customHeight="1" x14ac:dyDescent="0.3">
      <c r="A7" s="507" t="s">
        <v>423</v>
      </c>
      <c r="B7" s="508" t="s">
        <v>424</v>
      </c>
      <c r="C7" s="509" t="s">
        <v>430</v>
      </c>
      <c r="D7" s="510" t="s">
        <v>431</v>
      </c>
      <c r="E7" s="511">
        <v>50113001</v>
      </c>
      <c r="F7" s="510" t="s">
        <v>438</v>
      </c>
      <c r="G7" s="509" t="s">
        <v>439</v>
      </c>
      <c r="H7" s="509">
        <v>846629</v>
      </c>
      <c r="I7" s="509">
        <v>100013</v>
      </c>
      <c r="J7" s="509" t="s">
        <v>443</v>
      </c>
      <c r="K7" s="509" t="s">
        <v>444</v>
      </c>
      <c r="L7" s="512">
        <v>39.400000000000006</v>
      </c>
      <c r="M7" s="512">
        <v>2</v>
      </c>
      <c r="N7" s="513">
        <v>78.800000000000011</v>
      </c>
    </row>
    <row r="8" spans="1:14" ht="14.4" customHeight="1" x14ac:dyDescent="0.3">
      <c r="A8" s="507" t="s">
        <v>423</v>
      </c>
      <c r="B8" s="508" t="s">
        <v>424</v>
      </c>
      <c r="C8" s="509" t="s">
        <v>430</v>
      </c>
      <c r="D8" s="510" t="s">
        <v>431</v>
      </c>
      <c r="E8" s="511">
        <v>50113001</v>
      </c>
      <c r="F8" s="510" t="s">
        <v>438</v>
      </c>
      <c r="G8" s="509" t="s">
        <v>439</v>
      </c>
      <c r="H8" s="509">
        <v>208466</v>
      </c>
      <c r="I8" s="509">
        <v>208466</v>
      </c>
      <c r="J8" s="509" t="s">
        <v>445</v>
      </c>
      <c r="K8" s="509" t="s">
        <v>446</v>
      </c>
      <c r="L8" s="512">
        <v>792.77000000000021</v>
      </c>
      <c r="M8" s="512">
        <v>5</v>
      </c>
      <c r="N8" s="513">
        <v>3963.8500000000013</v>
      </c>
    </row>
    <row r="9" spans="1:14" ht="14.4" customHeight="1" x14ac:dyDescent="0.3">
      <c r="A9" s="507" t="s">
        <v>423</v>
      </c>
      <c r="B9" s="508" t="s">
        <v>424</v>
      </c>
      <c r="C9" s="509" t="s">
        <v>430</v>
      </c>
      <c r="D9" s="510" t="s">
        <v>431</v>
      </c>
      <c r="E9" s="511">
        <v>50113001</v>
      </c>
      <c r="F9" s="510" t="s">
        <v>438</v>
      </c>
      <c r="G9" s="509" t="s">
        <v>439</v>
      </c>
      <c r="H9" s="509">
        <v>920304</v>
      </c>
      <c r="I9" s="509">
        <v>0</v>
      </c>
      <c r="J9" s="509" t="s">
        <v>447</v>
      </c>
      <c r="K9" s="509" t="s">
        <v>425</v>
      </c>
      <c r="L9" s="512">
        <v>215.53809070028458</v>
      </c>
      <c r="M9" s="512">
        <v>2</v>
      </c>
      <c r="N9" s="513">
        <v>431.07618140056917</v>
      </c>
    </row>
    <row r="10" spans="1:14" ht="14.4" customHeight="1" x14ac:dyDescent="0.3">
      <c r="A10" s="507" t="s">
        <v>423</v>
      </c>
      <c r="B10" s="508" t="s">
        <v>424</v>
      </c>
      <c r="C10" s="509" t="s">
        <v>430</v>
      </c>
      <c r="D10" s="510" t="s">
        <v>431</v>
      </c>
      <c r="E10" s="511">
        <v>50113001</v>
      </c>
      <c r="F10" s="510" t="s">
        <v>438</v>
      </c>
      <c r="G10" s="509" t="s">
        <v>439</v>
      </c>
      <c r="H10" s="509">
        <v>930035</v>
      </c>
      <c r="I10" s="509">
        <v>0</v>
      </c>
      <c r="J10" s="509" t="s">
        <v>448</v>
      </c>
      <c r="K10" s="509" t="s">
        <v>425</v>
      </c>
      <c r="L10" s="512">
        <v>57.702679560798614</v>
      </c>
      <c r="M10" s="512">
        <v>8</v>
      </c>
      <c r="N10" s="513">
        <v>461.62143648638892</v>
      </c>
    </row>
    <row r="11" spans="1:14" ht="14.4" customHeight="1" x14ac:dyDescent="0.3">
      <c r="A11" s="507" t="s">
        <v>423</v>
      </c>
      <c r="B11" s="508" t="s">
        <v>424</v>
      </c>
      <c r="C11" s="509" t="s">
        <v>430</v>
      </c>
      <c r="D11" s="510" t="s">
        <v>431</v>
      </c>
      <c r="E11" s="511">
        <v>50113001</v>
      </c>
      <c r="F11" s="510" t="s">
        <v>438</v>
      </c>
      <c r="G11" s="509" t="s">
        <v>439</v>
      </c>
      <c r="H11" s="509">
        <v>900321</v>
      </c>
      <c r="I11" s="509">
        <v>0</v>
      </c>
      <c r="J11" s="509" t="s">
        <v>449</v>
      </c>
      <c r="K11" s="509" t="s">
        <v>425</v>
      </c>
      <c r="L11" s="512">
        <v>81.078602735601166</v>
      </c>
      <c r="M11" s="512">
        <v>1</v>
      </c>
      <c r="N11" s="513">
        <v>81.078602735601166</v>
      </c>
    </row>
    <row r="12" spans="1:14" ht="14.4" customHeight="1" x14ac:dyDescent="0.3">
      <c r="A12" s="507" t="s">
        <v>423</v>
      </c>
      <c r="B12" s="508" t="s">
        <v>424</v>
      </c>
      <c r="C12" s="509" t="s">
        <v>430</v>
      </c>
      <c r="D12" s="510" t="s">
        <v>431</v>
      </c>
      <c r="E12" s="511">
        <v>50113001</v>
      </c>
      <c r="F12" s="510" t="s">
        <v>438</v>
      </c>
      <c r="G12" s="509" t="s">
        <v>439</v>
      </c>
      <c r="H12" s="509">
        <v>841560</v>
      </c>
      <c r="I12" s="509">
        <v>0</v>
      </c>
      <c r="J12" s="509" t="s">
        <v>450</v>
      </c>
      <c r="K12" s="509" t="s">
        <v>425</v>
      </c>
      <c r="L12" s="512">
        <v>184.47465928690733</v>
      </c>
      <c r="M12" s="512">
        <v>14</v>
      </c>
      <c r="N12" s="513">
        <v>2582.6452300167025</v>
      </c>
    </row>
    <row r="13" spans="1:14" ht="14.4" customHeight="1" x14ac:dyDescent="0.3">
      <c r="A13" s="507" t="s">
        <v>423</v>
      </c>
      <c r="B13" s="508" t="s">
        <v>424</v>
      </c>
      <c r="C13" s="509" t="s">
        <v>430</v>
      </c>
      <c r="D13" s="510" t="s">
        <v>431</v>
      </c>
      <c r="E13" s="511">
        <v>50113001</v>
      </c>
      <c r="F13" s="510" t="s">
        <v>438</v>
      </c>
      <c r="G13" s="509" t="s">
        <v>439</v>
      </c>
      <c r="H13" s="509">
        <v>100498</v>
      </c>
      <c r="I13" s="509">
        <v>498</v>
      </c>
      <c r="J13" s="509" t="s">
        <v>451</v>
      </c>
      <c r="K13" s="509" t="s">
        <v>452</v>
      </c>
      <c r="L13" s="512">
        <v>106.57714285714286</v>
      </c>
      <c r="M13" s="512">
        <v>210</v>
      </c>
      <c r="N13" s="513">
        <v>22381.200000000001</v>
      </c>
    </row>
    <row r="14" spans="1:14" ht="14.4" customHeight="1" x14ac:dyDescent="0.3">
      <c r="A14" s="507" t="s">
        <v>423</v>
      </c>
      <c r="B14" s="508" t="s">
        <v>424</v>
      </c>
      <c r="C14" s="509" t="s">
        <v>430</v>
      </c>
      <c r="D14" s="510" t="s">
        <v>431</v>
      </c>
      <c r="E14" s="511">
        <v>50113001</v>
      </c>
      <c r="F14" s="510" t="s">
        <v>438</v>
      </c>
      <c r="G14" s="509" t="s">
        <v>439</v>
      </c>
      <c r="H14" s="509">
        <v>100527</v>
      </c>
      <c r="I14" s="509">
        <v>527</v>
      </c>
      <c r="J14" s="509" t="s">
        <v>453</v>
      </c>
      <c r="K14" s="509" t="s">
        <v>454</v>
      </c>
      <c r="L14" s="512">
        <v>136.55000000000001</v>
      </c>
      <c r="M14" s="512">
        <v>2</v>
      </c>
      <c r="N14" s="513">
        <v>273.10000000000002</v>
      </c>
    </row>
    <row r="15" spans="1:14" ht="14.4" customHeight="1" x14ac:dyDescent="0.3">
      <c r="A15" s="507" t="s">
        <v>423</v>
      </c>
      <c r="B15" s="508" t="s">
        <v>424</v>
      </c>
      <c r="C15" s="509" t="s">
        <v>430</v>
      </c>
      <c r="D15" s="510" t="s">
        <v>431</v>
      </c>
      <c r="E15" s="511">
        <v>50113001</v>
      </c>
      <c r="F15" s="510" t="s">
        <v>438</v>
      </c>
      <c r="G15" s="509" t="s">
        <v>455</v>
      </c>
      <c r="H15" s="509">
        <v>107981</v>
      </c>
      <c r="I15" s="509">
        <v>7981</v>
      </c>
      <c r="J15" s="509" t="s">
        <v>456</v>
      </c>
      <c r="K15" s="509" t="s">
        <v>457</v>
      </c>
      <c r="L15" s="512">
        <v>50.639999999999993</v>
      </c>
      <c r="M15" s="512">
        <v>19</v>
      </c>
      <c r="N15" s="513">
        <v>962.15999999999985</v>
      </c>
    </row>
    <row r="16" spans="1:14" ht="14.4" customHeight="1" x14ac:dyDescent="0.3">
      <c r="A16" s="507" t="s">
        <v>423</v>
      </c>
      <c r="B16" s="508" t="s">
        <v>424</v>
      </c>
      <c r="C16" s="509" t="s">
        <v>435</v>
      </c>
      <c r="D16" s="510" t="s">
        <v>436</v>
      </c>
      <c r="E16" s="511">
        <v>50113001</v>
      </c>
      <c r="F16" s="510" t="s">
        <v>438</v>
      </c>
      <c r="G16" s="509" t="s">
        <v>439</v>
      </c>
      <c r="H16" s="509">
        <v>845282</v>
      </c>
      <c r="I16" s="509">
        <v>107133</v>
      </c>
      <c r="J16" s="509" t="s">
        <v>458</v>
      </c>
      <c r="K16" s="509" t="s">
        <v>459</v>
      </c>
      <c r="L16" s="512">
        <v>880.37778583871057</v>
      </c>
      <c r="M16" s="512">
        <v>42</v>
      </c>
      <c r="N16" s="513">
        <v>36975.867005225846</v>
      </c>
    </row>
    <row r="17" spans="1:14" ht="14.4" customHeight="1" x14ac:dyDescent="0.3">
      <c r="A17" s="507" t="s">
        <v>423</v>
      </c>
      <c r="B17" s="508" t="s">
        <v>424</v>
      </c>
      <c r="C17" s="509" t="s">
        <v>435</v>
      </c>
      <c r="D17" s="510" t="s">
        <v>436</v>
      </c>
      <c r="E17" s="511">
        <v>50113001</v>
      </c>
      <c r="F17" s="510" t="s">
        <v>438</v>
      </c>
      <c r="G17" s="509" t="s">
        <v>439</v>
      </c>
      <c r="H17" s="509">
        <v>120102</v>
      </c>
      <c r="I17" s="509">
        <v>120102</v>
      </c>
      <c r="J17" s="509" t="s">
        <v>460</v>
      </c>
      <c r="K17" s="509" t="s">
        <v>461</v>
      </c>
      <c r="L17" s="512">
        <v>562.2833333333333</v>
      </c>
      <c r="M17" s="512">
        <v>15</v>
      </c>
      <c r="N17" s="513">
        <v>8434.25</v>
      </c>
    </row>
    <row r="18" spans="1:14" ht="14.4" customHeight="1" x14ac:dyDescent="0.3">
      <c r="A18" s="507" t="s">
        <v>423</v>
      </c>
      <c r="B18" s="508" t="s">
        <v>424</v>
      </c>
      <c r="C18" s="509" t="s">
        <v>435</v>
      </c>
      <c r="D18" s="510" t="s">
        <v>436</v>
      </c>
      <c r="E18" s="511">
        <v>50113001</v>
      </c>
      <c r="F18" s="510" t="s">
        <v>438</v>
      </c>
      <c r="G18" s="509" t="s">
        <v>439</v>
      </c>
      <c r="H18" s="509">
        <v>132827</v>
      </c>
      <c r="I18" s="509">
        <v>32827</v>
      </c>
      <c r="J18" s="509" t="s">
        <v>462</v>
      </c>
      <c r="K18" s="509" t="s">
        <v>463</v>
      </c>
      <c r="L18" s="512">
        <v>660.88016785981245</v>
      </c>
      <c r="M18" s="512">
        <v>1</v>
      </c>
      <c r="N18" s="513">
        <v>660.88016785981245</v>
      </c>
    </row>
    <row r="19" spans="1:14" ht="14.4" customHeight="1" x14ac:dyDescent="0.3">
      <c r="A19" s="507" t="s">
        <v>423</v>
      </c>
      <c r="B19" s="508" t="s">
        <v>424</v>
      </c>
      <c r="C19" s="509" t="s">
        <v>435</v>
      </c>
      <c r="D19" s="510" t="s">
        <v>436</v>
      </c>
      <c r="E19" s="511">
        <v>50113001</v>
      </c>
      <c r="F19" s="510" t="s">
        <v>438</v>
      </c>
      <c r="G19" s="509" t="s">
        <v>439</v>
      </c>
      <c r="H19" s="509">
        <v>103073</v>
      </c>
      <c r="I19" s="509">
        <v>103073</v>
      </c>
      <c r="J19" s="509" t="s">
        <v>464</v>
      </c>
      <c r="K19" s="509" t="s">
        <v>465</v>
      </c>
      <c r="L19" s="512">
        <v>639.87000877779383</v>
      </c>
      <c r="M19" s="512">
        <v>1</v>
      </c>
      <c r="N19" s="513">
        <v>639.87000877779383</v>
      </c>
    </row>
    <row r="20" spans="1:14" ht="14.4" customHeight="1" x14ac:dyDescent="0.3">
      <c r="A20" s="507" t="s">
        <v>423</v>
      </c>
      <c r="B20" s="508" t="s">
        <v>424</v>
      </c>
      <c r="C20" s="509" t="s">
        <v>435</v>
      </c>
      <c r="D20" s="510" t="s">
        <v>436</v>
      </c>
      <c r="E20" s="511">
        <v>50113001</v>
      </c>
      <c r="F20" s="510" t="s">
        <v>438</v>
      </c>
      <c r="G20" s="509" t="s">
        <v>439</v>
      </c>
      <c r="H20" s="509">
        <v>215956</v>
      </c>
      <c r="I20" s="509">
        <v>215956</v>
      </c>
      <c r="J20" s="509" t="s">
        <v>466</v>
      </c>
      <c r="K20" s="509" t="s">
        <v>467</v>
      </c>
      <c r="L20" s="512">
        <v>633.68793855635192</v>
      </c>
      <c r="M20" s="512">
        <v>48</v>
      </c>
      <c r="N20" s="513">
        <v>30417.021050704891</v>
      </c>
    </row>
    <row r="21" spans="1:14" ht="14.4" customHeight="1" x14ac:dyDescent="0.3">
      <c r="A21" s="507" t="s">
        <v>423</v>
      </c>
      <c r="B21" s="508" t="s">
        <v>424</v>
      </c>
      <c r="C21" s="509" t="s">
        <v>435</v>
      </c>
      <c r="D21" s="510" t="s">
        <v>436</v>
      </c>
      <c r="E21" s="511">
        <v>50113001</v>
      </c>
      <c r="F21" s="510" t="s">
        <v>438</v>
      </c>
      <c r="G21" s="509" t="s">
        <v>439</v>
      </c>
      <c r="H21" s="509">
        <v>147208</v>
      </c>
      <c r="I21" s="509">
        <v>103543</v>
      </c>
      <c r="J21" s="509" t="s">
        <v>468</v>
      </c>
      <c r="K21" s="509" t="s">
        <v>469</v>
      </c>
      <c r="L21" s="512">
        <v>906.91999688658075</v>
      </c>
      <c r="M21" s="512">
        <v>5</v>
      </c>
      <c r="N21" s="513">
        <v>4534.5999844329035</v>
      </c>
    </row>
    <row r="22" spans="1:14" ht="14.4" customHeight="1" x14ac:dyDescent="0.3">
      <c r="A22" s="507" t="s">
        <v>423</v>
      </c>
      <c r="B22" s="508" t="s">
        <v>424</v>
      </c>
      <c r="C22" s="509" t="s">
        <v>435</v>
      </c>
      <c r="D22" s="510" t="s">
        <v>436</v>
      </c>
      <c r="E22" s="511">
        <v>50113001</v>
      </c>
      <c r="F22" s="510" t="s">
        <v>438</v>
      </c>
      <c r="G22" s="509" t="s">
        <v>439</v>
      </c>
      <c r="H22" s="509">
        <v>126816</v>
      </c>
      <c r="I22" s="509">
        <v>26816</v>
      </c>
      <c r="J22" s="509" t="s">
        <v>470</v>
      </c>
      <c r="K22" s="509" t="s">
        <v>471</v>
      </c>
      <c r="L22" s="512">
        <v>1396.6658612244405</v>
      </c>
      <c r="M22" s="512">
        <v>16</v>
      </c>
      <c r="N22" s="513">
        <v>22346.653779591048</v>
      </c>
    </row>
    <row r="23" spans="1:14" ht="14.4" customHeight="1" x14ac:dyDescent="0.3">
      <c r="A23" s="507" t="s">
        <v>423</v>
      </c>
      <c r="B23" s="508" t="s">
        <v>424</v>
      </c>
      <c r="C23" s="509" t="s">
        <v>435</v>
      </c>
      <c r="D23" s="510" t="s">
        <v>436</v>
      </c>
      <c r="E23" s="511">
        <v>50113001</v>
      </c>
      <c r="F23" s="510" t="s">
        <v>438</v>
      </c>
      <c r="G23" s="509" t="s">
        <v>439</v>
      </c>
      <c r="H23" s="509">
        <v>186403</v>
      </c>
      <c r="I23" s="509">
        <v>85170</v>
      </c>
      <c r="J23" s="509" t="s">
        <v>472</v>
      </c>
      <c r="K23" s="509" t="s">
        <v>473</v>
      </c>
      <c r="L23" s="512">
        <v>531.14999005448999</v>
      </c>
      <c r="M23" s="512">
        <v>44</v>
      </c>
      <c r="N23" s="513">
        <v>23370.599562397558</v>
      </c>
    </row>
    <row r="24" spans="1:14" ht="14.4" customHeight="1" x14ac:dyDescent="0.3">
      <c r="A24" s="507" t="s">
        <v>423</v>
      </c>
      <c r="B24" s="508" t="s">
        <v>424</v>
      </c>
      <c r="C24" s="509" t="s">
        <v>435</v>
      </c>
      <c r="D24" s="510" t="s">
        <v>436</v>
      </c>
      <c r="E24" s="511">
        <v>50113001</v>
      </c>
      <c r="F24" s="510" t="s">
        <v>438</v>
      </c>
      <c r="G24" s="509" t="s">
        <v>439</v>
      </c>
      <c r="H24" s="509">
        <v>131426</v>
      </c>
      <c r="I24" s="509">
        <v>131426</v>
      </c>
      <c r="J24" s="509" t="s">
        <v>474</v>
      </c>
      <c r="K24" s="509" t="s">
        <v>475</v>
      </c>
      <c r="L24" s="512">
        <v>249.995</v>
      </c>
      <c r="M24" s="512">
        <v>2</v>
      </c>
      <c r="N24" s="513">
        <v>499.99</v>
      </c>
    </row>
    <row r="25" spans="1:14" ht="14.4" customHeight="1" thickBot="1" x14ac:dyDescent="0.35">
      <c r="A25" s="514" t="s">
        <v>423</v>
      </c>
      <c r="B25" s="515" t="s">
        <v>424</v>
      </c>
      <c r="C25" s="516" t="s">
        <v>435</v>
      </c>
      <c r="D25" s="517" t="s">
        <v>436</v>
      </c>
      <c r="E25" s="518">
        <v>50113001</v>
      </c>
      <c r="F25" s="517" t="s">
        <v>438</v>
      </c>
      <c r="G25" s="516" t="s">
        <v>439</v>
      </c>
      <c r="H25" s="516">
        <v>847178</v>
      </c>
      <c r="I25" s="516">
        <v>107496</v>
      </c>
      <c r="J25" s="516" t="s">
        <v>476</v>
      </c>
      <c r="K25" s="516" t="s">
        <v>477</v>
      </c>
      <c r="L25" s="519">
        <v>455.12734966704255</v>
      </c>
      <c r="M25" s="519">
        <v>27</v>
      </c>
      <c r="N25" s="520">
        <v>12288.438441010148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5" t="s">
        <v>478</v>
      </c>
      <c r="B5" s="498"/>
      <c r="C5" s="525">
        <v>0</v>
      </c>
      <c r="D5" s="498">
        <v>962.16000000000008</v>
      </c>
      <c r="E5" s="525">
        <v>1</v>
      </c>
      <c r="F5" s="499">
        <v>962.16000000000008</v>
      </c>
    </row>
    <row r="6" spans="1:6" ht="14.4" customHeight="1" thickBot="1" x14ac:dyDescent="0.35">
      <c r="A6" s="531" t="s">
        <v>3</v>
      </c>
      <c r="B6" s="532"/>
      <c r="C6" s="533">
        <v>0</v>
      </c>
      <c r="D6" s="532">
        <v>962.16000000000008</v>
      </c>
      <c r="E6" s="533">
        <v>1</v>
      </c>
      <c r="F6" s="534">
        <v>962.16000000000008</v>
      </c>
    </row>
    <row r="7" spans="1:6" ht="14.4" customHeight="1" thickBot="1" x14ac:dyDescent="0.35"/>
    <row r="8" spans="1:6" ht="14.4" customHeight="1" thickBot="1" x14ac:dyDescent="0.35">
      <c r="A8" s="535" t="s">
        <v>479</v>
      </c>
      <c r="B8" s="498"/>
      <c r="C8" s="525">
        <v>0</v>
      </c>
      <c r="D8" s="498">
        <v>962.16000000000008</v>
      </c>
      <c r="E8" s="525">
        <v>1</v>
      </c>
      <c r="F8" s="499">
        <v>962.16000000000008</v>
      </c>
    </row>
    <row r="9" spans="1:6" ht="14.4" customHeight="1" thickBot="1" x14ac:dyDescent="0.35">
      <c r="A9" s="531" t="s">
        <v>3</v>
      </c>
      <c r="B9" s="532"/>
      <c r="C9" s="533">
        <v>0</v>
      </c>
      <c r="D9" s="532">
        <v>962.16000000000008</v>
      </c>
      <c r="E9" s="533">
        <v>1</v>
      </c>
      <c r="F9" s="534">
        <v>962.16000000000008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2018-05-29T13:31:45Z</dcterms:modified>
</cp:coreProperties>
</file>