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D12" i="431"/>
  <c r="D16" i="431"/>
  <c r="E11" i="431"/>
  <c r="E15" i="431"/>
  <c r="F10" i="431"/>
  <c r="F14" i="431"/>
  <c r="G9" i="431"/>
  <c r="G13" i="431"/>
  <c r="G17" i="431"/>
  <c r="H12" i="431"/>
  <c r="H16" i="431"/>
  <c r="I11" i="431"/>
  <c r="I15" i="431"/>
  <c r="J10" i="431"/>
  <c r="J14" i="431"/>
  <c r="K9" i="431"/>
  <c r="K13" i="431"/>
  <c r="K17" i="431"/>
  <c r="L12" i="431"/>
  <c r="L16" i="431"/>
  <c r="M11" i="431"/>
  <c r="M15" i="431"/>
  <c r="N10" i="431"/>
  <c r="N14" i="431"/>
  <c r="O13" i="431"/>
  <c r="O17" i="431"/>
  <c r="Q11" i="431"/>
  <c r="C14" i="431"/>
  <c r="D13" i="431"/>
  <c r="E12" i="431"/>
  <c r="F11" i="431"/>
  <c r="G10" i="431"/>
  <c r="H13" i="431"/>
  <c r="H17" i="431"/>
  <c r="J11" i="431"/>
  <c r="K14" i="431"/>
  <c r="L17" i="431"/>
  <c r="N11" i="431"/>
  <c r="O14" i="431"/>
  <c r="P13" i="431"/>
  <c r="Q16" i="431"/>
  <c r="C11" i="431"/>
  <c r="C15" i="431"/>
  <c r="D10" i="431"/>
  <c r="D14" i="431"/>
  <c r="E9" i="431"/>
  <c r="E13" i="431"/>
  <c r="E17" i="431"/>
  <c r="F12" i="431"/>
  <c r="F16" i="431"/>
  <c r="G11" i="431"/>
  <c r="G15" i="431"/>
  <c r="H10" i="431"/>
  <c r="H14" i="431"/>
  <c r="I9" i="431"/>
  <c r="I13" i="431"/>
  <c r="I17" i="431"/>
  <c r="J12" i="431"/>
  <c r="J16" i="431"/>
  <c r="K11" i="431"/>
  <c r="K15" i="431"/>
  <c r="L10" i="431"/>
  <c r="L14" i="431"/>
  <c r="M9" i="431"/>
  <c r="M13" i="431"/>
  <c r="M17" i="431"/>
  <c r="N12" i="431"/>
  <c r="N16" i="431"/>
  <c r="O11" i="431"/>
  <c r="O15" i="431"/>
  <c r="P10" i="431"/>
  <c r="P14" i="431"/>
  <c r="Q9" i="431"/>
  <c r="Q13" i="431"/>
  <c r="Q17" i="431"/>
  <c r="P16" i="431"/>
  <c r="D9" i="431"/>
  <c r="D17" i="431"/>
  <c r="E16" i="431"/>
  <c r="F15" i="431"/>
  <c r="G14" i="431"/>
  <c r="I12" i="431"/>
  <c r="J15" i="431"/>
  <c r="L9" i="431"/>
  <c r="M12" i="431"/>
  <c r="N15" i="431"/>
  <c r="P9" i="431"/>
  <c r="Q12" i="431"/>
  <c r="C12" i="431"/>
  <c r="C16" i="431"/>
  <c r="D11" i="431"/>
  <c r="D15" i="431"/>
  <c r="E10" i="431"/>
  <c r="E14" i="431"/>
  <c r="F9" i="431"/>
  <c r="F13" i="431"/>
  <c r="F17" i="431"/>
  <c r="G12" i="431"/>
  <c r="G16" i="431"/>
  <c r="H11" i="431"/>
  <c r="H15" i="431"/>
  <c r="I10" i="431"/>
  <c r="I14" i="431"/>
  <c r="J9" i="431"/>
  <c r="J13" i="431"/>
  <c r="J17" i="431"/>
  <c r="K12" i="431"/>
  <c r="K16" i="431"/>
  <c r="L11" i="431"/>
  <c r="L15" i="431"/>
  <c r="M10" i="431"/>
  <c r="M14" i="431"/>
  <c r="N9" i="431"/>
  <c r="N13" i="431"/>
  <c r="N17" i="431"/>
  <c r="O12" i="431"/>
  <c r="O16" i="431"/>
  <c r="P11" i="431"/>
  <c r="P15" i="431"/>
  <c r="Q10" i="431"/>
  <c r="Q14" i="431"/>
  <c r="O9" i="431"/>
  <c r="P12" i="431"/>
  <c r="Q15" i="431"/>
  <c r="C10" i="431"/>
  <c r="H9" i="431"/>
  <c r="I16" i="431"/>
  <c r="K10" i="431"/>
  <c r="L13" i="431"/>
  <c r="M16" i="431"/>
  <c r="O10" i="431"/>
  <c r="P17" i="431"/>
  <c r="O8" i="431"/>
  <c r="J8" i="431"/>
  <c r="P8" i="431"/>
  <c r="I8" i="431"/>
  <c r="E8" i="431"/>
  <c r="H8" i="431"/>
  <c r="K8" i="431"/>
  <c r="F8" i="431"/>
  <c r="M8" i="431"/>
  <c r="D8" i="431"/>
  <c r="N8" i="431"/>
  <c r="Q8" i="431"/>
  <c r="C8" i="431"/>
  <c r="L8" i="431"/>
  <c r="G8" i="431"/>
  <c r="S15" i="431" l="1"/>
  <c r="R15" i="431"/>
  <c r="R14" i="431"/>
  <c r="S14" i="431"/>
  <c r="S10" i="431"/>
  <c r="R10" i="431"/>
  <c r="R12" i="431"/>
  <c r="S12" i="431"/>
  <c r="S17" i="431"/>
  <c r="R17" i="431"/>
  <c r="S13" i="431"/>
  <c r="R13" i="431"/>
  <c r="R9" i="431"/>
  <c r="S9" i="431"/>
  <c r="R16" i="431"/>
  <c r="S16" i="431"/>
  <c r="S11" i="431"/>
  <c r="R11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22" i="414" l="1"/>
  <c r="E22" i="414" s="1"/>
  <c r="D21" i="414"/>
  <c r="A29" i="383" l="1"/>
  <c r="Q3" i="430"/>
  <c r="P3" i="430"/>
  <c r="M3" i="430"/>
  <c r="R3" i="430" s="1"/>
  <c r="L3" i="430"/>
  <c r="I3" i="430"/>
  <c r="H3" i="430"/>
  <c r="S3" i="430" l="1"/>
  <c r="H3" i="344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3" i="414"/>
  <c r="A15" i="414"/>
  <c r="A16" i="414"/>
  <c r="A4" i="414"/>
  <c r="A6" i="339" l="1"/>
  <c r="A5" i="339"/>
  <c r="C19" i="414"/>
  <c r="C16" i="414"/>
  <c r="D19" i="414"/>
  <c r="D4" i="414"/>
  <c r="D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C24" i="414"/>
  <c r="D24" i="414"/>
  <c r="H3" i="390" l="1"/>
  <c r="Q3" i="347"/>
  <c r="S3" i="347"/>
  <c r="U3" i="34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J13" i="339" l="1"/>
  <c r="B15" i="339"/>
  <c r="H13" i="339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<sst xmlns="http://schemas.openxmlformats.org/spreadsheetml/2006/main" count="4463" uniqueCount="941">
  <si>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</si>
  <si>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</si>
  <si>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</si>
  <si>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</si>
  <si>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</si>
  <si>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</si>
  <si>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</si>
  <si>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</si>
  <si>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</si>
  <si>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</si>
  <si>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</si>
  <si>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</si>
  <si>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</si>
  <si>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</si>
  <si>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</si>
  <si>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</si>
  <si>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</si>
  <si>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</si>
  <si>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</si>
  <si>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</si>
  <si>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</si>
  <si>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</si>
  <si>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</si>
  <si>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</si>
  <si>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</si>
  <si>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</si>
  <si>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</si>
  <si>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</si>
  <si>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</si>
  <si>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</si>
  <si>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</si>
  <si>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</si>
  <si>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</si>
  <si>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</si>
  <si>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</si>
  <si>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</si>
  <si>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</si>
  <si>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</si>
  <si>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</si>
  <si>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</si>
  <si>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</si>
  <si>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</si>
  <si>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</si>
  <si>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</si>
  <si>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</si>
  <si>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</si>
  <si>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</si>
  <si>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</si>
  <si>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</si>
  <si>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</si>
  <si>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</si>
  <si>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</si>
  <si>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</si>
  <si>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</si>
  <si>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</si>
  <si>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</si>
  <si>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</si>
  <si>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</si>
  <si>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</si>
  <si>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</si>
  <si>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</si>
  <si>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</si>
  <si>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</si>
  <si>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</si>
  <si>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</si>
  <si>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</si>
  <si>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</si>
  <si>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</si>
  <si>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</si>
  <si>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</si>
  <si>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</si>
  <si>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</si>
  <si>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</si>
  <si>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</si>
  <si>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</si>
  <si>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</si>
  <si>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</si>
  <si>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</si>
  <si>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</si>
  <si>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</si>
  <si>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</si>
  <si>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</si>
  <si>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</si>
  <si>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</si>
  <si>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</si>
  <si>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</si>
  <si>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</si>
  <si>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</si>
  <si>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</si>
  <si>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</si>
  <si>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</si>
  <si>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</si>
  <si>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</si>
  <si>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</si>
  <si>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</si>
  <si>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</si>
  <si>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</si>
  <si>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</si>
  <si>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</si>
  <si>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</si>
  <si>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</si>
  <si>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</si>
  <si>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</si>
  <si>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</si>
  <si>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</si>
  <si>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</si>
  <si>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</si>
  <si>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</si>
  <si>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</si>
  <si>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</si>
  <si>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</si>
  <si>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</si>
  <si>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</si>
  <si>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</si>
  <si>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</si>
  <si>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</si>
  <si>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</si>
  <si>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</si>
  <si>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</si>
  <si>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</si>
  <si>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</si>
  <si>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</si>
  <si>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</si>
  <si>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</si>
  <si>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</si>
  <si>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</si>
  <si>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</si>
  <si>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</si>
  <si>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</si>
  <si>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</si>
  <si>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</si>
  <si>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</si>
  <si>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</si>
  <si>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</si>
  <si>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</si>
  <si>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</si>
  <si>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</si>
  <si>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</si>
  <si>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</si>
  <si>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</si>
  <si>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</si>
  <si>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</si>
  <si>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</si>
  <si>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</si>
  <si>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</si>
  <si>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</si>
  <si>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</si>
  <si>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</si>
  <si>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</si>
  <si>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</si>
  <si>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</si>
  <si>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</si>
  <si>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</si>
  <si>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</si>
  <si>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</si>
  <si>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</si>
  <si>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</si>
  <si>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</si>
  <si>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</si>
  <si>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</si>
  <si>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</si>
  <si>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</si>
  <si>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</si>
  <si>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</si>
  <si>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</si>
  <si>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</si>
  <si>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</si>
  <si>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</si>
  <si>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</si>
  <si>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</si>
  <si>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</si>
  <si>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</si>
  <si>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</si>
  <si>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</si>
  <si>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</si>
  <si>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</si>
  <si>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</si>
  <si>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</si>
  <si>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</si>
  <si>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</si>
  <si>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</si>
  <si>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</si>
  <si>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</si>
  <si>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</si>
  <si>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</si>
  <si>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</si>
  <si>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</si>
  <si>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</si>
  <si>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</si>
  <si>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</si>
  <si>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</si>
  <si>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</si>
  <si>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</si>
  <si>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</si>
  <si>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</si>
  <si>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</si>
  <si>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</si>
  <si>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</si>
  <si>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</si>
  <si>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</si>
  <si>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</si>
  <si>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</si>
  <si>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</si>
  <si>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</si>
  <si>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</si>
  <si>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</si>
  <si>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</si>
  <si>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</si>
  <si>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</si>
  <si>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</si>
  <si>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</si>
  <si>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</si>
  <si>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</si>
  <si>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</si>
  <si>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</si>
  <si>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</si>
  <si>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</si>
  <si>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</si>
  <si>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</si>
  <si>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</si>
  <si>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</si>
  <si>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</si>
  <si>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</si>
  <si>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</si>
  <si>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</si>
  <si>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</si>
  <si>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</si>
  <si>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</si>
  <si>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</si>
  <si>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</si>
  <si>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</si>
  <si>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</si>
  <si>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</si>
  <si>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</si>
  <si>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</si>
  <si>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</si>
  <si>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</si>
  <si>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</si>
  <si>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</si>
  <si>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</si>
  <si>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</si>
  <si>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</si>
  <si>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</si>
  <si>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</si>
  <si>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</si>
  <si>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</si>
  <si>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</si>
  <si>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</si>
  <si>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</si>
  <si>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</si>
  <si>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</si>
  <si>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</si>
  <si>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</si>
  <si>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</si>
  <si>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</si>
  <si>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</si>
  <si>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</si>
  <si>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</si>
  <si>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</si>
  <si>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</si>
  <si>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</si>
  <si>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</si>
  <si>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</si>
  <si>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</si>
  <si>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</si>
  <si>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</si>
  <si>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</si>
  <si>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</si>
  <si>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</si>
  <si>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</si>
  <si>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Klinika pracovního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</si>
  <si>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</si>
  <si>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</si>
  <si>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</si>
  <si>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</si>
  <si>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</si>
  <si>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</si>
  <si>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</si>
  <si>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</si>
  <si>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</si>
  <si>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50113190     léky - medicinální plyny (sklad SVM)</t>
  </si>
  <si>
    <t>--</t>
  </si>
  <si>
    <t>50115     Zdravotnické prostředky</t>
  </si>
  <si>
    <t>50115020     laboratorní diagnostika-LEK (Z501)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</si>
  <si>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</si>
  <si>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</si>
  <si>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</si>
  <si>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</si>
  <si>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</si>
  <si>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</si>
  <si>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</si>
  <si>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</si>
  <si>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</si>
  <si>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</si>
  <si>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</si>
  <si>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</si>
  <si>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50117015     IT - spotřební materiál (sk. P37, 48)</t>
  </si>
  <si>
    <t>50117020     všeob.mat. - nábytek (V30) do 1tis.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</si>
  <si>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</si>
  <si>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</si>
  <si>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</si>
  <si>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</si>
  <si>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</si>
  <si>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</si>
  <si>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</si>
  <si>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</si>
  <si>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</si>
  <si>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</si>
  <si>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</si>
  <si>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</si>
  <si>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</si>
  <si>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</si>
  <si>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</si>
  <si>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</si>
  <si>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</si>
  <si>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</si>
  <si>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</si>
  <si>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</si>
  <si>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</si>
  <si>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</si>
  <si>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</si>
  <si>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</si>
  <si>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</si>
  <si>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</si>
  <si>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</si>
  <si>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</si>
  <si>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51806005     odpad (spalovna)</t>
  </si>
  <si>
    <t>51808     Revize a smluvní servisy majetku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</si>
  <si>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</si>
  <si>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</si>
  <si>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</si>
  <si>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</si>
  <si>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</si>
  <si>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</si>
  <si>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</si>
  <si>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</si>
  <si>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</si>
  <si>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</si>
  <si>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</si>
  <si>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</si>
  <si>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</si>
  <si>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</si>
  <si>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</si>
  <si>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</si>
  <si>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</si>
  <si>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</si>
  <si>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</si>
  <si>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</si>
  <si>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</si>
  <si>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</si>
  <si>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</si>
  <si>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</si>
  <si>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</si>
  <si>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</si>
  <si>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</si>
  <si>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</si>
  <si>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</si>
  <si>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</si>
  <si>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</si>
  <si>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</si>
  <si>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</si>
  <si>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</si>
  <si>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</si>
  <si>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</si>
  <si>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</si>
  <si>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</si>
  <si>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</si>
  <si>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55802004     DDHM - přepravní pouzdra pro PDS ( Potrubní poštu (sk.V_48)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</si>
  <si>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</si>
  <si>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</si>
  <si>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</si>
  <si>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</si>
  <si>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</si>
  <si>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</si>
  <si>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</si>
  <si>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</si>
  <si>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</si>
  <si>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</si>
  <si>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</si>
  <si>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</si>
  <si>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</si>
  <si>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</si>
  <si>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</si>
  <si>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</si>
  <si>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</si>
  <si>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</si>
  <si>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</si>
  <si>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</si>
  <si>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</si>
  <si>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</si>
  <si>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</si>
  <si>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</si>
  <si>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</si>
  <si>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</si>
  <si>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</si>
  <si>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</si>
  <si>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</si>
  <si>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</si>
  <si>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64924443     znalecké posudky - Znaleký ústav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</si>
  <si>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</si>
  <si>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</si>
  <si>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</si>
  <si>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</si>
  <si>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</si>
  <si>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</si>
  <si>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</si>
  <si>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</si>
  <si>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</si>
  <si>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</si>
  <si>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</si>
  <si>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</si>
  <si>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</si>
  <si>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</si>
  <si>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</si>
  <si>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</si>
  <si>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</si>
  <si>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</si>
  <si>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</si>
  <si>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</si>
  <si>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</si>
  <si>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</si>
  <si>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</si>
  <si>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</si>
  <si>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</si>
  <si>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</si>
  <si>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19</t>
  </si>
  <si>
    <t>PRAC: Klinika pracovního lékařství</t>
  </si>
  <si>
    <t/>
  </si>
  <si>
    <t>50113001 - léky - paušál (LEK)</t>
  </si>
  <si>
    <t>50113190 - léky - medicinální plyny (sklad SVM)</t>
  </si>
  <si>
    <t>PRAC: Klinika pracovního lékařství Celkem</t>
  </si>
  <si>
    <t>SumaKL</t>
  </si>
  <si>
    <t>1921</t>
  </si>
  <si>
    <t>PRAC: ambulance</t>
  </si>
  <si>
    <t>PRAC: ambulance Celkem</t>
  </si>
  <si>
    <t>SumaNS</t>
  </si>
  <si>
    <t>mezeraNS</t>
  </si>
  <si>
    <t>1923</t>
  </si>
  <si>
    <t>PRAC: ambulance - Centrum očkování</t>
  </si>
  <si>
    <t>PRAC: ambulance - Centrum očkování Celkem</t>
  </si>
  <si>
    <t>léky - paušál (LEK)</t>
  </si>
  <si>
    <t>O</t>
  </si>
  <si>
    <t>ADRENALIN LECIVA</t>
  </si>
  <si>
    <t>INJ 5X1ML/1MG</t>
  </si>
  <si>
    <t>GUAJACURAN « 5 % INJ</t>
  </si>
  <si>
    <t>CHLORID SODNÝ 0,9% BRAUN</t>
  </si>
  <si>
    <t>INF SOL 20X100MLPELAH</t>
  </si>
  <si>
    <t>IBALGIN 400 TBL 24</t>
  </si>
  <si>
    <t xml:space="preserve">POR TBL FLM 24X400MG </t>
  </si>
  <si>
    <t>INJ PROCAINII CHLORATI 0,2% ARD 10x200ml</t>
  </si>
  <si>
    <t>2MG/ML INJ SOL 10X200ML</t>
  </si>
  <si>
    <t>KL EKG GEL 100G</t>
  </si>
  <si>
    <t>KL GLUCOSUM 75g</t>
  </si>
  <si>
    <t>KL PRIPRAVEK</t>
  </si>
  <si>
    <t>KL SOL.AC.ACETICI 2% 1000g</t>
  </si>
  <si>
    <t>MAGNESIUM SULFURICUM BIOTIKA</t>
  </si>
  <si>
    <t>INJ 5X10ML 10%</t>
  </si>
  <si>
    <t>MESOCAIN</t>
  </si>
  <si>
    <t>GEL 1X20GM</t>
  </si>
  <si>
    <t>NATRIUM SALICYLICUM BIOTIKA</t>
  </si>
  <si>
    <t>INJ 10X10ML 10%</t>
  </si>
  <si>
    <t>NITROGLYCERIN SLOVAKOFARMA</t>
  </si>
  <si>
    <t>TBL 20X0.5MG</t>
  </si>
  <si>
    <t>P</t>
  </si>
  <si>
    <t>NOVALGIN</t>
  </si>
  <si>
    <t>INJ 10X2ML/1000MG</t>
  </si>
  <si>
    <t>AVAXIM</t>
  </si>
  <si>
    <t>INJ SUS 1X0.5ML-STŘ</t>
  </si>
  <si>
    <t>BOOSTRIX INJ. STŘÍKAČKA</t>
  </si>
  <si>
    <t>INJ SUS 1X1DÁV</t>
  </si>
  <si>
    <t>ENCEPUR PRO DOSPĚLÉ</t>
  </si>
  <si>
    <t>INJ SUS 1X0.5ML+JEH</t>
  </si>
  <si>
    <t>ENGERIX-B 20 MCG</t>
  </si>
  <si>
    <t>INJ SUS 1X1ML/20RG</t>
  </si>
  <si>
    <t>FSME-IMMUN 0,5 ML</t>
  </si>
  <si>
    <t>INJ SUS ISP 1X0,5ML+JX0,5ML</t>
  </si>
  <si>
    <t>NIMENRIX 5 MCG</t>
  </si>
  <si>
    <t>INJ PSO LQF 1+1X1.25ML</t>
  </si>
  <si>
    <t>STAMARIL PASTEUR</t>
  </si>
  <si>
    <t>INJ PSULQF1X1DÁV+ST</t>
  </si>
  <si>
    <t>TWINRIX ADULT</t>
  </si>
  <si>
    <t>INJSUS 1X1ML+STŘ+SJ</t>
  </si>
  <si>
    <t>TYPHIM VI(TYPHOIDE POLYS.VACC.)</t>
  </si>
  <si>
    <t>INJ 1X0.5ML/DAV+STR</t>
  </si>
  <si>
    <t>VAXIGRIP TETRA</t>
  </si>
  <si>
    <t>INJ SUS ISP 1X0,5ML+J</t>
  </si>
  <si>
    <t>VERORAB</t>
  </si>
  <si>
    <t>INJ PSU LQF 1DAV.+0.5ML ST</t>
  </si>
  <si>
    <t>1921 - PRAC: ambulance</t>
  </si>
  <si>
    <t>N02BB02 - SODNÁ SŮL METAMIZOLU</t>
  </si>
  <si>
    <t>N02BB02</t>
  </si>
  <si>
    <t>7981</t>
  </si>
  <si>
    <t>NOVALGIN INJEKCE</t>
  </si>
  <si>
    <t>500MG/ML INJ SOL 10X2ML</t>
  </si>
  <si>
    <t>Přehled plnění pozitivního listu - spotřeba léčivých přípravků - orientační přehled</t>
  </si>
  <si>
    <t>19 - Klinika pracovního lékařství</t>
  </si>
  <si>
    <t>1921 - ambulance</t>
  </si>
  <si>
    <t>1923 - ambulance - Centrum očkování</t>
  </si>
  <si>
    <t>Klinika pracovního lékařství</t>
  </si>
  <si>
    <t>HVLP</t>
  </si>
  <si>
    <t>89301192</t>
  </si>
  <si>
    <t>Všeobecná ambulance Celkem</t>
  </si>
  <si>
    <t>Klinika pracovního lékařství Celkem</t>
  </si>
  <si>
    <t>* Legenda</t>
  </si>
  <si>
    <t>DIAPZT = Pomůcky pro diabetiky, jejichž název začíná slovem "Pumpa"</t>
  </si>
  <si>
    <t>Boriková Alena</t>
  </si>
  <si>
    <t>Holá Jaroslava</t>
  </si>
  <si>
    <t>Nakládalová Marie</t>
  </si>
  <si>
    <t>Radiměřská Dagmar</t>
  </si>
  <si>
    <t>Vildová Helena</t>
  </si>
  <si>
    <t>HYDROKORTISON A ANTIBIOTIKA</t>
  </si>
  <si>
    <t>61980</t>
  </si>
  <si>
    <t>PIMAFUCORT</t>
  </si>
  <si>
    <t>10MG/G+10MG/G+3,5MG/G UNG 15G</t>
  </si>
  <si>
    <t>KYANOKOBALAMIN</t>
  </si>
  <si>
    <t>643</t>
  </si>
  <si>
    <t>VITAMIN B12 LÉČIVA</t>
  </si>
  <si>
    <t>1000MCG INJ SOL 5X1ML</t>
  </si>
  <si>
    <t>NIFUROXAZID</t>
  </si>
  <si>
    <t>155871</t>
  </si>
  <si>
    <t>ERCEFURYL 200 MG CPS.</t>
  </si>
  <si>
    <t>200MG CPS DUR 14</t>
  </si>
  <si>
    <t>PENTOXIFYLIN</t>
  </si>
  <si>
    <t>214616</t>
  </si>
  <si>
    <t>TRENTAL</t>
  </si>
  <si>
    <t>20MG/ML INF SOL 5X5ML</t>
  </si>
  <si>
    <t>53200</t>
  </si>
  <si>
    <t>AGAPURIN</t>
  </si>
  <si>
    <t>20MG/ML INJ SOL 5X5ML</t>
  </si>
  <si>
    <t>PROGVANIL, KOMBINACE</t>
  </si>
  <si>
    <t>30690</t>
  </si>
  <si>
    <t>MALARONE</t>
  </si>
  <si>
    <t>250MG/100MG TBL FLM 12</t>
  </si>
  <si>
    <t>ŽELEZO V KOMBINACI S KYANOKOBALAMINEM A KYSELINOU LISTOVOU</t>
  </si>
  <si>
    <t>59569</t>
  </si>
  <si>
    <t>FERRO-FOLGAMMA</t>
  </si>
  <si>
    <t>37MG/5MG/0,01MG CPS MOL 20</t>
  </si>
  <si>
    <t>CHOLERA, INAKTIVOVANÁ CELOBUNĚČNÁ VAKCÍNA</t>
  </si>
  <si>
    <t>28143</t>
  </si>
  <si>
    <t>DUKORAL</t>
  </si>
  <si>
    <t>POR SGE SUS 1X3ML+1X5,6G</t>
  </si>
  <si>
    <t>DIFTERIE-PERTUSE-POLIOMYELITIDA-TETANUS</t>
  </si>
  <si>
    <t>120112</t>
  </si>
  <si>
    <t>BOOSTRIX POLIO</t>
  </si>
  <si>
    <t>INJ SUS ISP 1X0,5ML+1J</t>
  </si>
  <si>
    <t>AMLODIPIN</t>
  </si>
  <si>
    <t>15378</t>
  </si>
  <si>
    <t>AGEN</t>
  </si>
  <si>
    <t>5MG TBL NOB 90</t>
  </si>
  <si>
    <t>GLIMEPIRID</t>
  </si>
  <si>
    <t>163077</t>
  </si>
  <si>
    <t>AMARYL</t>
  </si>
  <si>
    <t>2MG TBL NOB 30</t>
  </si>
  <si>
    <t>INDAPAMID</t>
  </si>
  <si>
    <t>151949</t>
  </si>
  <si>
    <t>INDAP</t>
  </si>
  <si>
    <t>2,5MG CPS DUR 100</t>
  </si>
  <si>
    <t>KYSELINA ACETYLSALICYLOVÁ</t>
  </si>
  <si>
    <t>155782</t>
  </si>
  <si>
    <t>GODASAL 100</t>
  </si>
  <si>
    <t>100MG/50MG TBL NOB 100</t>
  </si>
  <si>
    <t>MAKROGOL</t>
  </si>
  <si>
    <t>58827</t>
  </si>
  <si>
    <t>FORTRANS</t>
  </si>
  <si>
    <t>POR PLV SOL 4</t>
  </si>
  <si>
    <t>METFORMIN</t>
  </si>
  <si>
    <t>23797</t>
  </si>
  <si>
    <t>GLUCOPHAGE</t>
  </si>
  <si>
    <t>1000MG TBL FLM 60</t>
  </si>
  <si>
    <t>ZOLPIDEM</t>
  </si>
  <si>
    <t>146899</t>
  </si>
  <si>
    <t>ZOLPIDEM MYLAN</t>
  </si>
  <si>
    <t>10MG TBL FLM 50</t>
  </si>
  <si>
    <t>AMOXICILIN A  INHIBITOR BETA-LAKTAMASY</t>
  </si>
  <si>
    <t>5951</t>
  </si>
  <si>
    <t>AMOKSIKLAV 1 G</t>
  </si>
  <si>
    <t>875MG/125MG TBL FLM 14</t>
  </si>
  <si>
    <t>ATORVASTATIN</t>
  </si>
  <si>
    <t>93018</t>
  </si>
  <si>
    <t>SORTIS</t>
  </si>
  <si>
    <t>20MG TBL FLM 100</t>
  </si>
  <si>
    <t>225112</t>
  </si>
  <si>
    <t>ATORVASTATIN ACTAVIS</t>
  </si>
  <si>
    <t>AZITHROMYCIN</t>
  </si>
  <si>
    <t>45010</t>
  </si>
  <si>
    <t>AZITROMYCIN SANDOZ</t>
  </si>
  <si>
    <t>500MG TBL FLM 3</t>
  </si>
  <si>
    <t>BETAHISTIN</t>
  </si>
  <si>
    <t>225589</t>
  </si>
  <si>
    <t>BETAHISTIN ACTAVIS</t>
  </si>
  <si>
    <t>16MG TBL NOB 60</t>
  </si>
  <si>
    <t>BETAXOLOL</t>
  </si>
  <si>
    <t>49910</t>
  </si>
  <si>
    <t>LOKREN</t>
  </si>
  <si>
    <t>20MG TBL FLM 98</t>
  </si>
  <si>
    <t>CETIRIZIN</t>
  </si>
  <si>
    <t>5496</t>
  </si>
  <si>
    <t>ZODAC</t>
  </si>
  <si>
    <t>10MG TBL FLM 60</t>
  </si>
  <si>
    <t>99600</t>
  </si>
  <si>
    <t>10MG TBL FLM 90</t>
  </si>
  <si>
    <t>DIOSMIN, KOMBINACE</t>
  </si>
  <si>
    <t>132908</t>
  </si>
  <si>
    <t>DETRALEX</t>
  </si>
  <si>
    <t>500MG TBL FLM 120</t>
  </si>
  <si>
    <t>225549</t>
  </si>
  <si>
    <t>500MG TBL FLM 180(2X90)</t>
  </si>
  <si>
    <t>DOXYCYKLIN</t>
  </si>
  <si>
    <t>12738</t>
  </si>
  <si>
    <t>DOXYHEXAL</t>
  </si>
  <si>
    <t>200MG TBL NOB 20</t>
  </si>
  <si>
    <t>FENOXYMETHYLPENICILIN</t>
  </si>
  <si>
    <t>45997</t>
  </si>
  <si>
    <t>OSPEN 1000</t>
  </si>
  <si>
    <t>1000000IU TBL FLM 30</t>
  </si>
  <si>
    <t>KLOPIDOGREL</t>
  </si>
  <si>
    <t>149483</t>
  </si>
  <si>
    <t>ZYLLT</t>
  </si>
  <si>
    <t>75MG TBL FLM 56</t>
  </si>
  <si>
    <t>OMEPRAZOL</t>
  </si>
  <si>
    <t>218168</t>
  </si>
  <si>
    <t>HELICID 10</t>
  </si>
  <si>
    <t>10MG CPS ETD 28</t>
  </si>
  <si>
    <t>PITOFENON A ANALGETIKA</t>
  </si>
  <si>
    <t>50335</t>
  </si>
  <si>
    <t>ALGIFEN NEO</t>
  </si>
  <si>
    <t>500MG/ML+5MG/ML POR GTT SOL 1X25ML</t>
  </si>
  <si>
    <t>ROSUVASTATIN</t>
  </si>
  <si>
    <t>145551</t>
  </si>
  <si>
    <t>ROSUMOP</t>
  </si>
  <si>
    <t>10MG TBL FLM 30</t>
  </si>
  <si>
    <t>RUTOSID, KOMBINACE</t>
  </si>
  <si>
    <t>98194</t>
  </si>
  <si>
    <t>CYCLO 3 FORT</t>
  </si>
  <si>
    <t>150MG/150MG/100MG CPS DUR 30 I</t>
  </si>
  <si>
    <t>216471</t>
  </si>
  <si>
    <t>150MG/150MG/100MG CPS DUR 30 II</t>
  </si>
  <si>
    <t>146894</t>
  </si>
  <si>
    <t>10MG TBL FLM 20</t>
  </si>
  <si>
    <t>SODNÁ SŮL LEVOTHYROXINU</t>
  </si>
  <si>
    <t>187425</t>
  </si>
  <si>
    <t>LETROX</t>
  </si>
  <si>
    <t>50MCG TBL NOB 100</t>
  </si>
  <si>
    <t>DIKLOFENAK</t>
  </si>
  <si>
    <t>75633</t>
  </si>
  <si>
    <t>DICLOFENAC AL RETARD</t>
  </si>
  <si>
    <t>100MG TBL PRO 100</t>
  </si>
  <si>
    <t>113892</t>
  </si>
  <si>
    <t>METFORMIN TEVA</t>
  </si>
  <si>
    <t>169552</t>
  </si>
  <si>
    <t>METFORMIN MYLAN</t>
  </si>
  <si>
    <t>1000MG TBL FLM 120</t>
  </si>
  <si>
    <t>METHYLPREDNISOLON</t>
  </si>
  <si>
    <t>40368</t>
  </si>
  <si>
    <t>MEDROL</t>
  </si>
  <si>
    <t>4MG TBL NOB 30 I</t>
  </si>
  <si>
    <t>METOPROLOL</t>
  </si>
  <si>
    <t>46980</t>
  </si>
  <si>
    <t>BETALOC SR</t>
  </si>
  <si>
    <t>200MG TBL PRO 100</t>
  </si>
  <si>
    <t>58042</t>
  </si>
  <si>
    <t>BETALOC ZOK</t>
  </si>
  <si>
    <t>TELMISARTAN A DIURETIKA</t>
  </si>
  <si>
    <t>26578</t>
  </si>
  <si>
    <t>MICARDISPLUS</t>
  </si>
  <si>
    <t>80MG/12,5MG TBL NOB 28</t>
  </si>
  <si>
    <t>189657</t>
  </si>
  <si>
    <t>TELMISARTAN/HYDROCHLOROTHIAZID SANDOZ</t>
  </si>
  <si>
    <t>80MG/12,5MG TBL FLM 30</t>
  </si>
  <si>
    <t>190084</t>
  </si>
  <si>
    <t>TELMISARTAN/HYDROCHLOROTHIAZID EGIS</t>
  </si>
  <si>
    <t>80MG/12,5MG TBL NOB 28 II</t>
  </si>
  <si>
    <t>BETAMETHASON A ANTIBIOTIKA</t>
  </si>
  <si>
    <t>17171</t>
  </si>
  <si>
    <t>BELOGENT</t>
  </si>
  <si>
    <t>0,5MG/G+1MG/G UNG 30G</t>
  </si>
  <si>
    <t>214593</t>
  </si>
  <si>
    <t>NITRENDIPIN</t>
  </si>
  <si>
    <t>111902</t>
  </si>
  <si>
    <t>NITRESAN</t>
  </si>
  <si>
    <t>20MG TBL NOB 30</t>
  </si>
  <si>
    <t>PERINDOPRIL</t>
  </si>
  <si>
    <t>177332</t>
  </si>
  <si>
    <t>PERINDOPRIL MYLAN</t>
  </si>
  <si>
    <t>8MG TBL NOB 30</t>
  </si>
  <si>
    <t>PERINDOPRIL A BISOPROLOL</t>
  </si>
  <si>
    <t>213255</t>
  </si>
  <si>
    <t>COSYREL</t>
  </si>
  <si>
    <t>5MG/5MG TBL FLM 30</t>
  </si>
  <si>
    <t>28144</t>
  </si>
  <si>
    <t>POR SGE SUS 2X3ML+2X5,6G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</si>
  <si>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</si>
  <si>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</si>
  <si>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</si>
  <si>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A10BA02 - METFORMIN</t>
  </si>
  <si>
    <t>C10AA05 - ATORVASTATIN</t>
  </si>
  <si>
    <t>C09DA07 - TELMISARTAN A DIURETIKA</t>
  </si>
  <si>
    <t>C10AA07 - ROSUVASTATIN</t>
  </si>
  <si>
    <t>R06AE07 - CETIRIZIN</t>
  </si>
  <si>
    <t>J01FA10 - AZITHROMYCIN</t>
  </si>
  <si>
    <t>C07AB05 - BETAXOLOL</t>
  </si>
  <si>
    <t>H03AA01 - SODNÁ SŮL LEVOTHYROXINU</t>
  </si>
  <si>
    <t>C08CA01 - AMLODIPIN</t>
  </si>
  <si>
    <t>H02AB04 - METHYLPREDNISOLON</t>
  </si>
  <si>
    <t>C08CA08 - NITRENDIPIN</t>
  </si>
  <si>
    <t>N05CF02 - ZOLPIDEM</t>
  </si>
  <si>
    <t>C09AA04 - PERINDOPRIL</t>
  </si>
  <si>
    <t>J01CR02 - AMOXICILIN A  INHIBITOR BETA-LAKTAMASY</t>
  </si>
  <si>
    <t>A10BB12 - GLIMEPIRID</t>
  </si>
  <si>
    <t>C07AB02 - METOPROLOL</t>
  </si>
  <si>
    <t>B01AC04 - KLOPIDOGREL</t>
  </si>
  <si>
    <t>A10BB12</t>
  </si>
  <si>
    <t>C08CA01</t>
  </si>
  <si>
    <t>J01CR02</t>
  </si>
  <si>
    <t>N05CF02</t>
  </si>
  <si>
    <t>B01AC04</t>
  </si>
  <si>
    <t>C07AB05</t>
  </si>
  <si>
    <t>C10AA05</t>
  </si>
  <si>
    <t>C10AA07</t>
  </si>
  <si>
    <t>H03AA01</t>
  </si>
  <si>
    <t>J01FA10</t>
  </si>
  <si>
    <t>R06AE07</t>
  </si>
  <si>
    <t>A10BA02</t>
  </si>
  <si>
    <t>C07AB02</t>
  </si>
  <si>
    <t>C09DA07</t>
  </si>
  <si>
    <t>H02AB04</t>
  </si>
  <si>
    <t>C08CA08</t>
  </si>
  <si>
    <t>C09AA04</t>
  </si>
  <si>
    <t>Přehled plnění PL - Preskripce léčivých přípravků - orientační přehled</t>
  </si>
  <si>
    <t>50115020 - laboratorní diagnostika-LEK (Z501)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</si>
  <si>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</si>
  <si>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</si>
  <si>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</si>
  <si>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</si>
  <si>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</si>
  <si>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1922</t>
  </si>
  <si>
    <t>PRAC: ambulance - péče o zaměstnance FNO</t>
  </si>
  <si>
    <t>PRAC: ambulance - péče o zaměstnance FNO Celkem</t>
  </si>
  <si>
    <t>50115020</t>
  </si>
  <si>
    <t>laboratorní diagnostika-LEK (Z501)</t>
  </si>
  <si>
    <t>DG211</t>
  </si>
  <si>
    <t>HEPTAPHAN, DIAG.PROUZKY 50 ks</t>
  </si>
  <si>
    <t>396404</t>
  </si>
  <si>
    <t>-Zinek práškový k likvidaci rtuti 25g</t>
  </si>
  <si>
    <t>50115050</t>
  </si>
  <si>
    <t>obvazový materiál (Z502)</t>
  </si>
  <si>
    <t>ZB404</t>
  </si>
  <si>
    <t>Náplast cosmos 8 cm x 1 m 5403353</t>
  </si>
  <si>
    <t>ZA318</t>
  </si>
  <si>
    <t>Náplast transpore 1,25 cm x 9,14 m 1527-0</t>
  </si>
  <si>
    <t>ZA329</t>
  </si>
  <si>
    <t>Obinadlo fixa crep   6 cm x 4 m 1323100102</t>
  </si>
  <si>
    <t>ZC100</t>
  </si>
  <si>
    <t>Vata buničitá dělená 2 role / 500 ks 40 x 50 mm 1230200310</t>
  </si>
  <si>
    <t>ZA446</t>
  </si>
  <si>
    <t>Vata buničitá přířezy 20 x 30 cm 1230200129</t>
  </si>
  <si>
    <t>50115060</t>
  </si>
  <si>
    <t>ZPr - ostatní (Z503)</t>
  </si>
  <si>
    <t>ZD151</t>
  </si>
  <si>
    <t>Ambuvak pro dospělé vak 1,5 l komplet (maska, hadička, rezervoár) 7152000</t>
  </si>
  <si>
    <t>ZB771</t>
  </si>
  <si>
    <t>Držák jehly základní 450201</t>
  </si>
  <si>
    <t>ZP511</t>
  </si>
  <si>
    <t>Elektroda k EMG nalepovací jednorázová  Deymed s konektorem TouchProof 1,5 x 0,7mm délka kabelu 8 cm bal. á 12 ks 97-153</t>
  </si>
  <si>
    <t>ZB724</t>
  </si>
  <si>
    <t>Kapilára sedimentační kalibrovaná 727111</t>
  </si>
  <si>
    <t>ZD903</t>
  </si>
  <si>
    <t>Kontejner+ lopatka 30 ml nesterilní FLME25133</t>
  </si>
  <si>
    <t>ZF159</t>
  </si>
  <si>
    <t>Nádoba na kontaminovaný odpad 1 l 15-0002</t>
  </si>
  <si>
    <t>ZE159</t>
  </si>
  <si>
    <t>Nádoba na kontaminovaný odpad 2 l 15-0003</t>
  </si>
  <si>
    <t>ZL105</t>
  </si>
  <si>
    <t>Nástavec pro odběr moče ke zkumavce vacuete 450251</t>
  </si>
  <si>
    <t>ZG466</t>
  </si>
  <si>
    <t>Náústek papírový pro spirometr 26/24 flowscreen bal. á 100 ks 400847690</t>
  </si>
  <si>
    <t>ZA788</t>
  </si>
  <si>
    <t>Stříkačka injekční 2-dílná 20 ml L Inject Solo 4606205V</t>
  </si>
  <si>
    <t>ZB756</t>
  </si>
  <si>
    <t>Zkumavka 3 ml K3 edta fialová 454086</t>
  </si>
  <si>
    <t>ZB754</t>
  </si>
  <si>
    <t>Zkumavka černá 2 ml 454073</t>
  </si>
  <si>
    <t>ZB777</t>
  </si>
  <si>
    <t>Zkumavka červená 3,5 ml gel 454071</t>
  </si>
  <si>
    <t>ZB761</t>
  </si>
  <si>
    <t>Zkumavka červená 4 ml 454092</t>
  </si>
  <si>
    <t>ZB774</t>
  </si>
  <si>
    <t>Zkumavka červená 5 ml gel 456071</t>
  </si>
  <si>
    <t>ZB762</t>
  </si>
  <si>
    <t>Zkumavka červená 6 ml 456092</t>
  </si>
  <si>
    <t>ZB759</t>
  </si>
  <si>
    <t>Zkumavka červená 8 ml gel 455071</t>
  </si>
  <si>
    <t>ZB775</t>
  </si>
  <si>
    <t>Zkumavka koagulace modrá Quick 4 ml modrá 454329</t>
  </si>
  <si>
    <t>ZG515</t>
  </si>
  <si>
    <t>Zkumavka močová vacuette 10,5 ml bal. á 50 ks 455007</t>
  </si>
  <si>
    <t>ZI179</t>
  </si>
  <si>
    <t>Zkumavka s mediem+ flovakovaný tampon eSwab růžový nos,krk,vagina,konečník,rány,fekální vzo) 490CE.A</t>
  </si>
  <si>
    <t>ZB773</t>
  </si>
  <si>
    <t>Zkumavka šedá-glykemie 454085</t>
  </si>
  <si>
    <t>50115063</t>
  </si>
  <si>
    <t>ZPr - vaky, sety (Z528)</t>
  </si>
  <si>
    <t>ZA715</t>
  </si>
  <si>
    <t>Set infuzní intrafix primeline classic 150 cm 4062957</t>
  </si>
  <si>
    <t>50115065</t>
  </si>
  <si>
    <t>ZPr - vpichovací materiál (Z530)</t>
  </si>
  <si>
    <t>ZA834</t>
  </si>
  <si>
    <t>Jehla injekční 0,7 x 40 mm černá 4660021</t>
  </si>
  <si>
    <t>ZB556</t>
  </si>
  <si>
    <t>Jehla injekční 1,2 x 40 mm růžová 4665120</t>
  </si>
  <si>
    <t>ZA360</t>
  </si>
  <si>
    <t>Jehla sterican 0,5 x 25 mm oranžová 9186158</t>
  </si>
  <si>
    <t>ZB768</t>
  </si>
  <si>
    <t>Jehla vakuová 216/38 mm zelená 450076</t>
  </si>
  <si>
    <t>50115067</t>
  </si>
  <si>
    <t>ZPr - rukavice (Z532)</t>
  </si>
  <si>
    <t>ZP948</t>
  </si>
  <si>
    <t>Rukavice nitril basic bez p. modré L bal. á 200 ks 44752</t>
  </si>
  <si>
    <t>ZP947</t>
  </si>
  <si>
    <t>Rukavice nitril basic bez p. modré M bal. á 200 ks 44751</t>
  </si>
  <si>
    <t>Rukavice vyšetřovací nitril basic bez pudru modré M bal. á 200 ks 44751</t>
  </si>
  <si>
    <t>ZL996</t>
  </si>
  <si>
    <t>Obinadlo hyrofilní sterilní  8 cm x 5 m  004310182</t>
  </si>
  <si>
    <t>ZB764</t>
  </si>
  <si>
    <t>Zkumavka zelená 4 ml 454051</t>
  </si>
  <si>
    <t>Rukavice vyšetřovací nitril basic bez pudru modré L bal. á 200 ks 44752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</si>
  <si>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</si>
  <si>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</si>
  <si>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</si>
  <si>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</si>
  <si>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</si>
  <si>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</si>
  <si>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</si>
  <si>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</si>
  <si>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</si>
  <si>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ON Data</t>
  </si>
  <si>
    <t>lékaři pod odborným dozorem</t>
  </si>
  <si>
    <t>lékaři specialisté</t>
  </si>
  <si>
    <t>všeobecné sestry pod dohl.</t>
  </si>
  <si>
    <t>všeobecné sestry bez dohl.</t>
  </si>
  <si>
    <t>všeobecné sestry bez dohl., spec.</t>
  </si>
  <si>
    <t>všeobecné sestry VŠ</t>
  </si>
  <si>
    <t>THP</t>
  </si>
  <si>
    <t>Specializovaná ambulantní péče</t>
  </si>
  <si>
    <t>401 - Pracoviště pracovního lékařství</t>
  </si>
  <si>
    <t>902 - Samostatné pracoviště fyzioterapeutů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</si>
  <si>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</si>
  <si>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</si>
  <si>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</si>
  <si>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</si>
  <si>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</si>
  <si>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Křibská Michaela</t>
  </si>
  <si>
    <t>Radiměřský Karel</t>
  </si>
  <si>
    <t>Štěpánek Ladislav</t>
  </si>
  <si>
    <t>Zdravotní výkony vykázané na pracovišti v rámci ambulantní péče dle lékařů *</t>
  </si>
  <si>
    <t>06</t>
  </si>
  <si>
    <t>401</t>
  </si>
  <si>
    <t>1</t>
  </si>
  <si>
    <t>0000498</t>
  </si>
  <si>
    <t>MAGNESIUM SULFURICUM BIOTIKA 10%</t>
  </si>
  <si>
    <t>0000527</t>
  </si>
  <si>
    <t>0007981</t>
  </si>
  <si>
    <t>0058249</t>
  </si>
  <si>
    <t>GUAJACURAN 5%</t>
  </si>
  <si>
    <t>0089212</t>
  </si>
  <si>
    <t>0107295</t>
  </si>
  <si>
    <t>0,9% SODIUM CHLORIDE IN WATER FOR INJECTION FRESEN</t>
  </si>
  <si>
    <t>0107298</t>
  </si>
  <si>
    <t>0096886</t>
  </si>
  <si>
    <t>0207313</t>
  </si>
  <si>
    <t>INJECTIO PROCAINII CHLORATI 0,2% ARDEAPHARMA</t>
  </si>
  <si>
    <t>V</t>
  </si>
  <si>
    <t>02130</t>
  </si>
  <si>
    <t>OČKOVÁNÍ V PŘÍPADECH, KDY OČKOVACÍ LÁTKA JE HRAZEN</t>
  </si>
  <si>
    <t>09127</t>
  </si>
  <si>
    <t xml:space="preserve">EKG VYŠETŘENÍ                                     </t>
  </si>
  <si>
    <t>EKG VYŠETŘENÍ</t>
  </si>
  <si>
    <t>09511</t>
  </si>
  <si>
    <t xml:space="preserve">MINIMÁLNÍ KONTAKT LÉKAŘE S PACIENTEM              </t>
  </si>
  <si>
    <t>MINIMÁLNÍ KONTAKT LÉKAŘE S PACIENTEM</t>
  </si>
  <si>
    <t>09532</t>
  </si>
  <si>
    <t xml:space="preserve">SIGNÁLNÍ VÝKON PROHLÍDKY DISPENZARIZOVANÉ OSOBY   </t>
  </si>
  <si>
    <t>SIGNÁLNÍ VÝKON PROHLÍDKY DISPENZARIZOVANÉ OSOBY</t>
  </si>
  <si>
    <t>09550</t>
  </si>
  <si>
    <t>SIGNÁLNÍ VÝKON - INFORMACE O VYDÁNÍ ROZHODNUTÍ O D</t>
  </si>
  <si>
    <t>09551</t>
  </si>
  <si>
    <t>SIGNÁLNÍ VÝKON - INFORMACE O VYDÁNÍ ROZHODNUTÍ O U</t>
  </si>
  <si>
    <t>12110</t>
  </si>
  <si>
    <t xml:space="preserve">FUNKČNÍ TEPENNÉ TESTY                             </t>
  </si>
  <si>
    <t>FUNKČNÍ TEPENNÉ TESTY</t>
  </si>
  <si>
    <t>41023</t>
  </si>
  <si>
    <t xml:space="preserve">KONTROLNÍ VYŠETŘENÍ PRACOVNÍM LÉKAŘEM             </t>
  </si>
  <si>
    <t>KONTROLNÍ VYŠETŘENÍ PRACOVNÍM LÉKAŘEM</t>
  </si>
  <si>
    <t>25213</t>
  </si>
  <si>
    <t>SPIROMETRIE (OBVYKLE METODOU PRŮTOK - OBJEM)</t>
  </si>
  <si>
    <t xml:space="preserve">SPIROMETRIE (OBVYKLE METODOU PRŮTOK - OBJEM)      </t>
  </si>
  <si>
    <t>09543</t>
  </si>
  <si>
    <t>Signalni kod</t>
  </si>
  <si>
    <t xml:space="preserve">Signalni kod                                      </t>
  </si>
  <si>
    <t>09119</t>
  </si>
  <si>
    <t xml:space="preserve">ODBĚR KRVE ZE ŽÍLY U DOSPĚLÉHO NEBO DÍTĚTE NAD 10 </t>
  </si>
  <si>
    <t>09223</t>
  </si>
  <si>
    <t>INTRAVENÓZNÍ INFÚZE U DOSPĚLÉHO NEBO DÍTĚTE NAD 10</t>
  </si>
  <si>
    <t>09513</t>
  </si>
  <si>
    <t>TELEFONICKÁ KONZULTACE OŠETŘUJÍCÍHO LÉKAŘE PACIENT</t>
  </si>
  <si>
    <t>41022</t>
  </si>
  <si>
    <t>CÍLENÉ VYŠETŘENÍ PRACOVNÍM LÉKAŘEM</t>
  </si>
  <si>
    <t xml:space="preserve">CÍLENÉ VYŠETŘENÍ PRACOVNÍM LÉKAŘEM                </t>
  </si>
  <si>
    <t>09523</t>
  </si>
  <si>
    <t>EDUKAČNÍ POHOVOR LÉKAŘE S NEMOCNÝM ČI RODINOU</t>
  </si>
  <si>
    <t xml:space="preserve">EDUKAČNÍ POHOVOR LÉKAŘE S NEMOCNÝM ČI RODINOU     </t>
  </si>
  <si>
    <t>09125</t>
  </si>
  <si>
    <t xml:space="preserve">PULZNÍ OXYMETRIE                                  </t>
  </si>
  <si>
    <t>PULZNÍ OXYMETRIE</t>
  </si>
  <si>
    <t>09133</t>
  </si>
  <si>
    <t xml:space="preserve">SEDIMENTACE ERYTROCYTŮ                            </t>
  </si>
  <si>
    <t>09115</t>
  </si>
  <si>
    <t>ODBĚR BIOLOGICKÉHO MATERIÁLU JINÉHO NEŽ KREV NA KV</t>
  </si>
  <si>
    <t>41021</t>
  </si>
  <si>
    <t>KOMPLEXNÍ VYŠETŘENÍ PRACOVNÍM LÉKAŘEM</t>
  </si>
  <si>
    <t xml:space="preserve">KOMPLEXNÍ VYŠETŘENÍ PRACOVNÍM LÉKAŘEM             </t>
  </si>
  <si>
    <t>41040</t>
  </si>
  <si>
    <t>POSOUZENÍ ZDRAVOTNÍHO STAVU Z HLEDISKA PROFESIONÁL</t>
  </si>
  <si>
    <t>41050</t>
  </si>
  <si>
    <t>PRSTOVÁ PLETYSMOGRAFIE ZÁTĚŽOVÁ</t>
  </si>
  <si>
    <t xml:space="preserve">PRSTOVÁ PLETYSMOGRAFIE ZÁTĚŽOVÁ                   </t>
  </si>
  <si>
    <t>11</t>
  </si>
  <si>
    <t>902</t>
  </si>
  <si>
    <t>21115</t>
  </si>
  <si>
    <t xml:space="preserve">FYZIKÁLNÍ TERAPIE III                             </t>
  </si>
  <si>
    <t>FYZIKÁLNÍ TERAPIE III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</si>
  <si>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</si>
  <si>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</si>
  <si>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03 - III. interní klinika - nefrologická, revmatologická a endokrinologická</t>
  </si>
  <si>
    <t>06 - Neurochirurgická klinika</t>
  </si>
  <si>
    <t>10 - Dětská klinika</t>
  </si>
  <si>
    <t>16 - Klinika plicních nemocí a tuberkulózy</t>
  </si>
  <si>
    <t>03</t>
  </si>
  <si>
    <t>10</t>
  </si>
  <si>
    <t>16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</si>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</sst>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56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177" fontId="36" fillId="10" borderId="127" xfId="0" quotePrefix="1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0" fontId="36" fillId="0" borderId="130" xfId="0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9" fillId="11" borderId="123" xfId="0" applyFont="1" applyFill="1" applyBorder="1" applyAlignment="1">
      <alignment vertical="top" indent="4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32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32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33" fillId="0" borderId="20" xfId="0" applyFont="1" applyFill="1" applyBorder="1"/>
    <xf numFmtId="3" fontId="33" fillId="0" borderId="28" xfId="0" applyNumberFormat="1" applyFont="1" applyFill="1" applyBorder="1"/>
    <xf numFmtId="3" fontId="33" fillId="0" borderId="21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0" fontId="40" fillId="2" borderId="132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3" fillId="0" borderId="99" xfId="0" applyFont="1" applyFill="1" applyBorder="1"/>
    <xf numFmtId="0" fontId="33" fillId="0" borderId="28" xfId="0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7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5" fontId="33" fillId="0" borderId="87" xfId="0" applyNumberFormat="1" applyFont="1" applyFill="1" applyBorder="1"/>
    <xf numFmtId="0" fontId="33" fillId="0" borderId="82" xfId="0" applyFont="1" applyFill="1" applyBorder="1" applyAlignment="1">
      <alignment horizontal="right"/>
    </xf>
    <xf numFmtId="0" fontId="33" fillId="0" borderId="82" xfId="0" applyFont="1" applyFill="1" applyBorder="1" applyAlignment="1">
      <alignment horizontal="left"/>
    </xf>
    <xf numFmtId="165" fontId="33" fillId="0" borderId="82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25" xfId="0" applyFont="1" applyFill="1" applyBorder="1"/>
    <xf numFmtId="0" fontId="40" fillId="0" borderId="86" xfId="0" applyFont="1" applyFill="1" applyBorder="1"/>
    <xf numFmtId="0" fontId="40" fillId="0" borderId="103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87" xfId="0" applyNumberFormat="1" applyBorder="1"/>
    <xf numFmtId="9" fontId="0" fillId="0" borderId="87" xfId="0" applyNumberFormat="1" applyBorder="1"/>
    <xf numFmtId="9" fontId="0" fillId="0" borderId="88" xfId="0" applyNumberFormat="1" applyBorder="1"/>
    <xf numFmtId="169" fontId="0" fillId="0" borderId="82" xfId="0" applyNumberFormat="1" applyBorder="1"/>
    <xf numFmtId="9" fontId="0" fillId="0" borderId="82" xfId="0" applyNumberFormat="1" applyBorder="1"/>
    <xf numFmtId="9" fontId="0" fillId="0" borderId="83" xfId="0" applyNumberFormat="1" applyBorder="1"/>
    <xf numFmtId="0" fontId="60" fillId="0" borderId="86" xfId="0" applyFont="1" applyBorder="1" applyAlignment="1">
      <alignment horizontal="left" indent="1"/>
    </xf>
    <xf numFmtId="0" fontId="60" fillId="0" borderId="81" xfId="0" applyFont="1" applyBorder="1" applyAlignment="1">
      <alignment horizontal="left" indent="1"/>
    </xf>
    <xf numFmtId="0" fontId="60" fillId="4" borderId="86" xfId="0" applyFont="1" applyFill="1" applyBorder="1" applyAlignment="1">
      <alignment horizontal="left"/>
    </xf>
    <xf numFmtId="169" fontId="60" fillId="4" borderId="87" xfId="0" applyNumberFormat="1" applyFont="1" applyFill="1" applyBorder="1"/>
    <xf numFmtId="9" fontId="60" fillId="4" borderId="87" xfId="0" applyNumberFormat="1" applyFont="1" applyFill="1" applyBorder="1"/>
    <xf numFmtId="9" fontId="60" fillId="4" borderId="88" xfId="0" applyNumberFormat="1" applyFont="1" applyFill="1" applyBorder="1"/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87" xfId="0" applyNumberFormat="1" applyFont="1" applyFill="1" applyBorder="1"/>
    <xf numFmtId="169" fontId="33" fillId="0" borderId="88" xfId="0" applyNumberFormat="1" applyFont="1" applyFill="1" applyBorder="1"/>
    <xf numFmtId="169" fontId="33" fillId="0" borderId="82" xfId="0" applyNumberFormat="1" applyFont="1" applyFill="1" applyBorder="1"/>
    <xf numFmtId="169" fontId="33" fillId="0" borderId="83" xfId="0" applyNumberFormat="1" applyFont="1" applyFill="1" applyBorder="1"/>
    <xf numFmtId="0" fontId="40" fillId="0" borderId="81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105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04"/>
      <tableStyleElement type="headerRow" dxfId="103"/>
      <tableStyleElement type="totalRow" dxfId="102"/>
      <tableStyleElement type="firstColumn" dxfId="101"/>
      <tableStyleElement type="lastColumn" dxfId="100"/>
      <tableStyleElement type="firstRowStripe" dxfId="99"/>
      <tableStyleElement type="firstColumnStripe" dxfId="98"/>
    </tableStyle>
    <tableStyle name="TableStyleMedium2 2" pivot="0" count="7">
      <tableStyleElement type="wholeTable" dxfId="97"/>
      <tableStyleElement type="headerRow" dxfId="96"/>
      <tableStyleElement type="totalRow" dxfId="95"/>
      <tableStyleElement type="firstColumn" dxfId="94"/>
      <tableStyleElement type="lastColumn" dxfId="93"/>
      <tableStyleElement type="firstRowStripe" dxfId="92"/>
      <tableStyleElement type="firstColumnStripe" dxfId="9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0.29903808422865596</c:v>
                </c:pt>
                <c:pt idx="1">
                  <c:v>0.28193030759841647</c:v>
                </c:pt>
                <c:pt idx="2">
                  <c:v>0.25525432661070963</c:v>
                </c:pt>
                <c:pt idx="3">
                  <c:v>0.24633938108326359</c:v>
                </c:pt>
                <c:pt idx="4">
                  <c:v>0.24468937686723127</c:v>
                </c:pt>
                <c:pt idx="5">
                  <c:v>0.24196917145407895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4121152"/>
        <c:axId val="88412876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0.25903306936457643</c:v>
                </c:pt>
                <c:pt idx="1">
                  <c:v>0.25903306936457643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4119520"/>
        <c:axId val="884122784"/>
      </c:scatterChart>
      <c:catAx>
        <c:axId val="884121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84128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41287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84121152"/>
        <c:crosses val="autoZero"/>
        <c:crossBetween val="between"/>
      </c:valAx>
      <c:valAx>
        <c:axId val="88411952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884122784"/>
        <c:crosses val="max"/>
        <c:crossBetween val="midCat"/>
      </c:valAx>
      <c:valAx>
        <c:axId val="88412278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88411952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7" totalsRowShown="0" headerRowDxfId="90" tableBorderDxfId="89">
  <autoFilter ref="A7:S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88"/>
    <tableColumn id="2" name="popis" dataDxfId="87"/>
    <tableColumn id="3" name="01 uv_s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71">
      <calculatedColumnFormula>IF(Tabulka[[#This Row],[15_vzpl]]=0,"",Tabulka[[#This Row],[14_vzsk]]/Tabulka[[#This Row],[15_vzpl]])</calculatedColumnFormula>
    </tableColumn>
    <tableColumn id="20" name="17_vzroz" dataDxfId="7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64" totalsRowShown="0">
  <autoFilter ref="C3:S64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29" t="s">
        <v>107</v>
      </c>
      <c r="B1" s="329"/>
    </row>
    <row r="2" spans="1:3" ht="14.4" customHeight="1" thickBot="1" x14ac:dyDescent="0.35">
      <c r="A2" s="232" t="s">
        <v>270</v>
      </c>
      <c r="B2" s="46"/>
    </row>
    <row r="3" spans="1:3" ht="14.4" customHeight="1" thickBot="1" x14ac:dyDescent="0.35">
      <c r="A3" s="325" t="s">
        <v>140</v>
      </c>
      <c r="B3" s="326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" customHeight="1" x14ac:dyDescent="0.3">
      <c r="A5" s="145" t="str">
        <f t="shared" si="0"/>
        <v>HI</v>
      </c>
      <c r="B5" s="89" t="s">
        <v>136</v>
      </c>
      <c r="C5" s="47" t="s">
        <v>110</v>
      </c>
    </row>
    <row r="6" spans="1:3" ht="14.4" customHeight="1" x14ac:dyDescent="0.3">
      <c r="A6" s="146" t="str">
        <f t="shared" si="0"/>
        <v>HI Graf</v>
      </c>
      <c r="B6" s="90" t="s">
        <v>103</v>
      </c>
      <c r="C6" s="47" t="s">
        <v>111</v>
      </c>
    </row>
    <row r="7" spans="1:3" ht="14.4" customHeight="1" x14ac:dyDescent="0.3">
      <c r="A7" s="146" t="str">
        <f t="shared" si="0"/>
        <v>Man Tab</v>
      </c>
      <c r="B7" s="90" t="s">
        <v>272</v>
      </c>
      <c r="C7" s="47" t="s">
        <v>112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7" t="s">
        <v>108</v>
      </c>
      <c r="B10" s="326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" customHeight="1" x14ac:dyDescent="0.3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8" customHeight="1" x14ac:dyDescent="0.3">
      <c r="A13" s="146" t="str">
        <f t="shared" si="2"/>
        <v>LŽ PL</v>
      </c>
      <c r="B13" s="537" t="s">
        <v>164</v>
      </c>
      <c r="C13" s="47" t="s">
        <v>144</v>
      </c>
    </row>
    <row r="14" spans="1:3" ht="14.4" customHeight="1" x14ac:dyDescent="0.3">
      <c r="A14" s="146" t="str">
        <f t="shared" si="2"/>
        <v>LŽ PL Detail</v>
      </c>
      <c r="B14" s="90" t="s">
        <v>494</v>
      </c>
      <c r="C14" s="47" t="s">
        <v>146</v>
      </c>
    </row>
    <row r="15" spans="1:3" ht="14.4" customHeight="1" x14ac:dyDescent="0.3">
      <c r="A15" s="146" t="str">
        <f t="shared" si="2"/>
        <v>LŽ Statim</v>
      </c>
      <c r="B15" s="254" t="s">
        <v>196</v>
      </c>
      <c r="C15" s="47" t="s">
        <v>206</v>
      </c>
    </row>
    <row r="16" spans="1:3" ht="14.4" customHeight="1" x14ac:dyDescent="0.3">
      <c r="A16" s="146" t="str">
        <f t="shared" si="2"/>
        <v>Léky Recepty</v>
      </c>
      <c r="B16" s="90" t="s">
        <v>138</v>
      </c>
      <c r="C16" s="47" t="s">
        <v>115</v>
      </c>
    </row>
    <row r="17" spans="1:3" ht="14.4" customHeight="1" x14ac:dyDescent="0.3">
      <c r="A17" s="146" t="str">
        <f t="shared" si="2"/>
        <v>LRp Lékaři</v>
      </c>
      <c r="B17" s="90" t="s">
        <v>149</v>
      </c>
      <c r="C17" s="47" t="s">
        <v>150</v>
      </c>
    </row>
    <row r="18" spans="1:3" ht="14.4" customHeight="1" x14ac:dyDescent="0.3">
      <c r="A18" s="146" t="str">
        <f t="shared" si="2"/>
        <v>LRp Detail</v>
      </c>
      <c r="B18" s="90" t="s">
        <v>692</v>
      </c>
      <c r="C18" s="47" t="s">
        <v>116</v>
      </c>
    </row>
    <row r="19" spans="1:3" ht="28.8" customHeight="1" x14ac:dyDescent="0.3">
      <c r="A19" s="146" t="str">
        <f t="shared" si="2"/>
        <v>LRp PL</v>
      </c>
      <c r="B19" s="537" t="s">
        <v>693</v>
      </c>
      <c r="C19" s="47" t="s">
        <v>145</v>
      </c>
    </row>
    <row r="20" spans="1:3" ht="14.4" customHeight="1" x14ac:dyDescent="0.3">
      <c r="A20" s="146" t="str">
        <f>HYPERLINK("#'"&amp;C20&amp;"'!A1",C20)</f>
        <v>LRp PL Detail</v>
      </c>
      <c r="B20" s="90" t="s">
        <v>728</v>
      </c>
      <c r="C20" s="47" t="s">
        <v>147</v>
      </c>
    </row>
    <row r="21" spans="1:3" ht="14.4" customHeight="1" x14ac:dyDescent="0.3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" customHeight="1" x14ac:dyDescent="0.3">
      <c r="A22" s="146" t="str">
        <f t="shared" si="2"/>
        <v>MŽ Detail</v>
      </c>
      <c r="B22" s="90" t="s">
        <v>826</v>
      </c>
      <c r="C22" s="47" t="s">
        <v>118</v>
      </c>
    </row>
    <row r="23" spans="1:3" ht="14.4" customHeight="1" thickBot="1" x14ac:dyDescent="0.3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8" t="s">
        <v>109</v>
      </c>
      <c r="B25" s="326"/>
    </row>
    <row r="26" spans="1:3" ht="14.4" customHeight="1" x14ac:dyDescent="0.3">
      <c r="A26" s="149" t="str">
        <f t="shared" ref="A26:A31" si="4">HYPERLINK("#'"&amp;C26&amp;"'!A1",C26)</f>
        <v>ZV Vykáz.-A</v>
      </c>
      <c r="B26" s="89" t="s">
        <v>846</v>
      </c>
      <c r="C26" s="47" t="s">
        <v>122</v>
      </c>
    </row>
    <row r="27" spans="1:3" ht="14.4" customHeight="1" x14ac:dyDescent="0.3">
      <c r="A27" s="146" t="str">
        <f t="shared" ref="A27" si="5">HYPERLINK("#'"&amp;C27&amp;"'!A1",C27)</f>
        <v>ZV Vykáz.-A Lékaři</v>
      </c>
      <c r="B27" s="90" t="s">
        <v>854</v>
      </c>
      <c r="C27" s="47" t="s">
        <v>209</v>
      </c>
    </row>
    <row r="28" spans="1:3" ht="14.4" customHeight="1" x14ac:dyDescent="0.3">
      <c r="A28" s="146" t="str">
        <f t="shared" si="4"/>
        <v>ZV Vykáz.-A Detail</v>
      </c>
      <c r="B28" s="90" t="s">
        <v>931</v>
      </c>
      <c r="C28" s="47" t="s">
        <v>123</v>
      </c>
    </row>
    <row r="29" spans="1:3" ht="14.4" customHeight="1" x14ac:dyDescent="0.3">
      <c r="A29" s="267" t="str">
        <f>HYPERLINK("#'"&amp;C29&amp;"'!A1",C29)</f>
        <v>ZV Vykáz.-A Det.Lék.</v>
      </c>
      <c r="B29" s="90" t="s">
        <v>932</v>
      </c>
      <c r="C29" s="47" t="s">
        <v>213</v>
      </c>
    </row>
    <row r="30" spans="1:3" ht="14.4" customHeight="1" x14ac:dyDescent="0.3">
      <c r="A30" s="146" t="str">
        <f t="shared" si="4"/>
        <v>ZV Vykáz.-H</v>
      </c>
      <c r="B30" s="90" t="s">
        <v>126</v>
      </c>
      <c r="C30" s="47" t="s">
        <v>124</v>
      </c>
    </row>
    <row r="31" spans="1:3" ht="14.4" customHeight="1" x14ac:dyDescent="0.3">
      <c r="A31" s="146" t="str">
        <f t="shared" si="4"/>
        <v>ZV Vykáz.-H Detail</v>
      </c>
      <c r="B31" s="90" t="s">
        <v>940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29" bestFit="1" customWidth="1"/>
    <col min="2" max="2" width="8.88671875" style="129" bestFit="1" customWidth="1"/>
    <col min="3" max="3" width="7" style="129" bestFit="1" customWidth="1"/>
    <col min="4" max="4" width="53.44140625" style="129" bestFit="1" customWidth="1"/>
    <col min="5" max="5" width="28.44140625" style="129" bestFit="1" customWidth="1"/>
    <col min="6" max="6" width="6.6640625" style="207" customWidth="1"/>
    <col min="7" max="7" width="10" style="207" customWidth="1"/>
    <col min="8" max="8" width="6.77734375" style="210" bestFit="1" customWidth="1"/>
    <col min="9" max="9" width="6.6640625" style="207" customWidth="1"/>
    <col min="10" max="10" width="10.88671875" style="207" customWidth="1"/>
    <col min="11" max="11" width="6.77734375" style="210" bestFit="1" customWidth="1"/>
    <col min="12" max="12" width="6.6640625" style="207" customWidth="1"/>
    <col min="13" max="13" width="10.88671875" style="207" customWidth="1"/>
    <col min="14" max="16384" width="8.88671875" style="129"/>
  </cols>
  <sheetData>
    <row r="1" spans="1:13" ht="18.600000000000001" customHeight="1" thickBot="1" x14ac:dyDescent="0.4">
      <c r="A1" s="368" t="s">
        <v>494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25</v>
      </c>
      <c r="J3" s="43">
        <f>SUBTOTAL(9,J6:J1048576)</f>
        <v>1266</v>
      </c>
      <c r="K3" s="44">
        <f>IF(M3=0,0,J3/M3)</f>
        <v>1</v>
      </c>
      <c r="L3" s="43">
        <f>SUBTOTAL(9,L6:L1048576)</f>
        <v>25</v>
      </c>
      <c r="M3" s="45">
        <f>SUBTOTAL(9,M6:M1048576)</f>
        <v>1266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22" t="s">
        <v>130</v>
      </c>
      <c r="B5" s="538" t="s">
        <v>131</v>
      </c>
      <c r="C5" s="538" t="s">
        <v>70</v>
      </c>
      <c r="D5" s="538" t="s">
        <v>132</v>
      </c>
      <c r="E5" s="538" t="s">
        <v>133</v>
      </c>
      <c r="F5" s="539" t="s">
        <v>28</v>
      </c>
      <c r="G5" s="539" t="s">
        <v>14</v>
      </c>
      <c r="H5" s="524" t="s">
        <v>134</v>
      </c>
      <c r="I5" s="523" t="s">
        <v>28</v>
      </c>
      <c r="J5" s="539" t="s">
        <v>14</v>
      </c>
      <c r="K5" s="524" t="s">
        <v>134</v>
      </c>
      <c r="L5" s="523" t="s">
        <v>28</v>
      </c>
      <c r="M5" s="540" t="s">
        <v>14</v>
      </c>
    </row>
    <row r="6" spans="1:13" ht="14.4" customHeight="1" thickBot="1" x14ac:dyDescent="0.35">
      <c r="A6" s="529" t="s">
        <v>432</v>
      </c>
      <c r="B6" s="542" t="s">
        <v>490</v>
      </c>
      <c r="C6" s="542" t="s">
        <v>491</v>
      </c>
      <c r="D6" s="542" t="s">
        <v>492</v>
      </c>
      <c r="E6" s="542" t="s">
        <v>493</v>
      </c>
      <c r="F6" s="530"/>
      <c r="G6" s="530"/>
      <c r="H6" s="248">
        <v>0</v>
      </c>
      <c r="I6" s="530">
        <v>25</v>
      </c>
      <c r="J6" s="530">
        <v>1266</v>
      </c>
      <c r="K6" s="248">
        <v>1</v>
      </c>
      <c r="L6" s="530">
        <v>25</v>
      </c>
      <c r="M6" s="531">
        <v>1266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8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" customHeight="1" thickBot="1" x14ac:dyDescent="0.35">
      <c r="A2" s="232" t="s">
        <v>270</v>
      </c>
      <c r="B2" s="214"/>
      <c r="C2" s="214"/>
      <c r="D2" s="214"/>
      <c r="E2" s="214"/>
    </row>
    <row r="3" spans="1:17" ht="14.4" customHeight="1" thickBot="1" x14ac:dyDescent="0.35">
      <c r="A3" s="247" t="s">
        <v>3</v>
      </c>
      <c r="B3" s="251">
        <f>SUM(B6:B1048576)</f>
        <v>223</v>
      </c>
      <c r="C3" s="252">
        <f>SUM(C6:C1048576)</f>
        <v>0</v>
      </c>
      <c r="D3" s="252">
        <f>SUM(D6:D1048576)</f>
        <v>0</v>
      </c>
      <c r="E3" s="253">
        <f>SUM(E6:E1048576)</f>
        <v>0</v>
      </c>
      <c r="F3" s="250">
        <f>IF(SUM($B3:$E3)=0,"",B3/SUM($B3:$E3))</f>
        <v>1</v>
      </c>
      <c r="G3" s="248">
        <f t="shared" ref="G3:I3" si="0">IF(SUM($B3:$E3)=0,"",C3/SUM($B3:$E3))</f>
        <v>0</v>
      </c>
      <c r="H3" s="248">
        <f t="shared" si="0"/>
        <v>0</v>
      </c>
      <c r="I3" s="249">
        <f t="shared" si="0"/>
        <v>0</v>
      </c>
      <c r="J3" s="252">
        <f>SUM(J6:J1048576)</f>
        <v>82</v>
      </c>
      <c r="K3" s="252">
        <f>SUM(K6:K1048576)</f>
        <v>0</v>
      </c>
      <c r="L3" s="252">
        <f>SUM(L6:L1048576)</f>
        <v>0</v>
      </c>
      <c r="M3" s="253">
        <f>SUM(M6:M1048576)</f>
        <v>0</v>
      </c>
      <c r="N3" s="250">
        <f>IF(SUM($J3:$M3)=0,"",J3/SUM($J3:$M3))</f>
        <v>1</v>
      </c>
      <c r="O3" s="248">
        <f t="shared" ref="O3:Q3" si="1">IF(SUM($J3:$M3)=0,"",K3/SUM($J3:$M3))</f>
        <v>0</v>
      </c>
      <c r="P3" s="248">
        <f t="shared" si="1"/>
        <v>0</v>
      </c>
      <c r="Q3" s="249">
        <f t="shared" si="1"/>
        <v>0</v>
      </c>
    </row>
    <row r="4" spans="1:17" ht="14.4" customHeight="1" thickBot="1" x14ac:dyDescent="0.3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" customHeight="1" thickBot="1" x14ac:dyDescent="0.35">
      <c r="A5" s="543" t="s">
        <v>197</v>
      </c>
      <c r="B5" s="544" t="s">
        <v>199</v>
      </c>
      <c r="C5" s="544" t="s">
        <v>200</v>
      </c>
      <c r="D5" s="544" t="s">
        <v>201</v>
      </c>
      <c r="E5" s="545" t="s">
        <v>202</v>
      </c>
      <c r="F5" s="546" t="s">
        <v>199</v>
      </c>
      <c r="G5" s="547" t="s">
        <v>200</v>
      </c>
      <c r="H5" s="547" t="s">
        <v>201</v>
      </c>
      <c r="I5" s="548" t="s">
        <v>202</v>
      </c>
      <c r="J5" s="544" t="s">
        <v>199</v>
      </c>
      <c r="K5" s="544" t="s">
        <v>200</v>
      </c>
      <c r="L5" s="544" t="s">
        <v>201</v>
      </c>
      <c r="M5" s="545" t="s">
        <v>202</v>
      </c>
      <c r="N5" s="546" t="s">
        <v>199</v>
      </c>
      <c r="O5" s="547" t="s">
        <v>200</v>
      </c>
      <c r="P5" s="547" t="s">
        <v>201</v>
      </c>
      <c r="Q5" s="548" t="s">
        <v>202</v>
      </c>
    </row>
    <row r="6" spans="1:17" ht="14.4" customHeight="1" x14ac:dyDescent="0.3">
      <c r="A6" s="553" t="s">
        <v>495</v>
      </c>
      <c r="B6" s="559"/>
      <c r="C6" s="506"/>
      <c r="D6" s="506"/>
      <c r="E6" s="507"/>
      <c r="F6" s="556"/>
      <c r="G6" s="527"/>
      <c r="H6" s="527"/>
      <c r="I6" s="562"/>
      <c r="J6" s="559"/>
      <c r="K6" s="506"/>
      <c r="L6" s="506"/>
      <c r="M6" s="507"/>
      <c r="N6" s="556"/>
      <c r="O6" s="527"/>
      <c r="P6" s="527"/>
      <c r="Q6" s="549"/>
    </row>
    <row r="7" spans="1:17" ht="14.4" customHeight="1" x14ac:dyDescent="0.3">
      <c r="A7" s="554" t="s">
        <v>496</v>
      </c>
      <c r="B7" s="560">
        <v>127</v>
      </c>
      <c r="C7" s="513"/>
      <c r="D7" s="513"/>
      <c r="E7" s="514"/>
      <c r="F7" s="557">
        <v>1</v>
      </c>
      <c r="G7" s="550">
        <v>0</v>
      </c>
      <c r="H7" s="550">
        <v>0</v>
      </c>
      <c r="I7" s="563">
        <v>0</v>
      </c>
      <c r="J7" s="560">
        <v>56</v>
      </c>
      <c r="K7" s="513"/>
      <c r="L7" s="513"/>
      <c r="M7" s="514"/>
      <c r="N7" s="557">
        <v>1</v>
      </c>
      <c r="O7" s="550">
        <v>0</v>
      </c>
      <c r="P7" s="550">
        <v>0</v>
      </c>
      <c r="Q7" s="551">
        <v>0</v>
      </c>
    </row>
    <row r="8" spans="1:17" ht="14.4" customHeight="1" thickBot="1" x14ac:dyDescent="0.35">
      <c r="A8" s="555" t="s">
        <v>497</v>
      </c>
      <c r="B8" s="561">
        <v>96</v>
      </c>
      <c r="C8" s="520"/>
      <c r="D8" s="520"/>
      <c r="E8" s="521"/>
      <c r="F8" s="558">
        <v>1</v>
      </c>
      <c r="G8" s="528">
        <v>0</v>
      </c>
      <c r="H8" s="528">
        <v>0</v>
      </c>
      <c r="I8" s="564">
        <v>0</v>
      </c>
      <c r="J8" s="561">
        <v>26</v>
      </c>
      <c r="K8" s="520"/>
      <c r="L8" s="520"/>
      <c r="M8" s="521"/>
      <c r="N8" s="558">
        <v>1</v>
      </c>
      <c r="O8" s="528">
        <v>0</v>
      </c>
      <c r="P8" s="528">
        <v>0</v>
      </c>
      <c r="Q8" s="55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" customHeight="1" thickBot="1" x14ac:dyDescent="0.35">
      <c r="A2" s="232" t="s">
        <v>270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88">
        <v>19</v>
      </c>
      <c r="B5" s="489" t="s">
        <v>498</v>
      </c>
      <c r="C5" s="492">
        <v>27103.619999999995</v>
      </c>
      <c r="D5" s="492">
        <v>237</v>
      </c>
      <c r="E5" s="492">
        <v>20255.789999999994</v>
      </c>
      <c r="F5" s="565">
        <v>0.74734629543950204</v>
      </c>
      <c r="G5" s="492">
        <v>194</v>
      </c>
      <c r="H5" s="565">
        <v>0.81856540084388185</v>
      </c>
      <c r="I5" s="492">
        <v>6847.8300000000008</v>
      </c>
      <c r="J5" s="565">
        <v>0.2526537045604979</v>
      </c>
      <c r="K5" s="492">
        <v>43</v>
      </c>
      <c r="L5" s="565">
        <v>0.18143459915611815</v>
      </c>
      <c r="M5" s="492" t="s">
        <v>68</v>
      </c>
      <c r="N5" s="150"/>
    </row>
    <row r="6" spans="1:14" ht="14.4" customHeight="1" x14ac:dyDescent="0.3">
      <c r="A6" s="488">
        <v>19</v>
      </c>
      <c r="B6" s="489" t="s">
        <v>499</v>
      </c>
      <c r="C6" s="492">
        <v>27103.619999999995</v>
      </c>
      <c r="D6" s="492">
        <v>237</v>
      </c>
      <c r="E6" s="492">
        <v>20255.789999999994</v>
      </c>
      <c r="F6" s="565">
        <v>0.74734629543950204</v>
      </c>
      <c r="G6" s="492">
        <v>194</v>
      </c>
      <c r="H6" s="565">
        <v>0.81856540084388185</v>
      </c>
      <c r="I6" s="492">
        <v>6847.8300000000008</v>
      </c>
      <c r="J6" s="565">
        <v>0.2526537045604979</v>
      </c>
      <c r="K6" s="492">
        <v>43</v>
      </c>
      <c r="L6" s="565">
        <v>0.18143459915611815</v>
      </c>
      <c r="M6" s="492" t="s">
        <v>1</v>
      </c>
      <c r="N6" s="150"/>
    </row>
    <row r="7" spans="1:14" ht="14.4" customHeight="1" x14ac:dyDescent="0.3">
      <c r="A7" s="488" t="s">
        <v>425</v>
      </c>
      <c r="B7" s="489" t="s">
        <v>3</v>
      </c>
      <c r="C7" s="492">
        <v>27103.619999999995</v>
      </c>
      <c r="D7" s="492">
        <v>237</v>
      </c>
      <c r="E7" s="492">
        <v>20255.789999999994</v>
      </c>
      <c r="F7" s="565">
        <v>0.74734629543950204</v>
      </c>
      <c r="G7" s="492">
        <v>194</v>
      </c>
      <c r="H7" s="565">
        <v>0.81856540084388185</v>
      </c>
      <c r="I7" s="492">
        <v>6847.8300000000008</v>
      </c>
      <c r="J7" s="565">
        <v>0.2526537045604979</v>
      </c>
      <c r="K7" s="492">
        <v>43</v>
      </c>
      <c r="L7" s="565">
        <v>0.18143459915611815</v>
      </c>
      <c r="M7" s="492" t="s">
        <v>431</v>
      </c>
      <c r="N7" s="150"/>
    </row>
    <row r="9" spans="1:14" ht="14.4" customHeight="1" x14ac:dyDescent="0.3">
      <c r="A9" s="488">
        <v>19</v>
      </c>
      <c r="B9" s="489" t="s">
        <v>498</v>
      </c>
      <c r="C9" s="492" t="s">
        <v>427</v>
      </c>
      <c r="D9" s="492" t="s">
        <v>427</v>
      </c>
      <c r="E9" s="492" t="s">
        <v>427</v>
      </c>
      <c r="F9" s="565" t="s">
        <v>427</v>
      </c>
      <c r="G9" s="492" t="s">
        <v>427</v>
      </c>
      <c r="H9" s="565" t="s">
        <v>427</v>
      </c>
      <c r="I9" s="492" t="s">
        <v>427</v>
      </c>
      <c r="J9" s="565" t="s">
        <v>427</v>
      </c>
      <c r="K9" s="492" t="s">
        <v>427</v>
      </c>
      <c r="L9" s="565" t="s">
        <v>427</v>
      </c>
      <c r="M9" s="492" t="s">
        <v>68</v>
      </c>
      <c r="N9" s="150"/>
    </row>
    <row r="10" spans="1:14" ht="14.4" customHeight="1" x14ac:dyDescent="0.3">
      <c r="A10" s="488" t="s">
        <v>500</v>
      </c>
      <c r="B10" s="489" t="s">
        <v>499</v>
      </c>
      <c r="C10" s="492">
        <v>27103.619999999995</v>
      </c>
      <c r="D10" s="492">
        <v>237</v>
      </c>
      <c r="E10" s="492">
        <v>20255.789999999994</v>
      </c>
      <c r="F10" s="565">
        <v>0.74734629543950204</v>
      </c>
      <c r="G10" s="492">
        <v>194</v>
      </c>
      <c r="H10" s="565">
        <v>0.81856540084388185</v>
      </c>
      <c r="I10" s="492">
        <v>6847.8300000000008</v>
      </c>
      <c r="J10" s="565">
        <v>0.2526537045604979</v>
      </c>
      <c r="K10" s="492">
        <v>43</v>
      </c>
      <c r="L10" s="565">
        <v>0.18143459915611815</v>
      </c>
      <c r="M10" s="492" t="s">
        <v>1</v>
      </c>
      <c r="N10" s="150"/>
    </row>
    <row r="11" spans="1:14" ht="14.4" customHeight="1" x14ac:dyDescent="0.3">
      <c r="A11" s="488" t="s">
        <v>500</v>
      </c>
      <c r="B11" s="489" t="s">
        <v>501</v>
      </c>
      <c r="C11" s="492">
        <v>27103.619999999995</v>
      </c>
      <c r="D11" s="492">
        <v>237</v>
      </c>
      <c r="E11" s="492">
        <v>20255.789999999994</v>
      </c>
      <c r="F11" s="565">
        <v>0.74734629543950204</v>
      </c>
      <c r="G11" s="492">
        <v>194</v>
      </c>
      <c r="H11" s="565">
        <v>0.81856540084388185</v>
      </c>
      <c r="I11" s="492">
        <v>6847.8300000000008</v>
      </c>
      <c r="J11" s="565">
        <v>0.2526537045604979</v>
      </c>
      <c r="K11" s="492">
        <v>43</v>
      </c>
      <c r="L11" s="565">
        <v>0.18143459915611815</v>
      </c>
      <c r="M11" s="492" t="s">
        <v>435</v>
      </c>
      <c r="N11" s="150"/>
    </row>
    <row r="12" spans="1:14" ht="14.4" customHeight="1" x14ac:dyDescent="0.3">
      <c r="A12" s="488" t="s">
        <v>427</v>
      </c>
      <c r="B12" s="489" t="s">
        <v>427</v>
      </c>
      <c r="C12" s="492" t="s">
        <v>427</v>
      </c>
      <c r="D12" s="492" t="s">
        <v>427</v>
      </c>
      <c r="E12" s="492" t="s">
        <v>427</v>
      </c>
      <c r="F12" s="565" t="s">
        <v>427</v>
      </c>
      <c r="G12" s="492" t="s">
        <v>427</v>
      </c>
      <c r="H12" s="565" t="s">
        <v>427</v>
      </c>
      <c r="I12" s="492" t="s">
        <v>427</v>
      </c>
      <c r="J12" s="565" t="s">
        <v>427</v>
      </c>
      <c r="K12" s="492" t="s">
        <v>427</v>
      </c>
      <c r="L12" s="565" t="s">
        <v>427</v>
      </c>
      <c r="M12" s="492" t="s">
        <v>436</v>
      </c>
      <c r="N12" s="150"/>
    </row>
    <row r="13" spans="1:14" ht="14.4" customHeight="1" x14ac:dyDescent="0.3">
      <c r="A13" s="488" t="s">
        <v>425</v>
      </c>
      <c r="B13" s="489" t="s">
        <v>502</v>
      </c>
      <c r="C13" s="492">
        <v>27103.619999999995</v>
      </c>
      <c r="D13" s="492">
        <v>237</v>
      </c>
      <c r="E13" s="492">
        <v>20255.789999999994</v>
      </c>
      <c r="F13" s="565">
        <v>0.74734629543950204</v>
      </c>
      <c r="G13" s="492">
        <v>194</v>
      </c>
      <c r="H13" s="565">
        <v>0.81856540084388185</v>
      </c>
      <c r="I13" s="492">
        <v>6847.8300000000008</v>
      </c>
      <c r="J13" s="565">
        <v>0.2526537045604979</v>
      </c>
      <c r="K13" s="492">
        <v>43</v>
      </c>
      <c r="L13" s="565">
        <v>0.18143459915611815</v>
      </c>
      <c r="M13" s="492" t="s">
        <v>431</v>
      </c>
      <c r="N13" s="150"/>
    </row>
    <row r="14" spans="1:14" ht="14.4" customHeight="1" x14ac:dyDescent="0.3">
      <c r="A14" s="566" t="s">
        <v>247</v>
      </c>
    </row>
    <row r="15" spans="1:14" ht="14.4" customHeight="1" x14ac:dyDescent="0.3">
      <c r="A15" s="567" t="s">
        <v>503</v>
      </c>
    </row>
    <row r="16" spans="1:14" ht="14.4" customHeight="1" x14ac:dyDescent="0.3">
      <c r="A16" s="566" t="s">
        <v>504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" customHeight="1" thickBot="1" x14ac:dyDescent="0.35">
      <c r="A2" s="232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" customHeight="1" thickBot="1" x14ac:dyDescent="0.35">
      <c r="A4" s="543" t="s">
        <v>135</v>
      </c>
      <c r="B4" s="544" t="s">
        <v>19</v>
      </c>
      <c r="C4" s="571"/>
      <c r="D4" s="544" t="s">
        <v>20</v>
      </c>
      <c r="E4" s="571"/>
      <c r="F4" s="544" t="s">
        <v>19</v>
      </c>
      <c r="G4" s="547" t="s">
        <v>2</v>
      </c>
      <c r="H4" s="544" t="s">
        <v>20</v>
      </c>
      <c r="I4" s="547" t="s">
        <v>2</v>
      </c>
      <c r="J4" s="544" t="s">
        <v>19</v>
      </c>
      <c r="K4" s="547" t="s">
        <v>2</v>
      </c>
      <c r="L4" s="544" t="s">
        <v>20</v>
      </c>
      <c r="M4" s="548" t="s">
        <v>2</v>
      </c>
    </row>
    <row r="5" spans="1:13" ht="14.4" customHeight="1" x14ac:dyDescent="0.3">
      <c r="A5" s="568" t="s">
        <v>505</v>
      </c>
      <c r="B5" s="559">
        <v>10976.739999999994</v>
      </c>
      <c r="C5" s="502">
        <v>1</v>
      </c>
      <c r="D5" s="572">
        <v>118</v>
      </c>
      <c r="E5" s="541" t="s">
        <v>505</v>
      </c>
      <c r="F5" s="559">
        <v>9367.2999999999938</v>
      </c>
      <c r="G5" s="527">
        <v>0.85337723222013084</v>
      </c>
      <c r="H5" s="506">
        <v>99</v>
      </c>
      <c r="I5" s="549">
        <v>0.83898305084745761</v>
      </c>
      <c r="J5" s="577">
        <v>1609.4400000000003</v>
      </c>
      <c r="K5" s="527">
        <v>0.14662276777986916</v>
      </c>
      <c r="L5" s="506">
        <v>19</v>
      </c>
      <c r="M5" s="549">
        <v>0.16101694915254236</v>
      </c>
    </row>
    <row r="6" spans="1:13" ht="14.4" customHeight="1" x14ac:dyDescent="0.3">
      <c r="A6" s="569" t="s">
        <v>506</v>
      </c>
      <c r="B6" s="560">
        <v>1443.97</v>
      </c>
      <c r="C6" s="509">
        <v>1</v>
      </c>
      <c r="D6" s="573">
        <v>14</v>
      </c>
      <c r="E6" s="575" t="s">
        <v>506</v>
      </c>
      <c r="F6" s="560">
        <v>1178.6600000000001</v>
      </c>
      <c r="G6" s="550">
        <v>0.81626349577899826</v>
      </c>
      <c r="H6" s="513">
        <v>13</v>
      </c>
      <c r="I6" s="551">
        <v>0.9285714285714286</v>
      </c>
      <c r="J6" s="578">
        <v>265.31</v>
      </c>
      <c r="K6" s="550">
        <v>0.18373650422100182</v>
      </c>
      <c r="L6" s="513">
        <v>1</v>
      </c>
      <c r="M6" s="551">
        <v>7.1428571428571425E-2</v>
      </c>
    </row>
    <row r="7" spans="1:13" ht="14.4" customHeight="1" x14ac:dyDescent="0.3">
      <c r="A7" s="569" t="s">
        <v>507</v>
      </c>
      <c r="B7" s="560">
        <v>3638.8399999999997</v>
      </c>
      <c r="C7" s="509">
        <v>1</v>
      </c>
      <c r="D7" s="573">
        <v>22</v>
      </c>
      <c r="E7" s="575" t="s">
        <v>507</v>
      </c>
      <c r="F7" s="560">
        <v>3638.8399999999997</v>
      </c>
      <c r="G7" s="550">
        <v>1</v>
      </c>
      <c r="H7" s="513">
        <v>19</v>
      </c>
      <c r="I7" s="551">
        <v>0.86363636363636365</v>
      </c>
      <c r="J7" s="578">
        <v>0</v>
      </c>
      <c r="K7" s="550">
        <v>0</v>
      </c>
      <c r="L7" s="513">
        <v>3</v>
      </c>
      <c r="M7" s="551">
        <v>0.13636363636363635</v>
      </c>
    </row>
    <row r="8" spans="1:13" ht="14.4" customHeight="1" x14ac:dyDescent="0.3">
      <c r="A8" s="569" t="s">
        <v>508</v>
      </c>
      <c r="B8" s="560">
        <v>5317.9600000000009</v>
      </c>
      <c r="C8" s="509">
        <v>1</v>
      </c>
      <c r="D8" s="573">
        <v>24</v>
      </c>
      <c r="E8" s="575" t="s">
        <v>508</v>
      </c>
      <c r="F8" s="560">
        <v>1609.4400000000003</v>
      </c>
      <c r="G8" s="550">
        <v>0.30264236662178728</v>
      </c>
      <c r="H8" s="513">
        <v>15</v>
      </c>
      <c r="I8" s="551">
        <v>0.625</v>
      </c>
      <c r="J8" s="578">
        <v>3708.5200000000004</v>
      </c>
      <c r="K8" s="550">
        <v>0.69735763337821266</v>
      </c>
      <c r="L8" s="513">
        <v>9</v>
      </c>
      <c r="M8" s="551">
        <v>0.375</v>
      </c>
    </row>
    <row r="9" spans="1:13" ht="14.4" customHeight="1" thickBot="1" x14ac:dyDescent="0.35">
      <c r="A9" s="570" t="s">
        <v>509</v>
      </c>
      <c r="B9" s="561">
        <v>5726.1100000000015</v>
      </c>
      <c r="C9" s="516">
        <v>1</v>
      </c>
      <c r="D9" s="574">
        <v>59</v>
      </c>
      <c r="E9" s="576" t="s">
        <v>509</v>
      </c>
      <c r="F9" s="561">
        <v>4461.5500000000011</v>
      </c>
      <c r="G9" s="528">
        <v>0.77915897529038036</v>
      </c>
      <c r="H9" s="520">
        <v>48</v>
      </c>
      <c r="I9" s="552">
        <v>0.81355932203389836</v>
      </c>
      <c r="J9" s="579">
        <v>1264.5600000000002</v>
      </c>
      <c r="K9" s="528">
        <v>0.22084102470961958</v>
      </c>
      <c r="L9" s="520">
        <v>11</v>
      </c>
      <c r="M9" s="552">
        <v>0.1864406779661017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68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59" t="s">
        <v>692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" customHeight="1" thickBot="1" x14ac:dyDescent="0.35">
      <c r="A2" s="232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27103.619999999995</v>
      </c>
      <c r="N3" s="66">
        <f>SUBTOTAL(9,N7:N1048576)</f>
        <v>466</v>
      </c>
      <c r="O3" s="66">
        <f>SUBTOTAL(9,O7:O1048576)</f>
        <v>237</v>
      </c>
      <c r="P3" s="66">
        <f>SUBTOTAL(9,P7:P1048576)</f>
        <v>20255.78999999999</v>
      </c>
      <c r="Q3" s="67">
        <f>IF(M3=0,0,P3/M3)</f>
        <v>0.74734629543950193</v>
      </c>
      <c r="R3" s="66">
        <f>SUBTOTAL(9,R7:R1048576)</f>
        <v>368</v>
      </c>
      <c r="S3" s="67">
        <f>IF(N3=0,0,R3/N3)</f>
        <v>0.78969957081545061</v>
      </c>
      <c r="T3" s="66">
        <f>SUBTOTAL(9,T7:T1048576)</f>
        <v>194</v>
      </c>
      <c r="U3" s="68">
        <f>IF(O3=0,0,T3/O3)</f>
        <v>0.81856540084388185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" customHeight="1" thickBot="1" x14ac:dyDescent="0.35">
      <c r="A6" s="580" t="s">
        <v>23</v>
      </c>
      <c r="B6" s="581" t="s">
        <v>5</v>
      </c>
      <c r="C6" s="580" t="s">
        <v>24</v>
      </c>
      <c r="D6" s="581" t="s">
        <v>6</v>
      </c>
      <c r="E6" s="581" t="s">
        <v>151</v>
      </c>
      <c r="F6" s="581" t="s">
        <v>25</v>
      </c>
      <c r="G6" s="581" t="s">
        <v>26</v>
      </c>
      <c r="H6" s="581" t="s">
        <v>8</v>
      </c>
      <c r="I6" s="581" t="s">
        <v>10</v>
      </c>
      <c r="J6" s="581" t="s">
        <v>11</v>
      </c>
      <c r="K6" s="581" t="s">
        <v>12</v>
      </c>
      <c r="L6" s="581" t="s">
        <v>27</v>
      </c>
      <c r="M6" s="582" t="s">
        <v>14</v>
      </c>
      <c r="N6" s="583" t="s">
        <v>28</v>
      </c>
      <c r="O6" s="583" t="s">
        <v>28</v>
      </c>
      <c r="P6" s="583" t="s">
        <v>14</v>
      </c>
      <c r="Q6" s="583" t="s">
        <v>2</v>
      </c>
      <c r="R6" s="583" t="s">
        <v>28</v>
      </c>
      <c r="S6" s="583" t="s">
        <v>2</v>
      </c>
      <c r="T6" s="583" t="s">
        <v>28</v>
      </c>
      <c r="U6" s="584" t="s">
        <v>2</v>
      </c>
    </row>
    <row r="7" spans="1:21" ht="14.4" customHeight="1" x14ac:dyDescent="0.3">
      <c r="A7" s="585">
        <v>19</v>
      </c>
      <c r="B7" s="586" t="s">
        <v>498</v>
      </c>
      <c r="C7" s="586" t="s">
        <v>500</v>
      </c>
      <c r="D7" s="587" t="s">
        <v>691</v>
      </c>
      <c r="E7" s="588" t="s">
        <v>505</v>
      </c>
      <c r="F7" s="586" t="s">
        <v>499</v>
      </c>
      <c r="G7" s="586" t="s">
        <v>510</v>
      </c>
      <c r="H7" s="586" t="s">
        <v>427</v>
      </c>
      <c r="I7" s="586" t="s">
        <v>511</v>
      </c>
      <c r="J7" s="586" t="s">
        <v>512</v>
      </c>
      <c r="K7" s="586" t="s">
        <v>513</v>
      </c>
      <c r="L7" s="589">
        <v>0</v>
      </c>
      <c r="M7" s="589">
        <v>0</v>
      </c>
      <c r="N7" s="586">
        <v>1</v>
      </c>
      <c r="O7" s="590">
        <v>1</v>
      </c>
      <c r="P7" s="589"/>
      <c r="Q7" s="591"/>
      <c r="R7" s="586"/>
      <c r="S7" s="591">
        <v>0</v>
      </c>
      <c r="T7" s="590"/>
      <c r="U7" s="122">
        <v>0</v>
      </c>
    </row>
    <row r="8" spans="1:21" ht="14.4" customHeight="1" x14ac:dyDescent="0.3">
      <c r="A8" s="508">
        <v>19</v>
      </c>
      <c r="B8" s="509" t="s">
        <v>498</v>
      </c>
      <c r="C8" s="509" t="s">
        <v>500</v>
      </c>
      <c r="D8" s="592" t="s">
        <v>691</v>
      </c>
      <c r="E8" s="593" t="s">
        <v>505</v>
      </c>
      <c r="F8" s="509" t="s">
        <v>499</v>
      </c>
      <c r="G8" s="509" t="s">
        <v>514</v>
      </c>
      <c r="H8" s="509" t="s">
        <v>427</v>
      </c>
      <c r="I8" s="509" t="s">
        <v>515</v>
      </c>
      <c r="J8" s="509" t="s">
        <v>516</v>
      </c>
      <c r="K8" s="509" t="s">
        <v>517</v>
      </c>
      <c r="L8" s="510">
        <v>57.48</v>
      </c>
      <c r="M8" s="510">
        <v>10921.199999999993</v>
      </c>
      <c r="N8" s="509">
        <v>190</v>
      </c>
      <c r="O8" s="594">
        <v>95.5</v>
      </c>
      <c r="P8" s="510">
        <v>9311.7599999999929</v>
      </c>
      <c r="Q8" s="550">
        <v>0.8526315789473683</v>
      </c>
      <c r="R8" s="509">
        <v>162</v>
      </c>
      <c r="S8" s="550">
        <v>0.85263157894736841</v>
      </c>
      <c r="T8" s="594">
        <v>81.5</v>
      </c>
      <c r="U8" s="551">
        <v>0.8534031413612565</v>
      </c>
    </row>
    <row r="9" spans="1:21" ht="14.4" customHeight="1" x14ac:dyDescent="0.3">
      <c r="A9" s="508">
        <v>19</v>
      </c>
      <c r="B9" s="509" t="s">
        <v>498</v>
      </c>
      <c r="C9" s="509" t="s">
        <v>500</v>
      </c>
      <c r="D9" s="592" t="s">
        <v>691</v>
      </c>
      <c r="E9" s="593" t="s">
        <v>505</v>
      </c>
      <c r="F9" s="509" t="s">
        <v>499</v>
      </c>
      <c r="G9" s="509" t="s">
        <v>518</v>
      </c>
      <c r="H9" s="509" t="s">
        <v>427</v>
      </c>
      <c r="I9" s="509" t="s">
        <v>519</v>
      </c>
      <c r="J9" s="509" t="s">
        <v>520</v>
      </c>
      <c r="K9" s="509" t="s">
        <v>521</v>
      </c>
      <c r="L9" s="510">
        <v>0</v>
      </c>
      <c r="M9" s="510">
        <v>0</v>
      </c>
      <c r="N9" s="509">
        <v>2</v>
      </c>
      <c r="O9" s="594">
        <v>1</v>
      </c>
      <c r="P9" s="510"/>
      <c r="Q9" s="550"/>
      <c r="R9" s="509"/>
      <c r="S9" s="550">
        <v>0</v>
      </c>
      <c r="T9" s="594"/>
      <c r="U9" s="551">
        <v>0</v>
      </c>
    </row>
    <row r="10" spans="1:21" ht="14.4" customHeight="1" x14ac:dyDescent="0.3">
      <c r="A10" s="508">
        <v>19</v>
      </c>
      <c r="B10" s="509" t="s">
        <v>498</v>
      </c>
      <c r="C10" s="509" t="s">
        <v>500</v>
      </c>
      <c r="D10" s="592" t="s">
        <v>691</v>
      </c>
      <c r="E10" s="593" t="s">
        <v>505</v>
      </c>
      <c r="F10" s="509" t="s">
        <v>499</v>
      </c>
      <c r="G10" s="509" t="s">
        <v>522</v>
      </c>
      <c r="H10" s="509" t="s">
        <v>427</v>
      </c>
      <c r="I10" s="509" t="s">
        <v>523</v>
      </c>
      <c r="J10" s="509" t="s">
        <v>524</v>
      </c>
      <c r="K10" s="509" t="s">
        <v>525</v>
      </c>
      <c r="L10" s="510">
        <v>0</v>
      </c>
      <c r="M10" s="510">
        <v>0</v>
      </c>
      <c r="N10" s="509">
        <v>8</v>
      </c>
      <c r="O10" s="594">
        <v>4</v>
      </c>
      <c r="P10" s="510">
        <v>0</v>
      </c>
      <c r="Q10" s="550"/>
      <c r="R10" s="509">
        <v>6</v>
      </c>
      <c r="S10" s="550">
        <v>0.75</v>
      </c>
      <c r="T10" s="594">
        <v>3</v>
      </c>
      <c r="U10" s="551">
        <v>0.75</v>
      </c>
    </row>
    <row r="11" spans="1:21" ht="14.4" customHeight="1" x14ac:dyDescent="0.3">
      <c r="A11" s="508">
        <v>19</v>
      </c>
      <c r="B11" s="509" t="s">
        <v>498</v>
      </c>
      <c r="C11" s="509" t="s">
        <v>500</v>
      </c>
      <c r="D11" s="592" t="s">
        <v>691</v>
      </c>
      <c r="E11" s="593" t="s">
        <v>505</v>
      </c>
      <c r="F11" s="509" t="s">
        <v>499</v>
      </c>
      <c r="G11" s="509" t="s">
        <v>522</v>
      </c>
      <c r="H11" s="509" t="s">
        <v>427</v>
      </c>
      <c r="I11" s="509" t="s">
        <v>526</v>
      </c>
      <c r="J11" s="509" t="s">
        <v>527</v>
      </c>
      <c r="K11" s="509" t="s">
        <v>528</v>
      </c>
      <c r="L11" s="510">
        <v>0</v>
      </c>
      <c r="M11" s="510">
        <v>0</v>
      </c>
      <c r="N11" s="509">
        <v>20</v>
      </c>
      <c r="O11" s="594">
        <v>8.5</v>
      </c>
      <c r="P11" s="510">
        <v>0</v>
      </c>
      <c r="Q11" s="550"/>
      <c r="R11" s="509">
        <v>20</v>
      </c>
      <c r="S11" s="550">
        <v>1</v>
      </c>
      <c r="T11" s="594">
        <v>8.5</v>
      </c>
      <c r="U11" s="551">
        <v>1</v>
      </c>
    </row>
    <row r="12" spans="1:21" ht="14.4" customHeight="1" x14ac:dyDescent="0.3">
      <c r="A12" s="508">
        <v>19</v>
      </c>
      <c r="B12" s="509" t="s">
        <v>498</v>
      </c>
      <c r="C12" s="509" t="s">
        <v>500</v>
      </c>
      <c r="D12" s="592" t="s">
        <v>691</v>
      </c>
      <c r="E12" s="593" t="s">
        <v>505</v>
      </c>
      <c r="F12" s="509" t="s">
        <v>499</v>
      </c>
      <c r="G12" s="509" t="s">
        <v>529</v>
      </c>
      <c r="H12" s="509" t="s">
        <v>427</v>
      </c>
      <c r="I12" s="509" t="s">
        <v>530</v>
      </c>
      <c r="J12" s="509" t="s">
        <v>531</v>
      </c>
      <c r="K12" s="509" t="s">
        <v>532</v>
      </c>
      <c r="L12" s="510">
        <v>0</v>
      </c>
      <c r="M12" s="510">
        <v>0</v>
      </c>
      <c r="N12" s="509">
        <v>5</v>
      </c>
      <c r="O12" s="594">
        <v>5</v>
      </c>
      <c r="P12" s="510">
        <v>0</v>
      </c>
      <c r="Q12" s="550"/>
      <c r="R12" s="509">
        <v>3</v>
      </c>
      <c r="S12" s="550">
        <v>0.6</v>
      </c>
      <c r="T12" s="594">
        <v>3</v>
      </c>
      <c r="U12" s="551">
        <v>0.6</v>
      </c>
    </row>
    <row r="13" spans="1:21" ht="14.4" customHeight="1" x14ac:dyDescent="0.3">
      <c r="A13" s="508">
        <v>19</v>
      </c>
      <c r="B13" s="509" t="s">
        <v>498</v>
      </c>
      <c r="C13" s="509" t="s">
        <v>500</v>
      </c>
      <c r="D13" s="592" t="s">
        <v>691</v>
      </c>
      <c r="E13" s="593" t="s">
        <v>505</v>
      </c>
      <c r="F13" s="509" t="s">
        <v>499</v>
      </c>
      <c r="G13" s="509" t="s">
        <v>533</v>
      </c>
      <c r="H13" s="509" t="s">
        <v>427</v>
      </c>
      <c r="I13" s="509" t="s">
        <v>534</v>
      </c>
      <c r="J13" s="509" t="s">
        <v>535</v>
      </c>
      <c r="K13" s="509" t="s">
        <v>536</v>
      </c>
      <c r="L13" s="510">
        <v>55.54</v>
      </c>
      <c r="M13" s="510">
        <v>55.54</v>
      </c>
      <c r="N13" s="509">
        <v>1</v>
      </c>
      <c r="O13" s="594">
        <v>1</v>
      </c>
      <c r="P13" s="510">
        <v>55.54</v>
      </c>
      <c r="Q13" s="550">
        <v>1</v>
      </c>
      <c r="R13" s="509">
        <v>1</v>
      </c>
      <c r="S13" s="550">
        <v>1</v>
      </c>
      <c r="T13" s="594">
        <v>1</v>
      </c>
      <c r="U13" s="551">
        <v>1</v>
      </c>
    </row>
    <row r="14" spans="1:21" ht="14.4" customHeight="1" x14ac:dyDescent="0.3">
      <c r="A14" s="508">
        <v>19</v>
      </c>
      <c r="B14" s="509" t="s">
        <v>498</v>
      </c>
      <c r="C14" s="509" t="s">
        <v>500</v>
      </c>
      <c r="D14" s="592" t="s">
        <v>691</v>
      </c>
      <c r="E14" s="593" t="s">
        <v>505</v>
      </c>
      <c r="F14" s="509" t="s">
        <v>499</v>
      </c>
      <c r="G14" s="509" t="s">
        <v>537</v>
      </c>
      <c r="H14" s="509" t="s">
        <v>427</v>
      </c>
      <c r="I14" s="509" t="s">
        <v>538</v>
      </c>
      <c r="J14" s="509" t="s">
        <v>539</v>
      </c>
      <c r="K14" s="509" t="s">
        <v>540</v>
      </c>
      <c r="L14" s="510">
        <v>0</v>
      </c>
      <c r="M14" s="510">
        <v>0</v>
      </c>
      <c r="N14" s="509">
        <v>1</v>
      </c>
      <c r="O14" s="594">
        <v>1</v>
      </c>
      <c r="P14" s="510">
        <v>0</v>
      </c>
      <c r="Q14" s="550"/>
      <c r="R14" s="509">
        <v>1</v>
      </c>
      <c r="S14" s="550">
        <v>1</v>
      </c>
      <c r="T14" s="594">
        <v>1</v>
      </c>
      <c r="U14" s="551">
        <v>1</v>
      </c>
    </row>
    <row r="15" spans="1:21" ht="14.4" customHeight="1" x14ac:dyDescent="0.3">
      <c r="A15" s="508">
        <v>19</v>
      </c>
      <c r="B15" s="509" t="s">
        <v>498</v>
      </c>
      <c r="C15" s="509" t="s">
        <v>500</v>
      </c>
      <c r="D15" s="592" t="s">
        <v>691</v>
      </c>
      <c r="E15" s="593" t="s">
        <v>505</v>
      </c>
      <c r="F15" s="509" t="s">
        <v>499</v>
      </c>
      <c r="G15" s="509" t="s">
        <v>541</v>
      </c>
      <c r="H15" s="509" t="s">
        <v>427</v>
      </c>
      <c r="I15" s="509" t="s">
        <v>542</v>
      </c>
      <c r="J15" s="509" t="s">
        <v>543</v>
      </c>
      <c r="K15" s="509" t="s">
        <v>544</v>
      </c>
      <c r="L15" s="510">
        <v>0</v>
      </c>
      <c r="M15" s="510">
        <v>0</v>
      </c>
      <c r="N15" s="509">
        <v>1</v>
      </c>
      <c r="O15" s="594">
        <v>1</v>
      </c>
      <c r="P15" s="510">
        <v>0</v>
      </c>
      <c r="Q15" s="550"/>
      <c r="R15" s="509">
        <v>1</v>
      </c>
      <c r="S15" s="550">
        <v>1</v>
      </c>
      <c r="T15" s="594">
        <v>1</v>
      </c>
      <c r="U15" s="551">
        <v>1</v>
      </c>
    </row>
    <row r="16" spans="1:21" ht="14.4" customHeight="1" x14ac:dyDescent="0.3">
      <c r="A16" s="508">
        <v>19</v>
      </c>
      <c r="B16" s="509" t="s">
        <v>498</v>
      </c>
      <c r="C16" s="509" t="s">
        <v>500</v>
      </c>
      <c r="D16" s="592" t="s">
        <v>691</v>
      </c>
      <c r="E16" s="593" t="s">
        <v>506</v>
      </c>
      <c r="F16" s="509" t="s">
        <v>499</v>
      </c>
      <c r="G16" s="509" t="s">
        <v>545</v>
      </c>
      <c r="H16" s="509" t="s">
        <v>463</v>
      </c>
      <c r="I16" s="509" t="s">
        <v>546</v>
      </c>
      <c r="J16" s="509" t="s">
        <v>547</v>
      </c>
      <c r="K16" s="509" t="s">
        <v>548</v>
      </c>
      <c r="L16" s="510">
        <v>93.27</v>
      </c>
      <c r="M16" s="510">
        <v>93.27</v>
      </c>
      <c r="N16" s="509">
        <v>1</v>
      </c>
      <c r="O16" s="594">
        <v>1</v>
      </c>
      <c r="P16" s="510">
        <v>93.27</v>
      </c>
      <c r="Q16" s="550">
        <v>1</v>
      </c>
      <c r="R16" s="509">
        <v>1</v>
      </c>
      <c r="S16" s="550">
        <v>1</v>
      </c>
      <c r="T16" s="594">
        <v>1</v>
      </c>
      <c r="U16" s="551">
        <v>1</v>
      </c>
    </row>
    <row r="17" spans="1:21" ht="14.4" customHeight="1" x14ac:dyDescent="0.3">
      <c r="A17" s="508">
        <v>19</v>
      </c>
      <c r="B17" s="509" t="s">
        <v>498</v>
      </c>
      <c r="C17" s="509" t="s">
        <v>500</v>
      </c>
      <c r="D17" s="592" t="s">
        <v>691</v>
      </c>
      <c r="E17" s="593" t="s">
        <v>506</v>
      </c>
      <c r="F17" s="509" t="s">
        <v>499</v>
      </c>
      <c r="G17" s="509" t="s">
        <v>549</v>
      </c>
      <c r="H17" s="509" t="s">
        <v>463</v>
      </c>
      <c r="I17" s="509" t="s">
        <v>550</v>
      </c>
      <c r="J17" s="509" t="s">
        <v>551</v>
      </c>
      <c r="K17" s="509" t="s">
        <v>552</v>
      </c>
      <c r="L17" s="510">
        <v>30.83</v>
      </c>
      <c r="M17" s="510">
        <v>92.49</v>
      </c>
      <c r="N17" s="509">
        <v>3</v>
      </c>
      <c r="O17" s="594">
        <v>0.5</v>
      </c>
      <c r="P17" s="510"/>
      <c r="Q17" s="550">
        <v>0</v>
      </c>
      <c r="R17" s="509"/>
      <c r="S17" s="550">
        <v>0</v>
      </c>
      <c r="T17" s="594"/>
      <c r="U17" s="551">
        <v>0</v>
      </c>
    </row>
    <row r="18" spans="1:21" ht="14.4" customHeight="1" x14ac:dyDescent="0.3">
      <c r="A18" s="508">
        <v>19</v>
      </c>
      <c r="B18" s="509" t="s">
        <v>498</v>
      </c>
      <c r="C18" s="509" t="s">
        <v>500</v>
      </c>
      <c r="D18" s="592" t="s">
        <v>691</v>
      </c>
      <c r="E18" s="593" t="s">
        <v>506</v>
      </c>
      <c r="F18" s="509" t="s">
        <v>499</v>
      </c>
      <c r="G18" s="509" t="s">
        <v>553</v>
      </c>
      <c r="H18" s="509" t="s">
        <v>427</v>
      </c>
      <c r="I18" s="509" t="s">
        <v>554</v>
      </c>
      <c r="J18" s="509" t="s">
        <v>555</v>
      </c>
      <c r="K18" s="509" t="s">
        <v>556</v>
      </c>
      <c r="L18" s="510">
        <v>164.01</v>
      </c>
      <c r="M18" s="510">
        <v>164.01</v>
      </c>
      <c r="N18" s="509">
        <v>1</v>
      </c>
      <c r="O18" s="594">
        <v>1</v>
      </c>
      <c r="P18" s="510">
        <v>164.01</v>
      </c>
      <c r="Q18" s="550">
        <v>1</v>
      </c>
      <c r="R18" s="509">
        <v>1</v>
      </c>
      <c r="S18" s="550">
        <v>1</v>
      </c>
      <c r="T18" s="594">
        <v>1</v>
      </c>
      <c r="U18" s="551">
        <v>1</v>
      </c>
    </row>
    <row r="19" spans="1:21" ht="14.4" customHeight="1" x14ac:dyDescent="0.3">
      <c r="A19" s="508">
        <v>19</v>
      </c>
      <c r="B19" s="509" t="s">
        <v>498</v>
      </c>
      <c r="C19" s="509" t="s">
        <v>500</v>
      </c>
      <c r="D19" s="592" t="s">
        <v>691</v>
      </c>
      <c r="E19" s="593" t="s">
        <v>506</v>
      </c>
      <c r="F19" s="509" t="s">
        <v>499</v>
      </c>
      <c r="G19" s="509" t="s">
        <v>514</v>
      </c>
      <c r="H19" s="509" t="s">
        <v>427</v>
      </c>
      <c r="I19" s="509" t="s">
        <v>515</v>
      </c>
      <c r="J19" s="509" t="s">
        <v>516</v>
      </c>
      <c r="K19" s="509" t="s">
        <v>517</v>
      </c>
      <c r="L19" s="510">
        <v>57.48</v>
      </c>
      <c r="M19" s="510">
        <v>459.84</v>
      </c>
      <c r="N19" s="509">
        <v>8</v>
      </c>
      <c r="O19" s="594">
        <v>4</v>
      </c>
      <c r="P19" s="510">
        <v>459.84</v>
      </c>
      <c r="Q19" s="550">
        <v>1</v>
      </c>
      <c r="R19" s="509">
        <v>8</v>
      </c>
      <c r="S19" s="550">
        <v>1</v>
      </c>
      <c r="T19" s="594">
        <v>4</v>
      </c>
      <c r="U19" s="551">
        <v>1</v>
      </c>
    </row>
    <row r="20" spans="1:21" ht="14.4" customHeight="1" x14ac:dyDescent="0.3">
      <c r="A20" s="508">
        <v>19</v>
      </c>
      <c r="B20" s="509" t="s">
        <v>498</v>
      </c>
      <c r="C20" s="509" t="s">
        <v>500</v>
      </c>
      <c r="D20" s="592" t="s">
        <v>691</v>
      </c>
      <c r="E20" s="593" t="s">
        <v>506</v>
      </c>
      <c r="F20" s="509" t="s">
        <v>499</v>
      </c>
      <c r="G20" s="509" t="s">
        <v>557</v>
      </c>
      <c r="H20" s="509" t="s">
        <v>427</v>
      </c>
      <c r="I20" s="509" t="s">
        <v>558</v>
      </c>
      <c r="J20" s="509" t="s">
        <v>559</v>
      </c>
      <c r="K20" s="509" t="s">
        <v>560</v>
      </c>
      <c r="L20" s="510">
        <v>58.63</v>
      </c>
      <c r="M20" s="510">
        <v>58.63</v>
      </c>
      <c r="N20" s="509">
        <v>1</v>
      </c>
      <c r="O20" s="594">
        <v>1</v>
      </c>
      <c r="P20" s="510">
        <v>58.63</v>
      </c>
      <c r="Q20" s="550">
        <v>1</v>
      </c>
      <c r="R20" s="509">
        <v>1</v>
      </c>
      <c r="S20" s="550">
        <v>1</v>
      </c>
      <c r="T20" s="594">
        <v>1</v>
      </c>
      <c r="U20" s="551">
        <v>1</v>
      </c>
    </row>
    <row r="21" spans="1:21" ht="14.4" customHeight="1" x14ac:dyDescent="0.3">
      <c r="A21" s="508">
        <v>19</v>
      </c>
      <c r="B21" s="509" t="s">
        <v>498</v>
      </c>
      <c r="C21" s="509" t="s">
        <v>500</v>
      </c>
      <c r="D21" s="592" t="s">
        <v>691</v>
      </c>
      <c r="E21" s="593" t="s">
        <v>506</v>
      </c>
      <c r="F21" s="509" t="s">
        <v>499</v>
      </c>
      <c r="G21" s="509" t="s">
        <v>561</v>
      </c>
      <c r="H21" s="509" t="s">
        <v>427</v>
      </c>
      <c r="I21" s="509" t="s">
        <v>562</v>
      </c>
      <c r="J21" s="509" t="s">
        <v>563</v>
      </c>
      <c r="K21" s="509" t="s">
        <v>564</v>
      </c>
      <c r="L21" s="510">
        <v>248.55</v>
      </c>
      <c r="M21" s="510">
        <v>248.55</v>
      </c>
      <c r="N21" s="509">
        <v>1</v>
      </c>
      <c r="O21" s="594">
        <v>1</v>
      </c>
      <c r="P21" s="510">
        <v>248.55</v>
      </c>
      <c r="Q21" s="550">
        <v>1</v>
      </c>
      <c r="R21" s="509">
        <v>1</v>
      </c>
      <c r="S21" s="550">
        <v>1</v>
      </c>
      <c r="T21" s="594">
        <v>1</v>
      </c>
      <c r="U21" s="551">
        <v>1</v>
      </c>
    </row>
    <row r="22" spans="1:21" ht="14.4" customHeight="1" x14ac:dyDescent="0.3">
      <c r="A22" s="508">
        <v>19</v>
      </c>
      <c r="B22" s="509" t="s">
        <v>498</v>
      </c>
      <c r="C22" s="509" t="s">
        <v>500</v>
      </c>
      <c r="D22" s="592" t="s">
        <v>691</v>
      </c>
      <c r="E22" s="593" t="s">
        <v>506</v>
      </c>
      <c r="F22" s="509" t="s">
        <v>499</v>
      </c>
      <c r="G22" s="509" t="s">
        <v>565</v>
      </c>
      <c r="H22" s="509" t="s">
        <v>427</v>
      </c>
      <c r="I22" s="509" t="s">
        <v>566</v>
      </c>
      <c r="J22" s="509" t="s">
        <v>567</v>
      </c>
      <c r="K22" s="509" t="s">
        <v>568</v>
      </c>
      <c r="L22" s="510">
        <v>86.41</v>
      </c>
      <c r="M22" s="510">
        <v>172.82</v>
      </c>
      <c r="N22" s="509">
        <v>2</v>
      </c>
      <c r="O22" s="594">
        <v>0.5</v>
      </c>
      <c r="P22" s="510"/>
      <c r="Q22" s="550">
        <v>0</v>
      </c>
      <c r="R22" s="509"/>
      <c r="S22" s="550">
        <v>0</v>
      </c>
      <c r="T22" s="594"/>
      <c r="U22" s="551">
        <v>0</v>
      </c>
    </row>
    <row r="23" spans="1:21" ht="14.4" customHeight="1" x14ac:dyDescent="0.3">
      <c r="A23" s="508">
        <v>19</v>
      </c>
      <c r="B23" s="509" t="s">
        <v>498</v>
      </c>
      <c r="C23" s="509" t="s">
        <v>500</v>
      </c>
      <c r="D23" s="592" t="s">
        <v>691</v>
      </c>
      <c r="E23" s="593" t="s">
        <v>506</v>
      </c>
      <c r="F23" s="509" t="s">
        <v>499</v>
      </c>
      <c r="G23" s="509" t="s">
        <v>522</v>
      </c>
      <c r="H23" s="509" t="s">
        <v>427</v>
      </c>
      <c r="I23" s="509" t="s">
        <v>526</v>
      </c>
      <c r="J23" s="509" t="s">
        <v>527</v>
      </c>
      <c r="K23" s="509" t="s">
        <v>528</v>
      </c>
      <c r="L23" s="510">
        <v>0</v>
      </c>
      <c r="M23" s="510">
        <v>0</v>
      </c>
      <c r="N23" s="509">
        <v>2</v>
      </c>
      <c r="O23" s="594">
        <v>1</v>
      </c>
      <c r="P23" s="510">
        <v>0</v>
      </c>
      <c r="Q23" s="550"/>
      <c r="R23" s="509">
        <v>2</v>
      </c>
      <c r="S23" s="550">
        <v>1</v>
      </c>
      <c r="T23" s="594">
        <v>1</v>
      </c>
      <c r="U23" s="551">
        <v>1</v>
      </c>
    </row>
    <row r="24" spans="1:21" ht="14.4" customHeight="1" x14ac:dyDescent="0.3">
      <c r="A24" s="508">
        <v>19</v>
      </c>
      <c r="B24" s="509" t="s">
        <v>498</v>
      </c>
      <c r="C24" s="509" t="s">
        <v>500</v>
      </c>
      <c r="D24" s="592" t="s">
        <v>691</v>
      </c>
      <c r="E24" s="593" t="s">
        <v>506</v>
      </c>
      <c r="F24" s="509" t="s">
        <v>499</v>
      </c>
      <c r="G24" s="509" t="s">
        <v>569</v>
      </c>
      <c r="H24" s="509" t="s">
        <v>463</v>
      </c>
      <c r="I24" s="509" t="s">
        <v>570</v>
      </c>
      <c r="J24" s="509" t="s">
        <v>571</v>
      </c>
      <c r="K24" s="509" t="s">
        <v>572</v>
      </c>
      <c r="L24" s="510">
        <v>0</v>
      </c>
      <c r="M24" s="510">
        <v>0</v>
      </c>
      <c r="N24" s="509">
        <v>3</v>
      </c>
      <c r="O24" s="594">
        <v>3</v>
      </c>
      <c r="P24" s="510">
        <v>0</v>
      </c>
      <c r="Q24" s="550"/>
      <c r="R24" s="509">
        <v>3</v>
      </c>
      <c r="S24" s="550">
        <v>1</v>
      </c>
      <c r="T24" s="594">
        <v>3</v>
      </c>
      <c r="U24" s="551">
        <v>1</v>
      </c>
    </row>
    <row r="25" spans="1:21" ht="14.4" customHeight="1" x14ac:dyDescent="0.3">
      <c r="A25" s="508">
        <v>19</v>
      </c>
      <c r="B25" s="509" t="s">
        <v>498</v>
      </c>
      <c r="C25" s="509" t="s">
        <v>500</v>
      </c>
      <c r="D25" s="592" t="s">
        <v>691</v>
      </c>
      <c r="E25" s="593" t="s">
        <v>506</v>
      </c>
      <c r="F25" s="509" t="s">
        <v>499</v>
      </c>
      <c r="G25" s="509" t="s">
        <v>573</v>
      </c>
      <c r="H25" s="509" t="s">
        <v>463</v>
      </c>
      <c r="I25" s="509" t="s">
        <v>574</v>
      </c>
      <c r="J25" s="509" t="s">
        <v>575</v>
      </c>
      <c r="K25" s="509" t="s">
        <v>576</v>
      </c>
      <c r="L25" s="510">
        <v>154.36000000000001</v>
      </c>
      <c r="M25" s="510">
        <v>154.36000000000001</v>
      </c>
      <c r="N25" s="509">
        <v>1</v>
      </c>
      <c r="O25" s="594">
        <v>1</v>
      </c>
      <c r="P25" s="510">
        <v>154.36000000000001</v>
      </c>
      <c r="Q25" s="550">
        <v>1</v>
      </c>
      <c r="R25" s="509">
        <v>1</v>
      </c>
      <c r="S25" s="550">
        <v>1</v>
      </c>
      <c r="T25" s="594">
        <v>1</v>
      </c>
      <c r="U25" s="551">
        <v>1</v>
      </c>
    </row>
    <row r="26" spans="1:21" ht="14.4" customHeight="1" x14ac:dyDescent="0.3">
      <c r="A26" s="508">
        <v>19</v>
      </c>
      <c r="B26" s="509" t="s">
        <v>498</v>
      </c>
      <c r="C26" s="509" t="s">
        <v>500</v>
      </c>
      <c r="D26" s="592" t="s">
        <v>691</v>
      </c>
      <c r="E26" s="593" t="s">
        <v>507</v>
      </c>
      <c r="F26" s="509" t="s">
        <v>499</v>
      </c>
      <c r="G26" s="509" t="s">
        <v>577</v>
      </c>
      <c r="H26" s="509" t="s">
        <v>427</v>
      </c>
      <c r="I26" s="509" t="s">
        <v>578</v>
      </c>
      <c r="J26" s="509" t="s">
        <v>579</v>
      </c>
      <c r="K26" s="509" t="s">
        <v>580</v>
      </c>
      <c r="L26" s="510">
        <v>392.41</v>
      </c>
      <c r="M26" s="510">
        <v>392.41</v>
      </c>
      <c r="N26" s="509">
        <v>1</v>
      </c>
      <c r="O26" s="594">
        <v>1</v>
      </c>
      <c r="P26" s="510">
        <v>392.41</v>
      </c>
      <c r="Q26" s="550">
        <v>1</v>
      </c>
      <c r="R26" s="509">
        <v>1</v>
      </c>
      <c r="S26" s="550">
        <v>1</v>
      </c>
      <c r="T26" s="594">
        <v>1</v>
      </c>
      <c r="U26" s="551">
        <v>1</v>
      </c>
    </row>
    <row r="27" spans="1:21" ht="14.4" customHeight="1" x14ac:dyDescent="0.3">
      <c r="A27" s="508">
        <v>19</v>
      </c>
      <c r="B27" s="509" t="s">
        <v>498</v>
      </c>
      <c r="C27" s="509" t="s">
        <v>500</v>
      </c>
      <c r="D27" s="592" t="s">
        <v>691</v>
      </c>
      <c r="E27" s="593" t="s">
        <v>507</v>
      </c>
      <c r="F27" s="509" t="s">
        <v>499</v>
      </c>
      <c r="G27" s="509" t="s">
        <v>577</v>
      </c>
      <c r="H27" s="509" t="s">
        <v>427</v>
      </c>
      <c r="I27" s="509" t="s">
        <v>581</v>
      </c>
      <c r="J27" s="509" t="s">
        <v>582</v>
      </c>
      <c r="K27" s="509" t="s">
        <v>580</v>
      </c>
      <c r="L27" s="510">
        <v>310.58999999999997</v>
      </c>
      <c r="M27" s="510">
        <v>310.58999999999997</v>
      </c>
      <c r="N27" s="509">
        <v>1</v>
      </c>
      <c r="O27" s="594">
        <v>0.5</v>
      </c>
      <c r="P27" s="510">
        <v>310.58999999999997</v>
      </c>
      <c r="Q27" s="550">
        <v>1</v>
      </c>
      <c r="R27" s="509">
        <v>1</v>
      </c>
      <c r="S27" s="550">
        <v>1</v>
      </c>
      <c r="T27" s="594">
        <v>0.5</v>
      </c>
      <c r="U27" s="551">
        <v>1</v>
      </c>
    </row>
    <row r="28" spans="1:21" ht="14.4" customHeight="1" x14ac:dyDescent="0.3">
      <c r="A28" s="508">
        <v>19</v>
      </c>
      <c r="B28" s="509" t="s">
        <v>498</v>
      </c>
      <c r="C28" s="509" t="s">
        <v>500</v>
      </c>
      <c r="D28" s="592" t="s">
        <v>691</v>
      </c>
      <c r="E28" s="593" t="s">
        <v>507</v>
      </c>
      <c r="F28" s="509" t="s">
        <v>499</v>
      </c>
      <c r="G28" s="509" t="s">
        <v>583</v>
      </c>
      <c r="H28" s="509" t="s">
        <v>463</v>
      </c>
      <c r="I28" s="509" t="s">
        <v>584</v>
      </c>
      <c r="J28" s="509" t="s">
        <v>585</v>
      </c>
      <c r="K28" s="509" t="s">
        <v>586</v>
      </c>
      <c r="L28" s="510">
        <v>70.540000000000006</v>
      </c>
      <c r="M28" s="510">
        <v>70.540000000000006</v>
      </c>
      <c r="N28" s="509">
        <v>1</v>
      </c>
      <c r="O28" s="594">
        <v>1</v>
      </c>
      <c r="P28" s="510">
        <v>70.540000000000006</v>
      </c>
      <c r="Q28" s="550">
        <v>1</v>
      </c>
      <c r="R28" s="509">
        <v>1</v>
      </c>
      <c r="S28" s="550">
        <v>1</v>
      </c>
      <c r="T28" s="594">
        <v>1</v>
      </c>
      <c r="U28" s="551">
        <v>1</v>
      </c>
    </row>
    <row r="29" spans="1:21" ht="14.4" customHeight="1" x14ac:dyDescent="0.3">
      <c r="A29" s="508">
        <v>19</v>
      </c>
      <c r="B29" s="509" t="s">
        <v>498</v>
      </c>
      <c r="C29" s="509" t="s">
        <v>500</v>
      </c>
      <c r="D29" s="592" t="s">
        <v>691</v>
      </c>
      <c r="E29" s="593" t="s">
        <v>507</v>
      </c>
      <c r="F29" s="509" t="s">
        <v>499</v>
      </c>
      <c r="G29" s="509" t="s">
        <v>587</v>
      </c>
      <c r="H29" s="509" t="s">
        <v>427</v>
      </c>
      <c r="I29" s="509" t="s">
        <v>588</v>
      </c>
      <c r="J29" s="509" t="s">
        <v>589</v>
      </c>
      <c r="K29" s="509" t="s">
        <v>590</v>
      </c>
      <c r="L29" s="510">
        <v>103.8</v>
      </c>
      <c r="M29" s="510">
        <v>207.6</v>
      </c>
      <c r="N29" s="509">
        <v>2</v>
      </c>
      <c r="O29" s="594">
        <v>1</v>
      </c>
      <c r="P29" s="510">
        <v>207.6</v>
      </c>
      <c r="Q29" s="550">
        <v>1</v>
      </c>
      <c r="R29" s="509">
        <v>2</v>
      </c>
      <c r="S29" s="550">
        <v>1</v>
      </c>
      <c r="T29" s="594">
        <v>1</v>
      </c>
      <c r="U29" s="551">
        <v>1</v>
      </c>
    </row>
    <row r="30" spans="1:21" ht="14.4" customHeight="1" x14ac:dyDescent="0.3">
      <c r="A30" s="508">
        <v>19</v>
      </c>
      <c r="B30" s="509" t="s">
        <v>498</v>
      </c>
      <c r="C30" s="509" t="s">
        <v>500</v>
      </c>
      <c r="D30" s="592" t="s">
        <v>691</v>
      </c>
      <c r="E30" s="593" t="s">
        <v>507</v>
      </c>
      <c r="F30" s="509" t="s">
        <v>499</v>
      </c>
      <c r="G30" s="509" t="s">
        <v>591</v>
      </c>
      <c r="H30" s="509" t="s">
        <v>463</v>
      </c>
      <c r="I30" s="509" t="s">
        <v>592</v>
      </c>
      <c r="J30" s="509" t="s">
        <v>593</v>
      </c>
      <c r="K30" s="509" t="s">
        <v>594</v>
      </c>
      <c r="L30" s="510">
        <v>229.38</v>
      </c>
      <c r="M30" s="510">
        <v>229.38</v>
      </c>
      <c r="N30" s="509">
        <v>1</v>
      </c>
      <c r="O30" s="594">
        <v>0.5</v>
      </c>
      <c r="P30" s="510">
        <v>229.38</v>
      </c>
      <c r="Q30" s="550">
        <v>1</v>
      </c>
      <c r="R30" s="509">
        <v>1</v>
      </c>
      <c r="S30" s="550">
        <v>1</v>
      </c>
      <c r="T30" s="594">
        <v>0.5</v>
      </c>
      <c r="U30" s="551">
        <v>1</v>
      </c>
    </row>
    <row r="31" spans="1:21" ht="14.4" customHeight="1" x14ac:dyDescent="0.3">
      <c r="A31" s="508">
        <v>19</v>
      </c>
      <c r="B31" s="509" t="s">
        <v>498</v>
      </c>
      <c r="C31" s="509" t="s">
        <v>500</v>
      </c>
      <c r="D31" s="592" t="s">
        <v>691</v>
      </c>
      <c r="E31" s="593" t="s">
        <v>507</v>
      </c>
      <c r="F31" s="509" t="s">
        <v>499</v>
      </c>
      <c r="G31" s="509" t="s">
        <v>595</v>
      </c>
      <c r="H31" s="509" t="s">
        <v>463</v>
      </c>
      <c r="I31" s="509" t="s">
        <v>596</v>
      </c>
      <c r="J31" s="509" t="s">
        <v>597</v>
      </c>
      <c r="K31" s="509" t="s">
        <v>598</v>
      </c>
      <c r="L31" s="510">
        <v>117.55</v>
      </c>
      <c r="M31" s="510">
        <v>117.55</v>
      </c>
      <c r="N31" s="509">
        <v>1</v>
      </c>
      <c r="O31" s="594">
        <v>1</v>
      </c>
      <c r="P31" s="510">
        <v>117.55</v>
      </c>
      <c r="Q31" s="550">
        <v>1</v>
      </c>
      <c r="R31" s="509">
        <v>1</v>
      </c>
      <c r="S31" s="550">
        <v>1</v>
      </c>
      <c r="T31" s="594">
        <v>1</v>
      </c>
      <c r="U31" s="551">
        <v>1</v>
      </c>
    </row>
    <row r="32" spans="1:21" ht="14.4" customHeight="1" x14ac:dyDescent="0.3">
      <c r="A32" s="508">
        <v>19</v>
      </c>
      <c r="B32" s="509" t="s">
        <v>498</v>
      </c>
      <c r="C32" s="509" t="s">
        <v>500</v>
      </c>
      <c r="D32" s="592" t="s">
        <v>691</v>
      </c>
      <c r="E32" s="593" t="s">
        <v>507</v>
      </c>
      <c r="F32" s="509" t="s">
        <v>499</v>
      </c>
      <c r="G32" s="509" t="s">
        <v>595</v>
      </c>
      <c r="H32" s="509" t="s">
        <v>463</v>
      </c>
      <c r="I32" s="509" t="s">
        <v>599</v>
      </c>
      <c r="J32" s="509" t="s">
        <v>597</v>
      </c>
      <c r="K32" s="509" t="s">
        <v>600</v>
      </c>
      <c r="L32" s="510">
        <v>176.32</v>
      </c>
      <c r="M32" s="510">
        <v>352.64</v>
      </c>
      <c r="N32" s="509">
        <v>2</v>
      </c>
      <c r="O32" s="594">
        <v>1</v>
      </c>
      <c r="P32" s="510">
        <v>352.64</v>
      </c>
      <c r="Q32" s="550">
        <v>1</v>
      </c>
      <c r="R32" s="509">
        <v>2</v>
      </c>
      <c r="S32" s="550">
        <v>1</v>
      </c>
      <c r="T32" s="594">
        <v>1</v>
      </c>
      <c r="U32" s="551">
        <v>1</v>
      </c>
    </row>
    <row r="33" spans="1:21" ht="14.4" customHeight="1" x14ac:dyDescent="0.3">
      <c r="A33" s="508">
        <v>19</v>
      </c>
      <c r="B33" s="509" t="s">
        <v>498</v>
      </c>
      <c r="C33" s="509" t="s">
        <v>500</v>
      </c>
      <c r="D33" s="592" t="s">
        <v>691</v>
      </c>
      <c r="E33" s="593" t="s">
        <v>507</v>
      </c>
      <c r="F33" s="509" t="s">
        <v>499</v>
      </c>
      <c r="G33" s="509" t="s">
        <v>601</v>
      </c>
      <c r="H33" s="509" t="s">
        <v>427</v>
      </c>
      <c r="I33" s="509" t="s">
        <v>602</v>
      </c>
      <c r="J33" s="509" t="s">
        <v>603</v>
      </c>
      <c r="K33" s="509" t="s">
        <v>604</v>
      </c>
      <c r="L33" s="510">
        <v>182.22</v>
      </c>
      <c r="M33" s="510">
        <v>546.66</v>
      </c>
      <c r="N33" s="509">
        <v>3</v>
      </c>
      <c r="O33" s="594">
        <v>2.5</v>
      </c>
      <c r="P33" s="510">
        <v>546.66</v>
      </c>
      <c r="Q33" s="550">
        <v>1</v>
      </c>
      <c r="R33" s="509">
        <v>3</v>
      </c>
      <c r="S33" s="550">
        <v>1</v>
      </c>
      <c r="T33" s="594">
        <v>2.5</v>
      </c>
      <c r="U33" s="551">
        <v>1</v>
      </c>
    </row>
    <row r="34" spans="1:21" ht="14.4" customHeight="1" x14ac:dyDescent="0.3">
      <c r="A34" s="508">
        <v>19</v>
      </c>
      <c r="B34" s="509" t="s">
        <v>498</v>
      </c>
      <c r="C34" s="509" t="s">
        <v>500</v>
      </c>
      <c r="D34" s="592" t="s">
        <v>691</v>
      </c>
      <c r="E34" s="593" t="s">
        <v>507</v>
      </c>
      <c r="F34" s="509" t="s">
        <v>499</v>
      </c>
      <c r="G34" s="509" t="s">
        <v>601</v>
      </c>
      <c r="H34" s="509" t="s">
        <v>427</v>
      </c>
      <c r="I34" s="509" t="s">
        <v>605</v>
      </c>
      <c r="J34" s="509" t="s">
        <v>603</v>
      </c>
      <c r="K34" s="509" t="s">
        <v>606</v>
      </c>
      <c r="L34" s="510">
        <v>273.33</v>
      </c>
      <c r="M34" s="510">
        <v>273.33</v>
      </c>
      <c r="N34" s="509">
        <v>1</v>
      </c>
      <c r="O34" s="594">
        <v>0.5</v>
      </c>
      <c r="P34" s="510">
        <v>273.33</v>
      </c>
      <c r="Q34" s="550">
        <v>1</v>
      </c>
      <c r="R34" s="509">
        <v>1</v>
      </c>
      <c r="S34" s="550">
        <v>1</v>
      </c>
      <c r="T34" s="594">
        <v>0.5</v>
      </c>
      <c r="U34" s="551">
        <v>1</v>
      </c>
    </row>
    <row r="35" spans="1:21" ht="14.4" customHeight="1" x14ac:dyDescent="0.3">
      <c r="A35" s="508">
        <v>19</v>
      </c>
      <c r="B35" s="509" t="s">
        <v>498</v>
      </c>
      <c r="C35" s="509" t="s">
        <v>500</v>
      </c>
      <c r="D35" s="592" t="s">
        <v>691</v>
      </c>
      <c r="E35" s="593" t="s">
        <v>507</v>
      </c>
      <c r="F35" s="509" t="s">
        <v>499</v>
      </c>
      <c r="G35" s="509" t="s">
        <v>607</v>
      </c>
      <c r="H35" s="509" t="s">
        <v>427</v>
      </c>
      <c r="I35" s="509" t="s">
        <v>608</v>
      </c>
      <c r="J35" s="509" t="s">
        <v>609</v>
      </c>
      <c r="K35" s="509" t="s">
        <v>610</v>
      </c>
      <c r="L35" s="510">
        <v>186.99</v>
      </c>
      <c r="M35" s="510">
        <v>186.99</v>
      </c>
      <c r="N35" s="509">
        <v>1</v>
      </c>
      <c r="O35" s="594">
        <v>1</v>
      </c>
      <c r="P35" s="510">
        <v>186.99</v>
      </c>
      <c r="Q35" s="550">
        <v>1</v>
      </c>
      <c r="R35" s="509">
        <v>1</v>
      </c>
      <c r="S35" s="550">
        <v>1</v>
      </c>
      <c r="T35" s="594">
        <v>1</v>
      </c>
      <c r="U35" s="551">
        <v>1</v>
      </c>
    </row>
    <row r="36" spans="1:21" ht="14.4" customHeight="1" x14ac:dyDescent="0.3">
      <c r="A36" s="508">
        <v>19</v>
      </c>
      <c r="B36" s="509" t="s">
        <v>498</v>
      </c>
      <c r="C36" s="509" t="s">
        <v>500</v>
      </c>
      <c r="D36" s="592" t="s">
        <v>691</v>
      </c>
      <c r="E36" s="593" t="s">
        <v>507</v>
      </c>
      <c r="F36" s="509" t="s">
        <v>499</v>
      </c>
      <c r="G36" s="509" t="s">
        <v>611</v>
      </c>
      <c r="H36" s="509" t="s">
        <v>427</v>
      </c>
      <c r="I36" s="509" t="s">
        <v>612</v>
      </c>
      <c r="J36" s="509" t="s">
        <v>613</v>
      </c>
      <c r="K36" s="509" t="s">
        <v>614</v>
      </c>
      <c r="L36" s="510">
        <v>93.98</v>
      </c>
      <c r="M36" s="510">
        <v>93.98</v>
      </c>
      <c r="N36" s="509">
        <v>1</v>
      </c>
      <c r="O36" s="594">
        <v>1</v>
      </c>
      <c r="P36" s="510">
        <v>93.98</v>
      </c>
      <c r="Q36" s="550">
        <v>1</v>
      </c>
      <c r="R36" s="509">
        <v>1</v>
      </c>
      <c r="S36" s="550">
        <v>1</v>
      </c>
      <c r="T36" s="594">
        <v>1</v>
      </c>
      <c r="U36" s="551">
        <v>1</v>
      </c>
    </row>
    <row r="37" spans="1:21" ht="14.4" customHeight="1" x14ac:dyDescent="0.3">
      <c r="A37" s="508">
        <v>19</v>
      </c>
      <c r="B37" s="509" t="s">
        <v>498</v>
      </c>
      <c r="C37" s="509" t="s">
        <v>500</v>
      </c>
      <c r="D37" s="592" t="s">
        <v>691</v>
      </c>
      <c r="E37" s="593" t="s">
        <v>507</v>
      </c>
      <c r="F37" s="509" t="s">
        <v>499</v>
      </c>
      <c r="G37" s="509" t="s">
        <v>615</v>
      </c>
      <c r="H37" s="509" t="s">
        <v>463</v>
      </c>
      <c r="I37" s="509" t="s">
        <v>616</v>
      </c>
      <c r="J37" s="509" t="s">
        <v>617</v>
      </c>
      <c r="K37" s="509" t="s">
        <v>618</v>
      </c>
      <c r="L37" s="510">
        <v>186.87</v>
      </c>
      <c r="M37" s="510">
        <v>560.61</v>
      </c>
      <c r="N37" s="509">
        <v>3</v>
      </c>
      <c r="O37" s="594">
        <v>1.5</v>
      </c>
      <c r="P37" s="510">
        <v>560.61</v>
      </c>
      <c r="Q37" s="550">
        <v>1</v>
      </c>
      <c r="R37" s="509">
        <v>3</v>
      </c>
      <c r="S37" s="550">
        <v>1</v>
      </c>
      <c r="T37" s="594">
        <v>1.5</v>
      </c>
      <c r="U37" s="551">
        <v>1</v>
      </c>
    </row>
    <row r="38" spans="1:21" ht="14.4" customHeight="1" x14ac:dyDescent="0.3">
      <c r="A38" s="508">
        <v>19</v>
      </c>
      <c r="B38" s="509" t="s">
        <v>498</v>
      </c>
      <c r="C38" s="509" t="s">
        <v>500</v>
      </c>
      <c r="D38" s="592" t="s">
        <v>691</v>
      </c>
      <c r="E38" s="593" t="s">
        <v>507</v>
      </c>
      <c r="F38" s="509" t="s">
        <v>499</v>
      </c>
      <c r="G38" s="509" t="s">
        <v>619</v>
      </c>
      <c r="H38" s="509" t="s">
        <v>427</v>
      </c>
      <c r="I38" s="509" t="s">
        <v>620</v>
      </c>
      <c r="J38" s="509" t="s">
        <v>621</v>
      </c>
      <c r="K38" s="509" t="s">
        <v>622</v>
      </c>
      <c r="L38" s="510">
        <v>0</v>
      </c>
      <c r="M38" s="510">
        <v>0</v>
      </c>
      <c r="N38" s="509">
        <v>2</v>
      </c>
      <c r="O38" s="594">
        <v>0.5</v>
      </c>
      <c r="P38" s="510">
        <v>0</v>
      </c>
      <c r="Q38" s="550"/>
      <c r="R38" s="509">
        <v>2</v>
      </c>
      <c r="S38" s="550">
        <v>1</v>
      </c>
      <c r="T38" s="594">
        <v>0.5</v>
      </c>
      <c r="U38" s="551">
        <v>1</v>
      </c>
    </row>
    <row r="39" spans="1:21" ht="14.4" customHeight="1" x14ac:dyDescent="0.3">
      <c r="A39" s="508">
        <v>19</v>
      </c>
      <c r="B39" s="509" t="s">
        <v>498</v>
      </c>
      <c r="C39" s="509" t="s">
        <v>500</v>
      </c>
      <c r="D39" s="592" t="s">
        <v>691</v>
      </c>
      <c r="E39" s="593" t="s">
        <v>507</v>
      </c>
      <c r="F39" s="509" t="s">
        <v>499</v>
      </c>
      <c r="G39" s="509" t="s">
        <v>623</v>
      </c>
      <c r="H39" s="509" t="s">
        <v>427</v>
      </c>
      <c r="I39" s="509" t="s">
        <v>624</v>
      </c>
      <c r="J39" s="509" t="s">
        <v>625</v>
      </c>
      <c r="K39" s="509" t="s">
        <v>626</v>
      </c>
      <c r="L39" s="510">
        <v>52.61</v>
      </c>
      <c r="M39" s="510">
        <v>105.22</v>
      </c>
      <c r="N39" s="509">
        <v>2</v>
      </c>
      <c r="O39" s="594">
        <v>1</v>
      </c>
      <c r="P39" s="510">
        <v>105.22</v>
      </c>
      <c r="Q39" s="550">
        <v>1</v>
      </c>
      <c r="R39" s="509">
        <v>2</v>
      </c>
      <c r="S39" s="550">
        <v>1</v>
      </c>
      <c r="T39" s="594">
        <v>1</v>
      </c>
      <c r="U39" s="551">
        <v>1</v>
      </c>
    </row>
    <row r="40" spans="1:21" ht="14.4" customHeight="1" x14ac:dyDescent="0.3">
      <c r="A40" s="508">
        <v>19</v>
      </c>
      <c r="B40" s="509" t="s">
        <v>498</v>
      </c>
      <c r="C40" s="509" t="s">
        <v>500</v>
      </c>
      <c r="D40" s="592" t="s">
        <v>691</v>
      </c>
      <c r="E40" s="593" t="s">
        <v>507</v>
      </c>
      <c r="F40" s="509" t="s">
        <v>499</v>
      </c>
      <c r="G40" s="509" t="s">
        <v>627</v>
      </c>
      <c r="H40" s="509" t="s">
        <v>463</v>
      </c>
      <c r="I40" s="509" t="s">
        <v>628</v>
      </c>
      <c r="J40" s="509" t="s">
        <v>629</v>
      </c>
      <c r="K40" s="509" t="s">
        <v>630</v>
      </c>
      <c r="L40" s="510">
        <v>93.18</v>
      </c>
      <c r="M40" s="510">
        <v>93.18</v>
      </c>
      <c r="N40" s="509">
        <v>1</v>
      </c>
      <c r="O40" s="594">
        <v>1</v>
      </c>
      <c r="P40" s="510">
        <v>93.18</v>
      </c>
      <c r="Q40" s="550">
        <v>1</v>
      </c>
      <c r="R40" s="509">
        <v>1</v>
      </c>
      <c r="S40" s="550">
        <v>1</v>
      </c>
      <c r="T40" s="594">
        <v>1</v>
      </c>
      <c r="U40" s="551">
        <v>1</v>
      </c>
    </row>
    <row r="41" spans="1:21" ht="14.4" customHeight="1" x14ac:dyDescent="0.3">
      <c r="A41" s="508">
        <v>19</v>
      </c>
      <c r="B41" s="509" t="s">
        <v>498</v>
      </c>
      <c r="C41" s="509" t="s">
        <v>500</v>
      </c>
      <c r="D41" s="592" t="s">
        <v>691</v>
      </c>
      <c r="E41" s="593" t="s">
        <v>507</v>
      </c>
      <c r="F41" s="509" t="s">
        <v>499</v>
      </c>
      <c r="G41" s="509" t="s">
        <v>631</v>
      </c>
      <c r="H41" s="509" t="s">
        <v>427</v>
      </c>
      <c r="I41" s="509" t="s">
        <v>632</v>
      </c>
      <c r="J41" s="509" t="s">
        <v>633</v>
      </c>
      <c r="K41" s="509" t="s">
        <v>634</v>
      </c>
      <c r="L41" s="510">
        <v>0</v>
      </c>
      <c r="M41" s="510">
        <v>0</v>
      </c>
      <c r="N41" s="509">
        <v>2</v>
      </c>
      <c r="O41" s="594">
        <v>1</v>
      </c>
      <c r="P41" s="510">
        <v>0</v>
      </c>
      <c r="Q41" s="550"/>
      <c r="R41" s="509">
        <v>2</v>
      </c>
      <c r="S41" s="550">
        <v>1</v>
      </c>
      <c r="T41" s="594">
        <v>1</v>
      </c>
      <c r="U41" s="551">
        <v>1</v>
      </c>
    </row>
    <row r="42" spans="1:21" ht="14.4" customHeight="1" x14ac:dyDescent="0.3">
      <c r="A42" s="508">
        <v>19</v>
      </c>
      <c r="B42" s="509" t="s">
        <v>498</v>
      </c>
      <c r="C42" s="509" t="s">
        <v>500</v>
      </c>
      <c r="D42" s="592" t="s">
        <v>691</v>
      </c>
      <c r="E42" s="593" t="s">
        <v>507</v>
      </c>
      <c r="F42" s="509" t="s">
        <v>499</v>
      </c>
      <c r="G42" s="509" t="s">
        <v>631</v>
      </c>
      <c r="H42" s="509" t="s">
        <v>427</v>
      </c>
      <c r="I42" s="509" t="s">
        <v>635</v>
      </c>
      <c r="J42" s="509" t="s">
        <v>633</v>
      </c>
      <c r="K42" s="509" t="s">
        <v>636</v>
      </c>
      <c r="L42" s="510">
        <v>0</v>
      </c>
      <c r="M42" s="510">
        <v>0</v>
      </c>
      <c r="N42" s="509">
        <v>2</v>
      </c>
      <c r="O42" s="594">
        <v>1</v>
      </c>
      <c r="P42" s="510">
        <v>0</v>
      </c>
      <c r="Q42" s="550"/>
      <c r="R42" s="509">
        <v>2</v>
      </c>
      <c r="S42" s="550">
        <v>1</v>
      </c>
      <c r="T42" s="594">
        <v>1</v>
      </c>
      <c r="U42" s="551">
        <v>1</v>
      </c>
    </row>
    <row r="43" spans="1:21" ht="14.4" customHeight="1" x14ac:dyDescent="0.3">
      <c r="A43" s="508">
        <v>19</v>
      </c>
      <c r="B43" s="509" t="s">
        <v>498</v>
      </c>
      <c r="C43" s="509" t="s">
        <v>500</v>
      </c>
      <c r="D43" s="592" t="s">
        <v>691</v>
      </c>
      <c r="E43" s="593" t="s">
        <v>507</v>
      </c>
      <c r="F43" s="509" t="s">
        <v>499</v>
      </c>
      <c r="G43" s="509" t="s">
        <v>569</v>
      </c>
      <c r="H43" s="509" t="s">
        <v>463</v>
      </c>
      <c r="I43" s="509" t="s">
        <v>637</v>
      </c>
      <c r="J43" s="509" t="s">
        <v>571</v>
      </c>
      <c r="K43" s="509" t="s">
        <v>638</v>
      </c>
      <c r="L43" s="510">
        <v>0</v>
      </c>
      <c r="M43" s="510">
        <v>0</v>
      </c>
      <c r="N43" s="509">
        <v>2</v>
      </c>
      <c r="O43" s="594">
        <v>1</v>
      </c>
      <c r="P43" s="510"/>
      <c r="Q43" s="550"/>
      <c r="R43" s="509"/>
      <c r="S43" s="550">
        <v>0</v>
      </c>
      <c r="T43" s="594"/>
      <c r="U43" s="551">
        <v>0</v>
      </c>
    </row>
    <row r="44" spans="1:21" ht="14.4" customHeight="1" x14ac:dyDescent="0.3">
      <c r="A44" s="508">
        <v>19</v>
      </c>
      <c r="B44" s="509" t="s">
        <v>498</v>
      </c>
      <c r="C44" s="509" t="s">
        <v>500</v>
      </c>
      <c r="D44" s="592" t="s">
        <v>691</v>
      </c>
      <c r="E44" s="593" t="s">
        <v>507</v>
      </c>
      <c r="F44" s="509" t="s">
        <v>499</v>
      </c>
      <c r="G44" s="509" t="s">
        <v>569</v>
      </c>
      <c r="H44" s="509" t="s">
        <v>463</v>
      </c>
      <c r="I44" s="509" t="s">
        <v>570</v>
      </c>
      <c r="J44" s="509" t="s">
        <v>571</v>
      </c>
      <c r="K44" s="509" t="s">
        <v>572</v>
      </c>
      <c r="L44" s="510">
        <v>0</v>
      </c>
      <c r="M44" s="510">
        <v>0</v>
      </c>
      <c r="N44" s="509">
        <v>2</v>
      </c>
      <c r="O44" s="594">
        <v>2</v>
      </c>
      <c r="P44" s="510"/>
      <c r="Q44" s="550"/>
      <c r="R44" s="509"/>
      <c r="S44" s="550">
        <v>0</v>
      </c>
      <c r="T44" s="594"/>
      <c r="U44" s="551">
        <v>0</v>
      </c>
    </row>
    <row r="45" spans="1:21" ht="14.4" customHeight="1" x14ac:dyDescent="0.3">
      <c r="A45" s="508">
        <v>19</v>
      </c>
      <c r="B45" s="509" t="s">
        <v>498</v>
      </c>
      <c r="C45" s="509" t="s">
        <v>500</v>
      </c>
      <c r="D45" s="592" t="s">
        <v>691</v>
      </c>
      <c r="E45" s="593" t="s">
        <v>507</v>
      </c>
      <c r="F45" s="509" t="s">
        <v>499</v>
      </c>
      <c r="G45" s="509" t="s">
        <v>639</v>
      </c>
      <c r="H45" s="509" t="s">
        <v>463</v>
      </c>
      <c r="I45" s="509" t="s">
        <v>640</v>
      </c>
      <c r="J45" s="509" t="s">
        <v>641</v>
      </c>
      <c r="K45" s="509" t="s">
        <v>642</v>
      </c>
      <c r="L45" s="510">
        <v>49.08</v>
      </c>
      <c r="M45" s="510">
        <v>98.16</v>
      </c>
      <c r="N45" s="509">
        <v>2</v>
      </c>
      <c r="O45" s="594">
        <v>2</v>
      </c>
      <c r="P45" s="510">
        <v>98.16</v>
      </c>
      <c r="Q45" s="550">
        <v>1</v>
      </c>
      <c r="R45" s="509">
        <v>2</v>
      </c>
      <c r="S45" s="550">
        <v>1</v>
      </c>
      <c r="T45" s="594">
        <v>2</v>
      </c>
      <c r="U45" s="551">
        <v>1</v>
      </c>
    </row>
    <row r="46" spans="1:21" ht="14.4" customHeight="1" x14ac:dyDescent="0.3">
      <c r="A46" s="508">
        <v>19</v>
      </c>
      <c r="B46" s="509" t="s">
        <v>498</v>
      </c>
      <c r="C46" s="509" t="s">
        <v>500</v>
      </c>
      <c r="D46" s="592" t="s">
        <v>691</v>
      </c>
      <c r="E46" s="593" t="s">
        <v>508</v>
      </c>
      <c r="F46" s="509" t="s">
        <v>499</v>
      </c>
      <c r="G46" s="509" t="s">
        <v>643</v>
      </c>
      <c r="H46" s="509" t="s">
        <v>427</v>
      </c>
      <c r="I46" s="509" t="s">
        <v>644</v>
      </c>
      <c r="J46" s="509" t="s">
        <v>645</v>
      </c>
      <c r="K46" s="509" t="s">
        <v>646</v>
      </c>
      <c r="L46" s="510">
        <v>234.94</v>
      </c>
      <c r="M46" s="510">
        <v>234.94</v>
      </c>
      <c r="N46" s="509">
        <v>1</v>
      </c>
      <c r="O46" s="594">
        <v>0.5</v>
      </c>
      <c r="P46" s="510"/>
      <c r="Q46" s="550">
        <v>0</v>
      </c>
      <c r="R46" s="509"/>
      <c r="S46" s="550">
        <v>0</v>
      </c>
      <c r="T46" s="594"/>
      <c r="U46" s="551">
        <v>0</v>
      </c>
    </row>
    <row r="47" spans="1:21" ht="14.4" customHeight="1" x14ac:dyDescent="0.3">
      <c r="A47" s="508">
        <v>19</v>
      </c>
      <c r="B47" s="509" t="s">
        <v>498</v>
      </c>
      <c r="C47" s="509" t="s">
        <v>500</v>
      </c>
      <c r="D47" s="592" t="s">
        <v>691</v>
      </c>
      <c r="E47" s="593" t="s">
        <v>508</v>
      </c>
      <c r="F47" s="509" t="s">
        <v>499</v>
      </c>
      <c r="G47" s="509" t="s">
        <v>601</v>
      </c>
      <c r="H47" s="509" t="s">
        <v>427</v>
      </c>
      <c r="I47" s="509" t="s">
        <v>605</v>
      </c>
      <c r="J47" s="509" t="s">
        <v>603</v>
      </c>
      <c r="K47" s="509" t="s">
        <v>606</v>
      </c>
      <c r="L47" s="510">
        <v>273.33</v>
      </c>
      <c r="M47" s="510">
        <v>546.66</v>
      </c>
      <c r="N47" s="509">
        <v>2</v>
      </c>
      <c r="O47" s="594">
        <v>1</v>
      </c>
      <c r="P47" s="510"/>
      <c r="Q47" s="550">
        <v>0</v>
      </c>
      <c r="R47" s="509"/>
      <c r="S47" s="550">
        <v>0</v>
      </c>
      <c r="T47" s="594"/>
      <c r="U47" s="551">
        <v>0</v>
      </c>
    </row>
    <row r="48" spans="1:21" ht="14.4" customHeight="1" x14ac:dyDescent="0.3">
      <c r="A48" s="508">
        <v>19</v>
      </c>
      <c r="B48" s="509" t="s">
        <v>498</v>
      </c>
      <c r="C48" s="509" t="s">
        <v>500</v>
      </c>
      <c r="D48" s="592" t="s">
        <v>691</v>
      </c>
      <c r="E48" s="593" t="s">
        <v>508</v>
      </c>
      <c r="F48" s="509" t="s">
        <v>499</v>
      </c>
      <c r="G48" s="509" t="s">
        <v>514</v>
      </c>
      <c r="H48" s="509" t="s">
        <v>427</v>
      </c>
      <c r="I48" s="509" t="s">
        <v>515</v>
      </c>
      <c r="J48" s="509" t="s">
        <v>516</v>
      </c>
      <c r="K48" s="509" t="s">
        <v>517</v>
      </c>
      <c r="L48" s="510">
        <v>57.48</v>
      </c>
      <c r="M48" s="510">
        <v>1954.3200000000002</v>
      </c>
      <c r="N48" s="509">
        <v>34</v>
      </c>
      <c r="O48" s="594">
        <v>16.5</v>
      </c>
      <c r="P48" s="510">
        <v>1609.4400000000003</v>
      </c>
      <c r="Q48" s="550">
        <v>0.82352941176470595</v>
      </c>
      <c r="R48" s="509">
        <v>28</v>
      </c>
      <c r="S48" s="550">
        <v>0.82352941176470584</v>
      </c>
      <c r="T48" s="594">
        <v>13.5</v>
      </c>
      <c r="U48" s="551">
        <v>0.81818181818181823</v>
      </c>
    </row>
    <row r="49" spans="1:21" ht="14.4" customHeight="1" x14ac:dyDescent="0.3">
      <c r="A49" s="508">
        <v>19</v>
      </c>
      <c r="B49" s="509" t="s">
        <v>498</v>
      </c>
      <c r="C49" s="509" t="s">
        <v>500</v>
      </c>
      <c r="D49" s="592" t="s">
        <v>691</v>
      </c>
      <c r="E49" s="593" t="s">
        <v>508</v>
      </c>
      <c r="F49" s="509" t="s">
        <v>499</v>
      </c>
      <c r="G49" s="509" t="s">
        <v>565</v>
      </c>
      <c r="H49" s="509" t="s">
        <v>427</v>
      </c>
      <c r="I49" s="509" t="s">
        <v>647</v>
      </c>
      <c r="J49" s="509" t="s">
        <v>648</v>
      </c>
      <c r="K49" s="509" t="s">
        <v>568</v>
      </c>
      <c r="L49" s="510">
        <v>86.41</v>
      </c>
      <c r="M49" s="510">
        <v>432.04999999999995</v>
      </c>
      <c r="N49" s="509">
        <v>5</v>
      </c>
      <c r="O49" s="594">
        <v>0.5</v>
      </c>
      <c r="P49" s="510"/>
      <c r="Q49" s="550">
        <v>0</v>
      </c>
      <c r="R49" s="509"/>
      <c r="S49" s="550">
        <v>0</v>
      </c>
      <c r="T49" s="594"/>
      <c r="U49" s="551">
        <v>0</v>
      </c>
    </row>
    <row r="50" spans="1:21" ht="14.4" customHeight="1" x14ac:dyDescent="0.3">
      <c r="A50" s="508">
        <v>19</v>
      </c>
      <c r="B50" s="509" t="s">
        <v>498</v>
      </c>
      <c r="C50" s="509" t="s">
        <v>500</v>
      </c>
      <c r="D50" s="592" t="s">
        <v>691</v>
      </c>
      <c r="E50" s="593" t="s">
        <v>508</v>
      </c>
      <c r="F50" s="509" t="s">
        <v>499</v>
      </c>
      <c r="G50" s="509" t="s">
        <v>565</v>
      </c>
      <c r="H50" s="509" t="s">
        <v>427</v>
      </c>
      <c r="I50" s="509" t="s">
        <v>649</v>
      </c>
      <c r="J50" s="509" t="s">
        <v>650</v>
      </c>
      <c r="K50" s="509" t="s">
        <v>651</v>
      </c>
      <c r="L50" s="510">
        <v>172.82</v>
      </c>
      <c r="M50" s="510">
        <v>691.28</v>
      </c>
      <c r="N50" s="509">
        <v>4</v>
      </c>
      <c r="O50" s="594">
        <v>1</v>
      </c>
      <c r="P50" s="510"/>
      <c r="Q50" s="550">
        <v>0</v>
      </c>
      <c r="R50" s="509"/>
      <c r="S50" s="550">
        <v>0</v>
      </c>
      <c r="T50" s="594"/>
      <c r="U50" s="551">
        <v>0</v>
      </c>
    </row>
    <row r="51" spans="1:21" ht="14.4" customHeight="1" x14ac:dyDescent="0.3">
      <c r="A51" s="508">
        <v>19</v>
      </c>
      <c r="B51" s="509" t="s">
        <v>498</v>
      </c>
      <c r="C51" s="509" t="s">
        <v>500</v>
      </c>
      <c r="D51" s="592" t="s">
        <v>691</v>
      </c>
      <c r="E51" s="593" t="s">
        <v>508</v>
      </c>
      <c r="F51" s="509" t="s">
        <v>499</v>
      </c>
      <c r="G51" s="509" t="s">
        <v>652</v>
      </c>
      <c r="H51" s="509" t="s">
        <v>463</v>
      </c>
      <c r="I51" s="509" t="s">
        <v>653</v>
      </c>
      <c r="J51" s="509" t="s">
        <v>654</v>
      </c>
      <c r="K51" s="509" t="s">
        <v>655</v>
      </c>
      <c r="L51" s="510">
        <v>32.869999999999997</v>
      </c>
      <c r="M51" s="510">
        <v>98.609999999999985</v>
      </c>
      <c r="N51" s="509">
        <v>3</v>
      </c>
      <c r="O51" s="594">
        <v>0.5</v>
      </c>
      <c r="P51" s="510"/>
      <c r="Q51" s="550">
        <v>0</v>
      </c>
      <c r="R51" s="509"/>
      <c r="S51" s="550">
        <v>0</v>
      </c>
      <c r="T51" s="594"/>
      <c r="U51" s="551">
        <v>0</v>
      </c>
    </row>
    <row r="52" spans="1:21" ht="14.4" customHeight="1" x14ac:dyDescent="0.3">
      <c r="A52" s="508">
        <v>19</v>
      </c>
      <c r="B52" s="509" t="s">
        <v>498</v>
      </c>
      <c r="C52" s="509" t="s">
        <v>500</v>
      </c>
      <c r="D52" s="592" t="s">
        <v>691</v>
      </c>
      <c r="E52" s="593" t="s">
        <v>508</v>
      </c>
      <c r="F52" s="509" t="s">
        <v>499</v>
      </c>
      <c r="G52" s="509" t="s">
        <v>656</v>
      </c>
      <c r="H52" s="509" t="s">
        <v>463</v>
      </c>
      <c r="I52" s="509" t="s">
        <v>657</v>
      </c>
      <c r="J52" s="509" t="s">
        <v>658</v>
      </c>
      <c r="K52" s="509" t="s">
        <v>659</v>
      </c>
      <c r="L52" s="510">
        <v>234.07</v>
      </c>
      <c r="M52" s="510">
        <v>234.07</v>
      </c>
      <c r="N52" s="509">
        <v>1</v>
      </c>
      <c r="O52" s="594">
        <v>0.5</v>
      </c>
      <c r="P52" s="510"/>
      <c r="Q52" s="550">
        <v>0</v>
      </c>
      <c r="R52" s="509"/>
      <c r="S52" s="550">
        <v>0</v>
      </c>
      <c r="T52" s="594"/>
      <c r="U52" s="551">
        <v>0</v>
      </c>
    </row>
    <row r="53" spans="1:21" ht="14.4" customHeight="1" x14ac:dyDescent="0.3">
      <c r="A53" s="508">
        <v>19</v>
      </c>
      <c r="B53" s="509" t="s">
        <v>498</v>
      </c>
      <c r="C53" s="509" t="s">
        <v>500</v>
      </c>
      <c r="D53" s="592" t="s">
        <v>691</v>
      </c>
      <c r="E53" s="593" t="s">
        <v>508</v>
      </c>
      <c r="F53" s="509" t="s">
        <v>499</v>
      </c>
      <c r="G53" s="509" t="s">
        <v>656</v>
      </c>
      <c r="H53" s="509" t="s">
        <v>463</v>
      </c>
      <c r="I53" s="509" t="s">
        <v>660</v>
      </c>
      <c r="J53" s="509" t="s">
        <v>661</v>
      </c>
      <c r="K53" s="509" t="s">
        <v>659</v>
      </c>
      <c r="L53" s="510">
        <v>234.07</v>
      </c>
      <c r="M53" s="510">
        <v>234.07</v>
      </c>
      <c r="N53" s="509">
        <v>1</v>
      </c>
      <c r="O53" s="594">
        <v>0.5</v>
      </c>
      <c r="P53" s="510"/>
      <c r="Q53" s="550">
        <v>0</v>
      </c>
      <c r="R53" s="509"/>
      <c r="S53" s="550">
        <v>0</v>
      </c>
      <c r="T53" s="594"/>
      <c r="U53" s="551">
        <v>0</v>
      </c>
    </row>
    <row r="54" spans="1:21" ht="14.4" customHeight="1" x14ac:dyDescent="0.3">
      <c r="A54" s="508">
        <v>19</v>
      </c>
      <c r="B54" s="509" t="s">
        <v>498</v>
      </c>
      <c r="C54" s="509" t="s">
        <v>500</v>
      </c>
      <c r="D54" s="592" t="s">
        <v>691</v>
      </c>
      <c r="E54" s="593" t="s">
        <v>508</v>
      </c>
      <c r="F54" s="509" t="s">
        <v>499</v>
      </c>
      <c r="G54" s="509" t="s">
        <v>522</v>
      </c>
      <c r="H54" s="509" t="s">
        <v>427</v>
      </c>
      <c r="I54" s="509" t="s">
        <v>523</v>
      </c>
      <c r="J54" s="509" t="s">
        <v>524</v>
      </c>
      <c r="K54" s="509" t="s">
        <v>525</v>
      </c>
      <c r="L54" s="510">
        <v>0</v>
      </c>
      <c r="M54" s="510">
        <v>0</v>
      </c>
      <c r="N54" s="509">
        <v>4</v>
      </c>
      <c r="O54" s="594">
        <v>1.5</v>
      </c>
      <c r="P54" s="510">
        <v>0</v>
      </c>
      <c r="Q54" s="550"/>
      <c r="R54" s="509">
        <v>4</v>
      </c>
      <c r="S54" s="550">
        <v>1</v>
      </c>
      <c r="T54" s="594">
        <v>1.5</v>
      </c>
      <c r="U54" s="551">
        <v>1</v>
      </c>
    </row>
    <row r="55" spans="1:21" ht="14.4" customHeight="1" x14ac:dyDescent="0.3">
      <c r="A55" s="508">
        <v>19</v>
      </c>
      <c r="B55" s="509" t="s">
        <v>498</v>
      </c>
      <c r="C55" s="509" t="s">
        <v>500</v>
      </c>
      <c r="D55" s="592" t="s">
        <v>691</v>
      </c>
      <c r="E55" s="593" t="s">
        <v>508</v>
      </c>
      <c r="F55" s="509" t="s">
        <v>499</v>
      </c>
      <c r="G55" s="509" t="s">
        <v>662</v>
      </c>
      <c r="H55" s="509" t="s">
        <v>427</v>
      </c>
      <c r="I55" s="509" t="s">
        <v>663</v>
      </c>
      <c r="J55" s="509" t="s">
        <v>664</v>
      </c>
      <c r="K55" s="509" t="s">
        <v>665</v>
      </c>
      <c r="L55" s="510">
        <v>96.8</v>
      </c>
      <c r="M55" s="510">
        <v>290.39999999999998</v>
      </c>
      <c r="N55" s="509">
        <v>3</v>
      </c>
      <c r="O55" s="594">
        <v>0.5</v>
      </c>
      <c r="P55" s="510"/>
      <c r="Q55" s="550">
        <v>0</v>
      </c>
      <c r="R55" s="509"/>
      <c r="S55" s="550">
        <v>0</v>
      </c>
      <c r="T55" s="594"/>
      <c r="U55" s="551">
        <v>0</v>
      </c>
    </row>
    <row r="56" spans="1:21" ht="14.4" customHeight="1" x14ac:dyDescent="0.3">
      <c r="A56" s="508">
        <v>19</v>
      </c>
      <c r="B56" s="509" t="s">
        <v>498</v>
      </c>
      <c r="C56" s="509" t="s">
        <v>500</v>
      </c>
      <c r="D56" s="592" t="s">
        <v>691</v>
      </c>
      <c r="E56" s="593" t="s">
        <v>508</v>
      </c>
      <c r="F56" s="509" t="s">
        <v>499</v>
      </c>
      <c r="G56" s="509" t="s">
        <v>662</v>
      </c>
      <c r="H56" s="509" t="s">
        <v>463</v>
      </c>
      <c r="I56" s="509" t="s">
        <v>666</v>
      </c>
      <c r="J56" s="509" t="s">
        <v>667</v>
      </c>
      <c r="K56" s="509" t="s">
        <v>668</v>
      </c>
      <c r="L56" s="510">
        <v>103.72</v>
      </c>
      <c r="M56" s="510">
        <v>311.15999999999997</v>
      </c>
      <c r="N56" s="509">
        <v>3</v>
      </c>
      <c r="O56" s="594">
        <v>0.5</v>
      </c>
      <c r="P56" s="510"/>
      <c r="Q56" s="550">
        <v>0</v>
      </c>
      <c r="R56" s="509"/>
      <c r="S56" s="550">
        <v>0</v>
      </c>
      <c r="T56" s="594"/>
      <c r="U56" s="551">
        <v>0</v>
      </c>
    </row>
    <row r="57" spans="1:21" ht="14.4" customHeight="1" x14ac:dyDescent="0.3">
      <c r="A57" s="508">
        <v>19</v>
      </c>
      <c r="B57" s="509" t="s">
        <v>498</v>
      </c>
      <c r="C57" s="509" t="s">
        <v>500</v>
      </c>
      <c r="D57" s="592" t="s">
        <v>691</v>
      </c>
      <c r="E57" s="593" t="s">
        <v>508</v>
      </c>
      <c r="F57" s="509" t="s">
        <v>499</v>
      </c>
      <c r="G57" s="509" t="s">
        <v>662</v>
      </c>
      <c r="H57" s="509" t="s">
        <v>427</v>
      </c>
      <c r="I57" s="509" t="s">
        <v>669</v>
      </c>
      <c r="J57" s="509" t="s">
        <v>670</v>
      </c>
      <c r="K57" s="509" t="s">
        <v>671</v>
      </c>
      <c r="L57" s="510">
        <v>96.8</v>
      </c>
      <c r="M57" s="510">
        <v>290.39999999999998</v>
      </c>
      <c r="N57" s="509">
        <v>3</v>
      </c>
      <c r="O57" s="594">
        <v>0.5</v>
      </c>
      <c r="P57" s="510"/>
      <c r="Q57" s="550">
        <v>0</v>
      </c>
      <c r="R57" s="509"/>
      <c r="S57" s="550">
        <v>0</v>
      </c>
      <c r="T57" s="594"/>
      <c r="U57" s="551">
        <v>0</v>
      </c>
    </row>
    <row r="58" spans="1:21" ht="14.4" customHeight="1" x14ac:dyDescent="0.3">
      <c r="A58" s="508">
        <v>19</v>
      </c>
      <c r="B58" s="509" t="s">
        <v>498</v>
      </c>
      <c r="C58" s="509" t="s">
        <v>500</v>
      </c>
      <c r="D58" s="592" t="s">
        <v>691</v>
      </c>
      <c r="E58" s="593" t="s">
        <v>509</v>
      </c>
      <c r="F58" s="509" t="s">
        <v>499</v>
      </c>
      <c r="G58" s="509" t="s">
        <v>672</v>
      </c>
      <c r="H58" s="509" t="s">
        <v>427</v>
      </c>
      <c r="I58" s="509" t="s">
        <v>673</v>
      </c>
      <c r="J58" s="509" t="s">
        <v>674</v>
      </c>
      <c r="K58" s="509" t="s">
        <v>675</v>
      </c>
      <c r="L58" s="510">
        <v>86.02</v>
      </c>
      <c r="M58" s="510">
        <v>172.04</v>
      </c>
      <c r="N58" s="509">
        <v>2</v>
      </c>
      <c r="O58" s="594">
        <v>1</v>
      </c>
      <c r="P58" s="510">
        <v>172.04</v>
      </c>
      <c r="Q58" s="550">
        <v>1</v>
      </c>
      <c r="R58" s="509">
        <v>2</v>
      </c>
      <c r="S58" s="550">
        <v>1</v>
      </c>
      <c r="T58" s="594">
        <v>1</v>
      </c>
      <c r="U58" s="551">
        <v>1</v>
      </c>
    </row>
    <row r="59" spans="1:21" ht="14.4" customHeight="1" x14ac:dyDescent="0.3">
      <c r="A59" s="508">
        <v>19</v>
      </c>
      <c r="B59" s="509" t="s">
        <v>498</v>
      </c>
      <c r="C59" s="509" t="s">
        <v>500</v>
      </c>
      <c r="D59" s="592" t="s">
        <v>691</v>
      </c>
      <c r="E59" s="593" t="s">
        <v>509</v>
      </c>
      <c r="F59" s="509" t="s">
        <v>499</v>
      </c>
      <c r="G59" s="509" t="s">
        <v>514</v>
      </c>
      <c r="H59" s="509" t="s">
        <v>427</v>
      </c>
      <c r="I59" s="509" t="s">
        <v>515</v>
      </c>
      <c r="J59" s="509" t="s">
        <v>516</v>
      </c>
      <c r="K59" s="509" t="s">
        <v>517</v>
      </c>
      <c r="L59" s="510">
        <v>57.48</v>
      </c>
      <c r="M59" s="510">
        <v>4885.8000000000011</v>
      </c>
      <c r="N59" s="509">
        <v>85</v>
      </c>
      <c r="O59" s="594">
        <v>42.5</v>
      </c>
      <c r="P59" s="510">
        <v>3621.2400000000007</v>
      </c>
      <c r="Q59" s="550">
        <v>0.74117647058823533</v>
      </c>
      <c r="R59" s="509">
        <v>63</v>
      </c>
      <c r="S59" s="550">
        <v>0.74117647058823533</v>
      </c>
      <c r="T59" s="594">
        <v>31.5</v>
      </c>
      <c r="U59" s="551">
        <v>0.74117647058823533</v>
      </c>
    </row>
    <row r="60" spans="1:21" ht="14.4" customHeight="1" x14ac:dyDescent="0.3">
      <c r="A60" s="508">
        <v>19</v>
      </c>
      <c r="B60" s="509" t="s">
        <v>498</v>
      </c>
      <c r="C60" s="509" t="s">
        <v>500</v>
      </c>
      <c r="D60" s="592" t="s">
        <v>691</v>
      </c>
      <c r="E60" s="593" t="s">
        <v>509</v>
      </c>
      <c r="F60" s="509" t="s">
        <v>499</v>
      </c>
      <c r="G60" s="509" t="s">
        <v>561</v>
      </c>
      <c r="H60" s="509" t="s">
        <v>427</v>
      </c>
      <c r="I60" s="509" t="s">
        <v>562</v>
      </c>
      <c r="J60" s="509" t="s">
        <v>563</v>
      </c>
      <c r="K60" s="509" t="s">
        <v>564</v>
      </c>
      <c r="L60" s="510">
        <v>248.55</v>
      </c>
      <c r="M60" s="510">
        <v>248.55</v>
      </c>
      <c r="N60" s="509">
        <v>1</v>
      </c>
      <c r="O60" s="594">
        <v>1</v>
      </c>
      <c r="P60" s="510">
        <v>248.55</v>
      </c>
      <c r="Q60" s="550">
        <v>1</v>
      </c>
      <c r="R60" s="509">
        <v>1</v>
      </c>
      <c r="S60" s="550">
        <v>1</v>
      </c>
      <c r="T60" s="594">
        <v>1</v>
      </c>
      <c r="U60" s="551">
        <v>1</v>
      </c>
    </row>
    <row r="61" spans="1:21" ht="14.4" customHeight="1" x14ac:dyDescent="0.3">
      <c r="A61" s="508">
        <v>19</v>
      </c>
      <c r="B61" s="509" t="s">
        <v>498</v>
      </c>
      <c r="C61" s="509" t="s">
        <v>500</v>
      </c>
      <c r="D61" s="592" t="s">
        <v>691</v>
      </c>
      <c r="E61" s="593" t="s">
        <v>509</v>
      </c>
      <c r="F61" s="509" t="s">
        <v>499</v>
      </c>
      <c r="G61" s="509" t="s">
        <v>518</v>
      </c>
      <c r="H61" s="509" t="s">
        <v>427</v>
      </c>
      <c r="I61" s="509" t="s">
        <v>519</v>
      </c>
      <c r="J61" s="509" t="s">
        <v>520</v>
      </c>
      <c r="K61" s="509" t="s">
        <v>521</v>
      </c>
      <c r="L61" s="510">
        <v>0</v>
      </c>
      <c r="M61" s="510">
        <v>0</v>
      </c>
      <c r="N61" s="509">
        <v>2</v>
      </c>
      <c r="O61" s="594">
        <v>1</v>
      </c>
      <c r="P61" s="510">
        <v>0</v>
      </c>
      <c r="Q61" s="550"/>
      <c r="R61" s="509">
        <v>2</v>
      </c>
      <c r="S61" s="550">
        <v>1</v>
      </c>
      <c r="T61" s="594">
        <v>1</v>
      </c>
      <c r="U61" s="551">
        <v>1</v>
      </c>
    </row>
    <row r="62" spans="1:21" ht="14.4" customHeight="1" x14ac:dyDescent="0.3">
      <c r="A62" s="508">
        <v>19</v>
      </c>
      <c r="B62" s="509" t="s">
        <v>498</v>
      </c>
      <c r="C62" s="509" t="s">
        <v>500</v>
      </c>
      <c r="D62" s="592" t="s">
        <v>691</v>
      </c>
      <c r="E62" s="593" t="s">
        <v>509</v>
      </c>
      <c r="F62" s="509" t="s">
        <v>499</v>
      </c>
      <c r="G62" s="509" t="s">
        <v>518</v>
      </c>
      <c r="H62" s="509" t="s">
        <v>427</v>
      </c>
      <c r="I62" s="509" t="s">
        <v>676</v>
      </c>
      <c r="J62" s="509" t="s">
        <v>520</v>
      </c>
      <c r="K62" s="509" t="s">
        <v>521</v>
      </c>
      <c r="L62" s="510">
        <v>0</v>
      </c>
      <c r="M62" s="510">
        <v>0</v>
      </c>
      <c r="N62" s="509">
        <v>2</v>
      </c>
      <c r="O62" s="594">
        <v>0.5</v>
      </c>
      <c r="P62" s="510">
        <v>0</v>
      </c>
      <c r="Q62" s="550"/>
      <c r="R62" s="509">
        <v>2</v>
      </c>
      <c r="S62" s="550">
        <v>1</v>
      </c>
      <c r="T62" s="594">
        <v>0.5</v>
      </c>
      <c r="U62" s="551">
        <v>1</v>
      </c>
    </row>
    <row r="63" spans="1:21" ht="14.4" customHeight="1" x14ac:dyDescent="0.3">
      <c r="A63" s="508">
        <v>19</v>
      </c>
      <c r="B63" s="509" t="s">
        <v>498</v>
      </c>
      <c r="C63" s="509" t="s">
        <v>500</v>
      </c>
      <c r="D63" s="592" t="s">
        <v>691</v>
      </c>
      <c r="E63" s="593" t="s">
        <v>509</v>
      </c>
      <c r="F63" s="509" t="s">
        <v>499</v>
      </c>
      <c r="G63" s="509" t="s">
        <v>677</v>
      </c>
      <c r="H63" s="509" t="s">
        <v>463</v>
      </c>
      <c r="I63" s="509" t="s">
        <v>678</v>
      </c>
      <c r="J63" s="509" t="s">
        <v>679</v>
      </c>
      <c r="K63" s="509" t="s">
        <v>680</v>
      </c>
      <c r="L63" s="510">
        <v>31.09</v>
      </c>
      <c r="M63" s="510">
        <v>62.18</v>
      </c>
      <c r="N63" s="509">
        <v>2</v>
      </c>
      <c r="O63" s="594">
        <v>0.5</v>
      </c>
      <c r="P63" s="510">
        <v>62.18</v>
      </c>
      <c r="Q63" s="550">
        <v>1</v>
      </c>
      <c r="R63" s="509">
        <v>2</v>
      </c>
      <c r="S63" s="550">
        <v>1</v>
      </c>
      <c r="T63" s="594">
        <v>0.5</v>
      </c>
      <c r="U63" s="551">
        <v>1</v>
      </c>
    </row>
    <row r="64" spans="1:21" ht="14.4" customHeight="1" x14ac:dyDescent="0.3">
      <c r="A64" s="508">
        <v>19</v>
      </c>
      <c r="B64" s="509" t="s">
        <v>498</v>
      </c>
      <c r="C64" s="509" t="s">
        <v>500</v>
      </c>
      <c r="D64" s="592" t="s">
        <v>691</v>
      </c>
      <c r="E64" s="593" t="s">
        <v>509</v>
      </c>
      <c r="F64" s="509" t="s">
        <v>499</v>
      </c>
      <c r="G64" s="509" t="s">
        <v>522</v>
      </c>
      <c r="H64" s="509" t="s">
        <v>427</v>
      </c>
      <c r="I64" s="509" t="s">
        <v>526</v>
      </c>
      <c r="J64" s="509" t="s">
        <v>527</v>
      </c>
      <c r="K64" s="509" t="s">
        <v>528</v>
      </c>
      <c r="L64" s="510">
        <v>0</v>
      </c>
      <c r="M64" s="510">
        <v>0</v>
      </c>
      <c r="N64" s="509">
        <v>12</v>
      </c>
      <c r="O64" s="594">
        <v>5.5</v>
      </c>
      <c r="P64" s="510">
        <v>0</v>
      </c>
      <c r="Q64" s="550"/>
      <c r="R64" s="509">
        <v>12</v>
      </c>
      <c r="S64" s="550">
        <v>1</v>
      </c>
      <c r="T64" s="594">
        <v>5.5</v>
      </c>
      <c r="U64" s="551">
        <v>1</v>
      </c>
    </row>
    <row r="65" spans="1:21" ht="14.4" customHeight="1" x14ac:dyDescent="0.3">
      <c r="A65" s="508">
        <v>19</v>
      </c>
      <c r="B65" s="509" t="s">
        <v>498</v>
      </c>
      <c r="C65" s="509" t="s">
        <v>500</v>
      </c>
      <c r="D65" s="592" t="s">
        <v>691</v>
      </c>
      <c r="E65" s="593" t="s">
        <v>509</v>
      </c>
      <c r="F65" s="509" t="s">
        <v>499</v>
      </c>
      <c r="G65" s="509" t="s">
        <v>681</v>
      </c>
      <c r="H65" s="509" t="s">
        <v>463</v>
      </c>
      <c r="I65" s="509" t="s">
        <v>682</v>
      </c>
      <c r="J65" s="509" t="s">
        <v>683</v>
      </c>
      <c r="K65" s="509" t="s">
        <v>684</v>
      </c>
      <c r="L65" s="510">
        <v>95.39</v>
      </c>
      <c r="M65" s="510">
        <v>190.78</v>
      </c>
      <c r="N65" s="509">
        <v>2</v>
      </c>
      <c r="O65" s="594">
        <v>0.5</v>
      </c>
      <c r="P65" s="510">
        <v>190.78</v>
      </c>
      <c r="Q65" s="550">
        <v>1</v>
      </c>
      <c r="R65" s="509">
        <v>2</v>
      </c>
      <c r="S65" s="550">
        <v>1</v>
      </c>
      <c r="T65" s="594">
        <v>0.5</v>
      </c>
      <c r="U65" s="551">
        <v>1</v>
      </c>
    </row>
    <row r="66" spans="1:21" ht="14.4" customHeight="1" x14ac:dyDescent="0.3">
      <c r="A66" s="508">
        <v>19</v>
      </c>
      <c r="B66" s="509" t="s">
        <v>498</v>
      </c>
      <c r="C66" s="509" t="s">
        <v>500</v>
      </c>
      <c r="D66" s="592" t="s">
        <v>691</v>
      </c>
      <c r="E66" s="593" t="s">
        <v>509</v>
      </c>
      <c r="F66" s="509" t="s">
        <v>499</v>
      </c>
      <c r="G66" s="509" t="s">
        <v>529</v>
      </c>
      <c r="H66" s="509" t="s">
        <v>427</v>
      </c>
      <c r="I66" s="509" t="s">
        <v>530</v>
      </c>
      <c r="J66" s="509" t="s">
        <v>531</v>
      </c>
      <c r="K66" s="509" t="s">
        <v>532</v>
      </c>
      <c r="L66" s="510">
        <v>0</v>
      </c>
      <c r="M66" s="510">
        <v>0</v>
      </c>
      <c r="N66" s="509">
        <v>5</v>
      </c>
      <c r="O66" s="594">
        <v>2.5</v>
      </c>
      <c r="P66" s="510">
        <v>0</v>
      </c>
      <c r="Q66" s="550"/>
      <c r="R66" s="509">
        <v>5</v>
      </c>
      <c r="S66" s="550">
        <v>1</v>
      </c>
      <c r="T66" s="594">
        <v>2.5</v>
      </c>
      <c r="U66" s="551">
        <v>1</v>
      </c>
    </row>
    <row r="67" spans="1:21" ht="14.4" customHeight="1" x14ac:dyDescent="0.3">
      <c r="A67" s="508">
        <v>19</v>
      </c>
      <c r="B67" s="509" t="s">
        <v>498</v>
      </c>
      <c r="C67" s="509" t="s">
        <v>500</v>
      </c>
      <c r="D67" s="592" t="s">
        <v>691</v>
      </c>
      <c r="E67" s="593" t="s">
        <v>509</v>
      </c>
      <c r="F67" s="509" t="s">
        <v>499</v>
      </c>
      <c r="G67" s="509" t="s">
        <v>685</v>
      </c>
      <c r="H67" s="509" t="s">
        <v>427</v>
      </c>
      <c r="I67" s="509" t="s">
        <v>686</v>
      </c>
      <c r="J67" s="509" t="s">
        <v>687</v>
      </c>
      <c r="K67" s="509" t="s">
        <v>688</v>
      </c>
      <c r="L67" s="510">
        <v>83.38</v>
      </c>
      <c r="M67" s="510">
        <v>166.76</v>
      </c>
      <c r="N67" s="509">
        <v>2</v>
      </c>
      <c r="O67" s="594">
        <v>2</v>
      </c>
      <c r="P67" s="510">
        <v>166.76</v>
      </c>
      <c r="Q67" s="550">
        <v>1</v>
      </c>
      <c r="R67" s="509">
        <v>2</v>
      </c>
      <c r="S67" s="550">
        <v>1</v>
      </c>
      <c r="T67" s="594">
        <v>2</v>
      </c>
      <c r="U67" s="551">
        <v>1</v>
      </c>
    </row>
    <row r="68" spans="1:21" ht="14.4" customHeight="1" thickBot="1" x14ac:dyDescent="0.35">
      <c r="A68" s="515">
        <v>19</v>
      </c>
      <c r="B68" s="516" t="s">
        <v>498</v>
      </c>
      <c r="C68" s="516" t="s">
        <v>500</v>
      </c>
      <c r="D68" s="595" t="s">
        <v>691</v>
      </c>
      <c r="E68" s="596" t="s">
        <v>509</v>
      </c>
      <c r="F68" s="516" t="s">
        <v>499</v>
      </c>
      <c r="G68" s="516" t="s">
        <v>537</v>
      </c>
      <c r="H68" s="516" t="s">
        <v>427</v>
      </c>
      <c r="I68" s="516" t="s">
        <v>689</v>
      </c>
      <c r="J68" s="516" t="s">
        <v>539</v>
      </c>
      <c r="K68" s="516" t="s">
        <v>690</v>
      </c>
      <c r="L68" s="517">
        <v>0</v>
      </c>
      <c r="M68" s="517">
        <v>0</v>
      </c>
      <c r="N68" s="516">
        <v>2</v>
      </c>
      <c r="O68" s="597">
        <v>2</v>
      </c>
      <c r="P68" s="517">
        <v>0</v>
      </c>
      <c r="Q68" s="528"/>
      <c r="R68" s="516">
        <v>2</v>
      </c>
      <c r="S68" s="528">
        <v>1</v>
      </c>
      <c r="T68" s="597">
        <v>2</v>
      </c>
      <c r="U68" s="552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8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67" t="s">
        <v>693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98" t="s">
        <v>165</v>
      </c>
      <c r="B4" s="523" t="s">
        <v>14</v>
      </c>
      <c r="C4" s="524" t="s">
        <v>2</v>
      </c>
      <c r="D4" s="523" t="s">
        <v>14</v>
      </c>
      <c r="E4" s="524" t="s">
        <v>2</v>
      </c>
      <c r="F4" s="525" t="s">
        <v>14</v>
      </c>
    </row>
    <row r="5" spans="1:6" ht="14.4" customHeight="1" x14ac:dyDescent="0.3">
      <c r="A5" s="603" t="s">
        <v>508</v>
      </c>
      <c r="B5" s="116">
        <v>1413.73</v>
      </c>
      <c r="C5" s="591">
        <v>0.61690754219685473</v>
      </c>
      <c r="D5" s="116">
        <v>877.91</v>
      </c>
      <c r="E5" s="591">
        <v>0.38309245780314533</v>
      </c>
      <c r="F5" s="599">
        <v>2291.64</v>
      </c>
    </row>
    <row r="6" spans="1:6" ht="14.4" customHeight="1" x14ac:dyDescent="0.3">
      <c r="A6" s="604" t="s">
        <v>507</v>
      </c>
      <c r="B6" s="513">
        <v>392.41</v>
      </c>
      <c r="C6" s="550">
        <v>0.20497056626638185</v>
      </c>
      <c r="D6" s="513">
        <v>1522.0599999999997</v>
      </c>
      <c r="E6" s="550">
        <v>0.79502943373361812</v>
      </c>
      <c r="F6" s="514">
        <v>1914.4699999999998</v>
      </c>
    </row>
    <row r="7" spans="1:6" ht="14.4" customHeight="1" x14ac:dyDescent="0.3">
      <c r="A7" s="604" t="s">
        <v>509</v>
      </c>
      <c r="B7" s="513"/>
      <c r="C7" s="550">
        <v>0</v>
      </c>
      <c r="D7" s="513">
        <v>252.96</v>
      </c>
      <c r="E7" s="550">
        <v>1</v>
      </c>
      <c r="F7" s="514">
        <v>252.96</v>
      </c>
    </row>
    <row r="8" spans="1:6" ht="14.4" customHeight="1" thickBot="1" x14ac:dyDescent="0.35">
      <c r="A8" s="605" t="s">
        <v>506</v>
      </c>
      <c r="B8" s="600"/>
      <c r="C8" s="601">
        <v>0</v>
      </c>
      <c r="D8" s="600">
        <v>340.12</v>
      </c>
      <c r="E8" s="601">
        <v>1</v>
      </c>
      <c r="F8" s="602">
        <v>340.12</v>
      </c>
    </row>
    <row r="9" spans="1:6" ht="14.4" customHeight="1" thickBot="1" x14ac:dyDescent="0.35">
      <c r="A9" s="532" t="s">
        <v>3</v>
      </c>
      <c r="B9" s="533">
        <v>1806.14</v>
      </c>
      <c r="C9" s="534">
        <v>0.37634267449298742</v>
      </c>
      <c r="D9" s="533">
        <v>2993.0499999999997</v>
      </c>
      <c r="E9" s="534">
        <v>0.62365732550701258</v>
      </c>
      <c r="F9" s="535">
        <v>4799.1899999999996</v>
      </c>
    </row>
    <row r="10" spans="1:6" ht="14.4" customHeight="1" thickBot="1" x14ac:dyDescent="0.35"/>
    <row r="11" spans="1:6" ht="14.4" customHeight="1" x14ac:dyDescent="0.3">
      <c r="A11" s="603" t="s">
        <v>694</v>
      </c>
      <c r="B11" s="116">
        <v>1123.33</v>
      </c>
      <c r="C11" s="591">
        <v>1</v>
      </c>
      <c r="D11" s="116"/>
      <c r="E11" s="591">
        <v>0</v>
      </c>
      <c r="F11" s="599">
        <v>1123.33</v>
      </c>
    </row>
    <row r="12" spans="1:6" ht="14.4" customHeight="1" x14ac:dyDescent="0.3">
      <c r="A12" s="604" t="s">
        <v>695</v>
      </c>
      <c r="B12" s="513">
        <v>392.41</v>
      </c>
      <c r="C12" s="550">
        <v>1</v>
      </c>
      <c r="D12" s="513"/>
      <c r="E12" s="550">
        <v>0</v>
      </c>
      <c r="F12" s="514">
        <v>392.41</v>
      </c>
    </row>
    <row r="13" spans="1:6" ht="14.4" customHeight="1" x14ac:dyDescent="0.3">
      <c r="A13" s="604" t="s">
        <v>696</v>
      </c>
      <c r="B13" s="513">
        <v>290.39999999999998</v>
      </c>
      <c r="C13" s="550">
        <v>0.48274486335527628</v>
      </c>
      <c r="D13" s="513">
        <v>311.15999999999997</v>
      </c>
      <c r="E13" s="550">
        <v>0.51725513664472367</v>
      </c>
      <c r="F13" s="514">
        <v>601.55999999999995</v>
      </c>
    </row>
    <row r="14" spans="1:6" ht="14.4" customHeight="1" x14ac:dyDescent="0.3">
      <c r="A14" s="604" t="s">
        <v>697</v>
      </c>
      <c r="B14" s="513"/>
      <c r="C14" s="550">
        <v>0</v>
      </c>
      <c r="D14" s="513">
        <v>93.18</v>
      </c>
      <c r="E14" s="550">
        <v>1</v>
      </c>
      <c r="F14" s="514">
        <v>93.18</v>
      </c>
    </row>
    <row r="15" spans="1:6" ht="14.4" customHeight="1" x14ac:dyDescent="0.3">
      <c r="A15" s="604" t="s">
        <v>698</v>
      </c>
      <c r="B15" s="513"/>
      <c r="C15" s="550">
        <v>0</v>
      </c>
      <c r="D15" s="513">
        <v>470.19</v>
      </c>
      <c r="E15" s="550">
        <v>1</v>
      </c>
      <c r="F15" s="514">
        <v>470.19</v>
      </c>
    </row>
    <row r="16" spans="1:6" ht="14.4" customHeight="1" x14ac:dyDescent="0.3">
      <c r="A16" s="604" t="s">
        <v>699</v>
      </c>
      <c r="B16" s="513"/>
      <c r="C16" s="550">
        <v>0</v>
      </c>
      <c r="D16" s="513">
        <v>70.540000000000006</v>
      </c>
      <c r="E16" s="550">
        <v>1</v>
      </c>
      <c r="F16" s="514">
        <v>70.540000000000006</v>
      </c>
    </row>
    <row r="17" spans="1:6" ht="14.4" customHeight="1" x14ac:dyDescent="0.3">
      <c r="A17" s="604" t="s">
        <v>700</v>
      </c>
      <c r="B17" s="513"/>
      <c r="C17" s="550">
        <v>0</v>
      </c>
      <c r="D17" s="513">
        <v>229.38</v>
      </c>
      <c r="E17" s="550">
        <v>1</v>
      </c>
      <c r="F17" s="514">
        <v>229.38</v>
      </c>
    </row>
    <row r="18" spans="1:6" ht="14.4" customHeight="1" x14ac:dyDescent="0.3">
      <c r="A18" s="604" t="s">
        <v>701</v>
      </c>
      <c r="B18" s="513"/>
      <c r="C18" s="550">
        <v>0</v>
      </c>
      <c r="D18" s="513">
        <v>98.16</v>
      </c>
      <c r="E18" s="550">
        <v>1</v>
      </c>
      <c r="F18" s="514">
        <v>98.16</v>
      </c>
    </row>
    <row r="19" spans="1:6" ht="14.4" customHeight="1" x14ac:dyDescent="0.3">
      <c r="A19" s="604" t="s">
        <v>702</v>
      </c>
      <c r="B19" s="513"/>
      <c r="C19" s="550">
        <v>0</v>
      </c>
      <c r="D19" s="513">
        <v>93.27</v>
      </c>
      <c r="E19" s="550">
        <v>1</v>
      </c>
      <c r="F19" s="514">
        <v>93.27</v>
      </c>
    </row>
    <row r="20" spans="1:6" ht="14.4" customHeight="1" x14ac:dyDescent="0.3">
      <c r="A20" s="604" t="s">
        <v>703</v>
      </c>
      <c r="B20" s="513"/>
      <c r="C20" s="550">
        <v>0</v>
      </c>
      <c r="D20" s="513">
        <v>98.609999999999985</v>
      </c>
      <c r="E20" s="550">
        <v>1</v>
      </c>
      <c r="F20" s="514">
        <v>98.609999999999985</v>
      </c>
    </row>
    <row r="21" spans="1:6" ht="14.4" customHeight="1" x14ac:dyDescent="0.3">
      <c r="A21" s="604" t="s">
        <v>704</v>
      </c>
      <c r="B21" s="513"/>
      <c r="C21" s="550">
        <v>0</v>
      </c>
      <c r="D21" s="513">
        <v>62.18</v>
      </c>
      <c r="E21" s="550">
        <v>1</v>
      </c>
      <c r="F21" s="514">
        <v>62.18</v>
      </c>
    </row>
    <row r="22" spans="1:6" ht="14.4" customHeight="1" x14ac:dyDescent="0.3">
      <c r="A22" s="604" t="s">
        <v>705</v>
      </c>
      <c r="B22" s="513"/>
      <c r="C22" s="550"/>
      <c r="D22" s="513">
        <v>0</v>
      </c>
      <c r="E22" s="550"/>
      <c r="F22" s="514">
        <v>0</v>
      </c>
    </row>
    <row r="23" spans="1:6" ht="14.4" customHeight="1" x14ac:dyDescent="0.3">
      <c r="A23" s="604" t="s">
        <v>706</v>
      </c>
      <c r="B23" s="513"/>
      <c r="C23" s="550">
        <v>0</v>
      </c>
      <c r="D23" s="513">
        <v>190.78</v>
      </c>
      <c r="E23" s="550">
        <v>1</v>
      </c>
      <c r="F23" s="514">
        <v>190.78</v>
      </c>
    </row>
    <row r="24" spans="1:6" ht="14.4" customHeight="1" x14ac:dyDescent="0.3">
      <c r="A24" s="604" t="s">
        <v>707</v>
      </c>
      <c r="B24" s="513"/>
      <c r="C24" s="550">
        <v>0</v>
      </c>
      <c r="D24" s="513">
        <v>154.36000000000001</v>
      </c>
      <c r="E24" s="550">
        <v>1</v>
      </c>
      <c r="F24" s="514">
        <v>154.36000000000001</v>
      </c>
    </row>
    <row r="25" spans="1:6" ht="14.4" customHeight="1" x14ac:dyDescent="0.3">
      <c r="A25" s="604" t="s">
        <v>708</v>
      </c>
      <c r="B25" s="513"/>
      <c r="C25" s="550">
        <v>0</v>
      </c>
      <c r="D25" s="513">
        <v>92.49</v>
      </c>
      <c r="E25" s="550">
        <v>1</v>
      </c>
      <c r="F25" s="514">
        <v>92.49</v>
      </c>
    </row>
    <row r="26" spans="1:6" ht="14.4" customHeight="1" x14ac:dyDescent="0.3">
      <c r="A26" s="604" t="s">
        <v>709</v>
      </c>
      <c r="B26" s="513"/>
      <c r="C26" s="550">
        <v>0</v>
      </c>
      <c r="D26" s="513">
        <v>468.14</v>
      </c>
      <c r="E26" s="550">
        <v>1</v>
      </c>
      <c r="F26" s="514">
        <v>468.14</v>
      </c>
    </row>
    <row r="27" spans="1:6" ht="14.4" customHeight="1" thickBot="1" x14ac:dyDescent="0.35">
      <c r="A27" s="605" t="s">
        <v>710</v>
      </c>
      <c r="B27" s="600"/>
      <c r="C27" s="601">
        <v>0</v>
      </c>
      <c r="D27" s="600">
        <v>560.61</v>
      </c>
      <c r="E27" s="601">
        <v>1</v>
      </c>
      <c r="F27" s="602">
        <v>560.61</v>
      </c>
    </row>
    <row r="28" spans="1:6" ht="14.4" customHeight="1" thickBot="1" x14ac:dyDescent="0.35">
      <c r="A28" s="532" t="s">
        <v>3</v>
      </c>
      <c r="B28" s="533">
        <v>1806.14</v>
      </c>
      <c r="C28" s="534">
        <v>0.37634267449298747</v>
      </c>
      <c r="D28" s="533">
        <v>2993.0499999999997</v>
      </c>
      <c r="E28" s="534">
        <v>0.62365732550701281</v>
      </c>
      <c r="F28" s="535">
        <v>4799.1899999999987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8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{788F5392-B24C-4925-A51C-ABD51041A258}</x14:id>
        </ext>
      </extLst>
    </cfRule>
  </conditionalFormatting>
  <conditionalFormatting sqref="F11:F27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{C5C911E3-5A21-4877-96F4-643FA117C8D0}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88F5392-B24C-4925-A51C-ABD51041A25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F5:F8</xm:sqref>
        </x14:conditionalFormatting>
        <x14:conditionalFormatting xmlns:xm="http://schemas.microsoft.com/office/excel/2006/main">
          <x14:cfRule type="dataBar" id="{C5C911E3-5A21-4877-96F4-643FA117C8D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F11:F27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68" t="s">
        <v>728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13</v>
      </c>
      <c r="G3" s="43">
        <f>SUBTOTAL(9,G6:G1048576)</f>
        <v>1806.1399999999999</v>
      </c>
      <c r="H3" s="44">
        <f>IF(M3=0,0,G3/M3)</f>
        <v>0.37634267449298736</v>
      </c>
      <c r="I3" s="43">
        <f>SUBTOTAL(9,I6:I1048576)</f>
        <v>35</v>
      </c>
      <c r="J3" s="43">
        <f>SUBTOTAL(9,J6:J1048576)</f>
        <v>2993.0500000000006</v>
      </c>
      <c r="K3" s="44">
        <f>IF(M3=0,0,J3/M3)</f>
        <v>0.62365732550701281</v>
      </c>
      <c r="L3" s="43">
        <f>SUBTOTAL(9,L6:L1048576)</f>
        <v>48</v>
      </c>
      <c r="M3" s="45">
        <f>SUBTOTAL(9,M6:M1048576)</f>
        <v>4799.1899999999996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98" t="s">
        <v>135</v>
      </c>
      <c r="B5" s="606" t="s">
        <v>131</v>
      </c>
      <c r="C5" s="606" t="s">
        <v>70</v>
      </c>
      <c r="D5" s="606" t="s">
        <v>132</v>
      </c>
      <c r="E5" s="606" t="s">
        <v>133</v>
      </c>
      <c r="F5" s="539" t="s">
        <v>28</v>
      </c>
      <c r="G5" s="539" t="s">
        <v>14</v>
      </c>
      <c r="H5" s="524" t="s">
        <v>134</v>
      </c>
      <c r="I5" s="523" t="s">
        <v>28</v>
      </c>
      <c r="J5" s="539" t="s">
        <v>14</v>
      </c>
      <c r="K5" s="524" t="s">
        <v>134</v>
      </c>
      <c r="L5" s="523" t="s">
        <v>28</v>
      </c>
      <c r="M5" s="540" t="s">
        <v>14</v>
      </c>
    </row>
    <row r="6" spans="1:13" ht="14.4" customHeight="1" x14ac:dyDescent="0.3">
      <c r="A6" s="585" t="s">
        <v>506</v>
      </c>
      <c r="B6" s="586" t="s">
        <v>711</v>
      </c>
      <c r="C6" s="586" t="s">
        <v>550</v>
      </c>
      <c r="D6" s="586" t="s">
        <v>551</v>
      </c>
      <c r="E6" s="586" t="s">
        <v>552</v>
      </c>
      <c r="F6" s="116"/>
      <c r="G6" s="116"/>
      <c r="H6" s="591">
        <v>0</v>
      </c>
      <c r="I6" s="116">
        <v>3</v>
      </c>
      <c r="J6" s="116">
        <v>92.49</v>
      </c>
      <c r="K6" s="591">
        <v>1</v>
      </c>
      <c r="L6" s="116">
        <v>3</v>
      </c>
      <c r="M6" s="599">
        <v>92.49</v>
      </c>
    </row>
    <row r="7" spans="1:13" ht="14.4" customHeight="1" x14ac:dyDescent="0.3">
      <c r="A7" s="508" t="s">
        <v>506</v>
      </c>
      <c r="B7" s="509" t="s">
        <v>712</v>
      </c>
      <c r="C7" s="509" t="s">
        <v>546</v>
      </c>
      <c r="D7" s="509" t="s">
        <v>547</v>
      </c>
      <c r="E7" s="509" t="s">
        <v>548</v>
      </c>
      <c r="F7" s="513"/>
      <c r="G7" s="513"/>
      <c r="H7" s="550">
        <v>0</v>
      </c>
      <c r="I7" s="513">
        <v>1</v>
      </c>
      <c r="J7" s="513">
        <v>93.27</v>
      </c>
      <c r="K7" s="550">
        <v>1</v>
      </c>
      <c r="L7" s="513">
        <v>1</v>
      </c>
      <c r="M7" s="514">
        <v>93.27</v>
      </c>
    </row>
    <row r="8" spans="1:13" ht="14.4" customHeight="1" x14ac:dyDescent="0.3">
      <c r="A8" s="508" t="s">
        <v>506</v>
      </c>
      <c r="B8" s="509" t="s">
        <v>713</v>
      </c>
      <c r="C8" s="509" t="s">
        <v>574</v>
      </c>
      <c r="D8" s="509" t="s">
        <v>575</v>
      </c>
      <c r="E8" s="509" t="s">
        <v>576</v>
      </c>
      <c r="F8" s="513"/>
      <c r="G8" s="513"/>
      <c r="H8" s="550">
        <v>0</v>
      </c>
      <c r="I8" s="513">
        <v>1</v>
      </c>
      <c r="J8" s="513">
        <v>154.36000000000001</v>
      </c>
      <c r="K8" s="550">
        <v>1</v>
      </c>
      <c r="L8" s="513">
        <v>1</v>
      </c>
      <c r="M8" s="514">
        <v>154.36000000000001</v>
      </c>
    </row>
    <row r="9" spans="1:13" ht="14.4" customHeight="1" x14ac:dyDescent="0.3">
      <c r="A9" s="508" t="s">
        <v>506</v>
      </c>
      <c r="B9" s="509" t="s">
        <v>714</v>
      </c>
      <c r="C9" s="509" t="s">
        <v>570</v>
      </c>
      <c r="D9" s="509" t="s">
        <v>571</v>
      </c>
      <c r="E9" s="509" t="s">
        <v>572</v>
      </c>
      <c r="F9" s="513"/>
      <c r="G9" s="513"/>
      <c r="H9" s="550"/>
      <c r="I9" s="513">
        <v>3</v>
      </c>
      <c r="J9" s="513">
        <v>0</v>
      </c>
      <c r="K9" s="550"/>
      <c r="L9" s="513">
        <v>3</v>
      </c>
      <c r="M9" s="514">
        <v>0</v>
      </c>
    </row>
    <row r="10" spans="1:13" ht="14.4" customHeight="1" x14ac:dyDescent="0.3">
      <c r="A10" s="508" t="s">
        <v>507</v>
      </c>
      <c r="B10" s="509" t="s">
        <v>715</v>
      </c>
      <c r="C10" s="509" t="s">
        <v>616</v>
      </c>
      <c r="D10" s="509" t="s">
        <v>617</v>
      </c>
      <c r="E10" s="509" t="s">
        <v>618</v>
      </c>
      <c r="F10" s="513"/>
      <c r="G10" s="513"/>
      <c r="H10" s="550">
        <v>0</v>
      </c>
      <c r="I10" s="513">
        <v>3</v>
      </c>
      <c r="J10" s="513">
        <v>560.61</v>
      </c>
      <c r="K10" s="550">
        <v>1</v>
      </c>
      <c r="L10" s="513">
        <v>3</v>
      </c>
      <c r="M10" s="514">
        <v>560.61</v>
      </c>
    </row>
    <row r="11" spans="1:13" ht="14.4" customHeight="1" x14ac:dyDescent="0.3">
      <c r="A11" s="508" t="s">
        <v>507</v>
      </c>
      <c r="B11" s="509" t="s">
        <v>716</v>
      </c>
      <c r="C11" s="509" t="s">
        <v>592</v>
      </c>
      <c r="D11" s="509" t="s">
        <v>593</v>
      </c>
      <c r="E11" s="509" t="s">
        <v>594</v>
      </c>
      <c r="F11" s="513"/>
      <c r="G11" s="513"/>
      <c r="H11" s="550">
        <v>0</v>
      </c>
      <c r="I11" s="513">
        <v>1</v>
      </c>
      <c r="J11" s="513">
        <v>229.38</v>
      </c>
      <c r="K11" s="550">
        <v>1</v>
      </c>
      <c r="L11" s="513">
        <v>1</v>
      </c>
      <c r="M11" s="514">
        <v>229.38</v>
      </c>
    </row>
    <row r="12" spans="1:13" ht="14.4" customHeight="1" x14ac:dyDescent="0.3">
      <c r="A12" s="508" t="s">
        <v>507</v>
      </c>
      <c r="B12" s="509" t="s">
        <v>717</v>
      </c>
      <c r="C12" s="509" t="s">
        <v>578</v>
      </c>
      <c r="D12" s="509" t="s">
        <v>579</v>
      </c>
      <c r="E12" s="509" t="s">
        <v>580</v>
      </c>
      <c r="F12" s="513">
        <v>1</v>
      </c>
      <c r="G12" s="513">
        <v>392.41</v>
      </c>
      <c r="H12" s="550">
        <v>1</v>
      </c>
      <c r="I12" s="513"/>
      <c r="J12" s="513"/>
      <c r="K12" s="550">
        <v>0</v>
      </c>
      <c r="L12" s="513">
        <v>1</v>
      </c>
      <c r="M12" s="514">
        <v>392.41</v>
      </c>
    </row>
    <row r="13" spans="1:13" ht="14.4" customHeight="1" x14ac:dyDescent="0.3">
      <c r="A13" s="508" t="s">
        <v>507</v>
      </c>
      <c r="B13" s="509" t="s">
        <v>718</v>
      </c>
      <c r="C13" s="509" t="s">
        <v>628</v>
      </c>
      <c r="D13" s="509" t="s">
        <v>629</v>
      </c>
      <c r="E13" s="509" t="s">
        <v>630</v>
      </c>
      <c r="F13" s="513"/>
      <c r="G13" s="513"/>
      <c r="H13" s="550">
        <v>0</v>
      </c>
      <c r="I13" s="513">
        <v>1</v>
      </c>
      <c r="J13" s="513">
        <v>93.18</v>
      </c>
      <c r="K13" s="550">
        <v>1</v>
      </c>
      <c r="L13" s="513">
        <v>1</v>
      </c>
      <c r="M13" s="514">
        <v>93.18</v>
      </c>
    </row>
    <row r="14" spans="1:13" ht="14.4" customHeight="1" x14ac:dyDescent="0.3">
      <c r="A14" s="508" t="s">
        <v>507</v>
      </c>
      <c r="B14" s="509" t="s">
        <v>719</v>
      </c>
      <c r="C14" s="509" t="s">
        <v>640</v>
      </c>
      <c r="D14" s="509" t="s">
        <v>641</v>
      </c>
      <c r="E14" s="509" t="s">
        <v>642</v>
      </c>
      <c r="F14" s="513"/>
      <c r="G14" s="513"/>
      <c r="H14" s="550">
        <v>0</v>
      </c>
      <c r="I14" s="513">
        <v>2</v>
      </c>
      <c r="J14" s="513">
        <v>98.16</v>
      </c>
      <c r="K14" s="550">
        <v>1</v>
      </c>
      <c r="L14" s="513">
        <v>2</v>
      </c>
      <c r="M14" s="514">
        <v>98.16</v>
      </c>
    </row>
    <row r="15" spans="1:13" ht="14.4" customHeight="1" x14ac:dyDescent="0.3">
      <c r="A15" s="508" t="s">
        <v>507</v>
      </c>
      <c r="B15" s="509" t="s">
        <v>720</v>
      </c>
      <c r="C15" s="509" t="s">
        <v>584</v>
      </c>
      <c r="D15" s="509" t="s">
        <v>585</v>
      </c>
      <c r="E15" s="509" t="s">
        <v>586</v>
      </c>
      <c r="F15" s="513"/>
      <c r="G15" s="513"/>
      <c r="H15" s="550">
        <v>0</v>
      </c>
      <c r="I15" s="513">
        <v>1</v>
      </c>
      <c r="J15" s="513">
        <v>70.540000000000006</v>
      </c>
      <c r="K15" s="550">
        <v>1</v>
      </c>
      <c r="L15" s="513">
        <v>1</v>
      </c>
      <c r="M15" s="514">
        <v>70.540000000000006</v>
      </c>
    </row>
    <row r="16" spans="1:13" ht="14.4" customHeight="1" x14ac:dyDescent="0.3">
      <c r="A16" s="508" t="s">
        <v>507</v>
      </c>
      <c r="B16" s="509" t="s">
        <v>714</v>
      </c>
      <c r="C16" s="509" t="s">
        <v>637</v>
      </c>
      <c r="D16" s="509" t="s">
        <v>571</v>
      </c>
      <c r="E16" s="509" t="s">
        <v>638</v>
      </c>
      <c r="F16" s="513"/>
      <c r="G16" s="513"/>
      <c r="H16" s="550"/>
      <c r="I16" s="513">
        <v>2</v>
      </c>
      <c r="J16" s="513">
        <v>0</v>
      </c>
      <c r="K16" s="550"/>
      <c r="L16" s="513">
        <v>2</v>
      </c>
      <c r="M16" s="514">
        <v>0</v>
      </c>
    </row>
    <row r="17" spans="1:13" ht="14.4" customHeight="1" x14ac:dyDescent="0.3">
      <c r="A17" s="508" t="s">
        <v>507</v>
      </c>
      <c r="B17" s="509" t="s">
        <v>714</v>
      </c>
      <c r="C17" s="509" t="s">
        <v>570</v>
      </c>
      <c r="D17" s="509" t="s">
        <v>571</v>
      </c>
      <c r="E17" s="509" t="s">
        <v>572</v>
      </c>
      <c r="F17" s="513"/>
      <c r="G17" s="513"/>
      <c r="H17" s="550"/>
      <c r="I17" s="513">
        <v>2</v>
      </c>
      <c r="J17" s="513">
        <v>0</v>
      </c>
      <c r="K17" s="550"/>
      <c r="L17" s="513">
        <v>2</v>
      </c>
      <c r="M17" s="514">
        <v>0</v>
      </c>
    </row>
    <row r="18" spans="1:13" ht="14.4" customHeight="1" x14ac:dyDescent="0.3">
      <c r="A18" s="508" t="s">
        <v>507</v>
      </c>
      <c r="B18" s="509" t="s">
        <v>721</v>
      </c>
      <c r="C18" s="509" t="s">
        <v>596</v>
      </c>
      <c r="D18" s="509" t="s">
        <v>597</v>
      </c>
      <c r="E18" s="509" t="s">
        <v>598</v>
      </c>
      <c r="F18" s="513"/>
      <c r="G18" s="513"/>
      <c r="H18" s="550">
        <v>0</v>
      </c>
      <c r="I18" s="513">
        <v>1</v>
      </c>
      <c r="J18" s="513">
        <v>117.55</v>
      </c>
      <c r="K18" s="550">
        <v>1</v>
      </c>
      <c r="L18" s="513">
        <v>1</v>
      </c>
      <c r="M18" s="514">
        <v>117.55</v>
      </c>
    </row>
    <row r="19" spans="1:13" ht="14.4" customHeight="1" x14ac:dyDescent="0.3">
      <c r="A19" s="508" t="s">
        <v>507</v>
      </c>
      <c r="B19" s="509" t="s">
        <v>721</v>
      </c>
      <c r="C19" s="509" t="s">
        <v>599</v>
      </c>
      <c r="D19" s="509" t="s">
        <v>597</v>
      </c>
      <c r="E19" s="509" t="s">
        <v>600</v>
      </c>
      <c r="F19" s="513"/>
      <c r="G19" s="513"/>
      <c r="H19" s="550">
        <v>0</v>
      </c>
      <c r="I19" s="513">
        <v>2</v>
      </c>
      <c r="J19" s="513">
        <v>352.64</v>
      </c>
      <c r="K19" s="550">
        <v>1</v>
      </c>
      <c r="L19" s="513">
        <v>2</v>
      </c>
      <c r="M19" s="514">
        <v>352.64</v>
      </c>
    </row>
    <row r="20" spans="1:13" ht="14.4" customHeight="1" x14ac:dyDescent="0.3">
      <c r="A20" s="508" t="s">
        <v>508</v>
      </c>
      <c r="B20" s="509" t="s">
        <v>722</v>
      </c>
      <c r="C20" s="509" t="s">
        <v>647</v>
      </c>
      <c r="D20" s="509" t="s">
        <v>648</v>
      </c>
      <c r="E20" s="509" t="s">
        <v>568</v>
      </c>
      <c r="F20" s="513">
        <v>5</v>
      </c>
      <c r="G20" s="513">
        <v>432.04999999999995</v>
      </c>
      <c r="H20" s="550">
        <v>1</v>
      </c>
      <c r="I20" s="513"/>
      <c r="J20" s="513"/>
      <c r="K20" s="550">
        <v>0</v>
      </c>
      <c r="L20" s="513">
        <v>5</v>
      </c>
      <c r="M20" s="514">
        <v>432.04999999999995</v>
      </c>
    </row>
    <row r="21" spans="1:13" ht="14.4" customHeight="1" x14ac:dyDescent="0.3">
      <c r="A21" s="508" t="s">
        <v>508</v>
      </c>
      <c r="B21" s="509" t="s">
        <v>722</v>
      </c>
      <c r="C21" s="509" t="s">
        <v>649</v>
      </c>
      <c r="D21" s="509" t="s">
        <v>650</v>
      </c>
      <c r="E21" s="509" t="s">
        <v>651</v>
      </c>
      <c r="F21" s="513">
        <v>4</v>
      </c>
      <c r="G21" s="513">
        <v>691.28</v>
      </c>
      <c r="H21" s="550">
        <v>1</v>
      </c>
      <c r="I21" s="513"/>
      <c r="J21" s="513"/>
      <c r="K21" s="550">
        <v>0</v>
      </c>
      <c r="L21" s="513">
        <v>4</v>
      </c>
      <c r="M21" s="514">
        <v>691.28</v>
      </c>
    </row>
    <row r="22" spans="1:13" ht="14.4" customHeight="1" x14ac:dyDescent="0.3">
      <c r="A22" s="508" t="s">
        <v>508</v>
      </c>
      <c r="B22" s="509" t="s">
        <v>723</v>
      </c>
      <c r="C22" s="509" t="s">
        <v>657</v>
      </c>
      <c r="D22" s="509" t="s">
        <v>658</v>
      </c>
      <c r="E22" s="509" t="s">
        <v>659</v>
      </c>
      <c r="F22" s="513"/>
      <c r="G22" s="513"/>
      <c r="H22" s="550">
        <v>0</v>
      </c>
      <c r="I22" s="513">
        <v>1</v>
      </c>
      <c r="J22" s="513">
        <v>234.07</v>
      </c>
      <c r="K22" s="550">
        <v>1</v>
      </c>
      <c r="L22" s="513">
        <v>1</v>
      </c>
      <c r="M22" s="514">
        <v>234.07</v>
      </c>
    </row>
    <row r="23" spans="1:13" ht="14.4" customHeight="1" x14ac:dyDescent="0.3">
      <c r="A23" s="508" t="s">
        <v>508</v>
      </c>
      <c r="B23" s="509" t="s">
        <v>723</v>
      </c>
      <c r="C23" s="509" t="s">
        <v>660</v>
      </c>
      <c r="D23" s="509" t="s">
        <v>661</v>
      </c>
      <c r="E23" s="509" t="s">
        <v>659</v>
      </c>
      <c r="F23" s="513"/>
      <c r="G23" s="513"/>
      <c r="H23" s="550">
        <v>0</v>
      </c>
      <c r="I23" s="513">
        <v>1</v>
      </c>
      <c r="J23" s="513">
        <v>234.07</v>
      </c>
      <c r="K23" s="550">
        <v>1</v>
      </c>
      <c r="L23" s="513">
        <v>1</v>
      </c>
      <c r="M23" s="514">
        <v>234.07</v>
      </c>
    </row>
    <row r="24" spans="1:13" ht="14.4" customHeight="1" x14ac:dyDescent="0.3">
      <c r="A24" s="508" t="s">
        <v>508</v>
      </c>
      <c r="B24" s="509" t="s">
        <v>724</v>
      </c>
      <c r="C24" s="509" t="s">
        <v>663</v>
      </c>
      <c r="D24" s="509" t="s">
        <v>664</v>
      </c>
      <c r="E24" s="509" t="s">
        <v>665</v>
      </c>
      <c r="F24" s="513">
        <v>3</v>
      </c>
      <c r="G24" s="513">
        <v>290.39999999999998</v>
      </c>
      <c r="H24" s="550">
        <v>1</v>
      </c>
      <c r="I24" s="513"/>
      <c r="J24" s="513"/>
      <c r="K24" s="550">
        <v>0</v>
      </c>
      <c r="L24" s="513">
        <v>3</v>
      </c>
      <c r="M24" s="514">
        <v>290.39999999999998</v>
      </c>
    </row>
    <row r="25" spans="1:13" ht="14.4" customHeight="1" x14ac:dyDescent="0.3">
      <c r="A25" s="508" t="s">
        <v>508</v>
      </c>
      <c r="B25" s="509" t="s">
        <v>724</v>
      </c>
      <c r="C25" s="509" t="s">
        <v>666</v>
      </c>
      <c r="D25" s="509" t="s">
        <v>667</v>
      </c>
      <c r="E25" s="509" t="s">
        <v>668</v>
      </c>
      <c r="F25" s="513"/>
      <c r="G25" s="513"/>
      <c r="H25" s="550">
        <v>0</v>
      </c>
      <c r="I25" s="513">
        <v>3</v>
      </c>
      <c r="J25" s="513">
        <v>311.15999999999997</v>
      </c>
      <c r="K25" s="550">
        <v>1</v>
      </c>
      <c r="L25" s="513">
        <v>3</v>
      </c>
      <c r="M25" s="514">
        <v>311.15999999999997</v>
      </c>
    </row>
    <row r="26" spans="1:13" ht="14.4" customHeight="1" x14ac:dyDescent="0.3">
      <c r="A26" s="508" t="s">
        <v>508</v>
      </c>
      <c r="B26" s="509" t="s">
        <v>725</v>
      </c>
      <c r="C26" s="509" t="s">
        <v>653</v>
      </c>
      <c r="D26" s="509" t="s">
        <v>654</v>
      </c>
      <c r="E26" s="509" t="s">
        <v>655</v>
      </c>
      <c r="F26" s="513"/>
      <c r="G26" s="513"/>
      <c r="H26" s="550">
        <v>0</v>
      </c>
      <c r="I26" s="513">
        <v>3</v>
      </c>
      <c r="J26" s="513">
        <v>98.609999999999985</v>
      </c>
      <c r="K26" s="550">
        <v>1</v>
      </c>
      <c r="L26" s="513">
        <v>3</v>
      </c>
      <c r="M26" s="514">
        <v>98.609999999999985</v>
      </c>
    </row>
    <row r="27" spans="1:13" ht="14.4" customHeight="1" x14ac:dyDescent="0.3">
      <c r="A27" s="508" t="s">
        <v>509</v>
      </c>
      <c r="B27" s="509" t="s">
        <v>726</v>
      </c>
      <c r="C27" s="509" t="s">
        <v>678</v>
      </c>
      <c r="D27" s="509" t="s">
        <v>679</v>
      </c>
      <c r="E27" s="509" t="s">
        <v>680</v>
      </c>
      <c r="F27" s="513"/>
      <c r="G27" s="513"/>
      <c r="H27" s="550">
        <v>0</v>
      </c>
      <c r="I27" s="513">
        <v>2</v>
      </c>
      <c r="J27" s="513">
        <v>62.18</v>
      </c>
      <c r="K27" s="550">
        <v>1</v>
      </c>
      <c r="L27" s="513">
        <v>2</v>
      </c>
      <c r="M27" s="514">
        <v>62.18</v>
      </c>
    </row>
    <row r="28" spans="1:13" ht="14.4" customHeight="1" thickBot="1" x14ac:dyDescent="0.35">
      <c r="A28" s="515" t="s">
        <v>509</v>
      </c>
      <c r="B28" s="516" t="s">
        <v>727</v>
      </c>
      <c r="C28" s="516" t="s">
        <v>682</v>
      </c>
      <c r="D28" s="516" t="s">
        <v>683</v>
      </c>
      <c r="E28" s="516" t="s">
        <v>684</v>
      </c>
      <c r="F28" s="520"/>
      <c r="G28" s="520"/>
      <c r="H28" s="528">
        <v>0</v>
      </c>
      <c r="I28" s="520">
        <v>2</v>
      </c>
      <c r="J28" s="520">
        <v>190.78</v>
      </c>
      <c r="K28" s="528">
        <v>1</v>
      </c>
      <c r="L28" s="520">
        <v>2</v>
      </c>
      <c r="M28" s="521">
        <v>190.78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270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38">
        <v>2015</v>
      </c>
      <c r="D3" s="239">
        <v>2017</v>
      </c>
      <c r="E3" s="7"/>
      <c r="F3" s="338">
        <v>2018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8" t="s">
        <v>425</v>
      </c>
      <c r="B5" s="489" t="s">
        <v>426</v>
      </c>
      <c r="C5" s="490" t="s">
        <v>427</v>
      </c>
      <c r="D5" s="490" t="s">
        <v>427</v>
      </c>
      <c r="E5" s="490"/>
      <c r="F5" s="490" t="s">
        <v>427</v>
      </c>
      <c r="G5" s="490" t="s">
        <v>427</v>
      </c>
      <c r="H5" s="490" t="s">
        <v>427</v>
      </c>
      <c r="I5" s="491" t="s">
        <v>427</v>
      </c>
      <c r="J5" s="492" t="s">
        <v>68</v>
      </c>
    </row>
    <row r="6" spans="1:10" ht="14.4" customHeight="1" x14ac:dyDescent="0.3">
      <c r="A6" s="488" t="s">
        <v>425</v>
      </c>
      <c r="B6" s="489" t="s">
        <v>729</v>
      </c>
      <c r="C6" s="490">
        <v>7.4727999999999986</v>
      </c>
      <c r="D6" s="490">
        <v>7.6919700000000013</v>
      </c>
      <c r="E6" s="490"/>
      <c r="F6" s="490">
        <v>8.3636400000000002</v>
      </c>
      <c r="G6" s="490">
        <v>8.5</v>
      </c>
      <c r="H6" s="490">
        <v>-0.13635999999999981</v>
      </c>
      <c r="I6" s="491">
        <v>0.9839576470588236</v>
      </c>
      <c r="J6" s="492" t="s">
        <v>1</v>
      </c>
    </row>
    <row r="7" spans="1:10" ht="14.4" customHeight="1" x14ac:dyDescent="0.3">
      <c r="A7" s="488" t="s">
        <v>425</v>
      </c>
      <c r="B7" s="489" t="s">
        <v>730</v>
      </c>
      <c r="C7" s="490">
        <v>0.94841999999999993</v>
      </c>
      <c r="D7" s="490">
        <v>1.03512</v>
      </c>
      <c r="E7" s="490"/>
      <c r="F7" s="490">
        <v>1.3353299999999999</v>
      </c>
      <c r="G7" s="490">
        <v>1</v>
      </c>
      <c r="H7" s="490">
        <v>0.33532999999999991</v>
      </c>
      <c r="I7" s="491">
        <v>1.3353299999999999</v>
      </c>
      <c r="J7" s="492" t="s">
        <v>1</v>
      </c>
    </row>
    <row r="8" spans="1:10" ht="14.4" customHeight="1" x14ac:dyDescent="0.3">
      <c r="A8" s="488" t="s">
        <v>425</v>
      </c>
      <c r="B8" s="489" t="s">
        <v>731</v>
      </c>
      <c r="C8" s="490">
        <v>9.4078999999999997</v>
      </c>
      <c r="D8" s="490">
        <v>12.57334</v>
      </c>
      <c r="E8" s="490"/>
      <c r="F8" s="490">
        <v>12.938230000000001</v>
      </c>
      <c r="G8" s="490">
        <v>15.226722656250001</v>
      </c>
      <c r="H8" s="490">
        <v>-2.2884926562499999</v>
      </c>
      <c r="I8" s="491">
        <v>0.84970550078872953</v>
      </c>
      <c r="J8" s="492" t="s">
        <v>1</v>
      </c>
    </row>
    <row r="9" spans="1:10" ht="14.4" customHeight="1" x14ac:dyDescent="0.3">
      <c r="A9" s="488" t="s">
        <v>425</v>
      </c>
      <c r="B9" s="489" t="s">
        <v>732</v>
      </c>
      <c r="C9" s="490">
        <v>2.4510000000000001</v>
      </c>
      <c r="D9" s="490">
        <v>12.0344</v>
      </c>
      <c r="E9" s="490"/>
      <c r="F9" s="490">
        <v>16.112669999999998</v>
      </c>
      <c r="G9" s="490">
        <v>15.037906860351562</v>
      </c>
      <c r="H9" s="490">
        <v>1.0747631396484358</v>
      </c>
      <c r="I9" s="491">
        <v>1.0714702617611045</v>
      </c>
      <c r="J9" s="492" t="s">
        <v>1</v>
      </c>
    </row>
    <row r="10" spans="1:10" ht="14.4" customHeight="1" x14ac:dyDescent="0.3">
      <c r="A10" s="488" t="s">
        <v>425</v>
      </c>
      <c r="B10" s="489" t="s">
        <v>733</v>
      </c>
      <c r="C10" s="490">
        <v>2.7610000000000001</v>
      </c>
      <c r="D10" s="490">
        <v>3.3529999999999998</v>
      </c>
      <c r="E10" s="490"/>
      <c r="F10" s="490">
        <v>3.59</v>
      </c>
      <c r="G10" s="490">
        <v>5</v>
      </c>
      <c r="H10" s="490">
        <v>-1.4100000000000001</v>
      </c>
      <c r="I10" s="491">
        <v>0.71799999999999997</v>
      </c>
      <c r="J10" s="492" t="s">
        <v>1</v>
      </c>
    </row>
    <row r="11" spans="1:10" ht="14.4" customHeight="1" x14ac:dyDescent="0.3">
      <c r="A11" s="488" t="s">
        <v>425</v>
      </c>
      <c r="B11" s="489" t="s">
        <v>734</v>
      </c>
      <c r="C11" s="490">
        <v>0.99399999999999999</v>
      </c>
      <c r="D11" s="490">
        <v>1.1000000000000001</v>
      </c>
      <c r="E11" s="490"/>
      <c r="F11" s="490">
        <v>0.88400000000000001</v>
      </c>
      <c r="G11" s="490">
        <v>1.5</v>
      </c>
      <c r="H11" s="490">
        <v>-0.61599999999999999</v>
      </c>
      <c r="I11" s="491">
        <v>0.58933333333333338</v>
      </c>
      <c r="J11" s="492" t="s">
        <v>1</v>
      </c>
    </row>
    <row r="12" spans="1:10" ht="14.4" customHeight="1" x14ac:dyDescent="0.3">
      <c r="A12" s="488" t="s">
        <v>425</v>
      </c>
      <c r="B12" s="489" t="s">
        <v>430</v>
      </c>
      <c r="C12" s="490">
        <v>24.035119999999996</v>
      </c>
      <c r="D12" s="490">
        <v>37.78783</v>
      </c>
      <c r="E12" s="490"/>
      <c r="F12" s="490">
        <v>43.223870000000005</v>
      </c>
      <c r="G12" s="490">
        <v>46.264629516601559</v>
      </c>
      <c r="H12" s="490">
        <v>-3.040759516601554</v>
      </c>
      <c r="I12" s="491">
        <v>0.93427463813342737</v>
      </c>
      <c r="J12" s="492" t="s">
        <v>431</v>
      </c>
    </row>
    <row r="14" spans="1:10" ht="14.4" customHeight="1" x14ac:dyDescent="0.3">
      <c r="A14" s="488" t="s">
        <v>425</v>
      </c>
      <c r="B14" s="489" t="s">
        <v>426</v>
      </c>
      <c r="C14" s="490" t="s">
        <v>427</v>
      </c>
      <c r="D14" s="490" t="s">
        <v>427</v>
      </c>
      <c r="E14" s="490"/>
      <c r="F14" s="490" t="s">
        <v>427</v>
      </c>
      <c r="G14" s="490" t="s">
        <v>427</v>
      </c>
      <c r="H14" s="490" t="s">
        <v>427</v>
      </c>
      <c r="I14" s="491" t="s">
        <v>427</v>
      </c>
      <c r="J14" s="492" t="s">
        <v>68</v>
      </c>
    </row>
    <row r="15" spans="1:10" ht="14.4" customHeight="1" x14ac:dyDescent="0.3">
      <c r="A15" s="488" t="s">
        <v>432</v>
      </c>
      <c r="B15" s="489" t="s">
        <v>433</v>
      </c>
      <c r="C15" s="490" t="s">
        <v>427</v>
      </c>
      <c r="D15" s="490" t="s">
        <v>427</v>
      </c>
      <c r="E15" s="490"/>
      <c r="F15" s="490" t="s">
        <v>427</v>
      </c>
      <c r="G15" s="490" t="s">
        <v>427</v>
      </c>
      <c r="H15" s="490" t="s">
        <v>427</v>
      </c>
      <c r="I15" s="491" t="s">
        <v>427</v>
      </c>
      <c r="J15" s="492" t="s">
        <v>0</v>
      </c>
    </row>
    <row r="16" spans="1:10" ht="14.4" customHeight="1" x14ac:dyDescent="0.3">
      <c r="A16" s="488" t="s">
        <v>432</v>
      </c>
      <c r="B16" s="489" t="s">
        <v>729</v>
      </c>
      <c r="C16" s="490">
        <v>7.4727999999999986</v>
      </c>
      <c r="D16" s="490">
        <v>7.6919700000000013</v>
      </c>
      <c r="E16" s="490"/>
      <c r="F16" s="490">
        <v>8.3636400000000002</v>
      </c>
      <c r="G16" s="490">
        <v>9</v>
      </c>
      <c r="H16" s="490">
        <v>-0.63635999999999981</v>
      </c>
      <c r="I16" s="491">
        <v>0.9292933333333333</v>
      </c>
      <c r="J16" s="492" t="s">
        <v>1</v>
      </c>
    </row>
    <row r="17" spans="1:10" ht="14.4" customHeight="1" x14ac:dyDescent="0.3">
      <c r="A17" s="488" t="s">
        <v>432</v>
      </c>
      <c r="B17" s="489" t="s">
        <v>730</v>
      </c>
      <c r="C17" s="490">
        <v>0.48325999999999997</v>
      </c>
      <c r="D17" s="490">
        <v>0.71518000000000004</v>
      </c>
      <c r="E17" s="490"/>
      <c r="F17" s="490">
        <v>0.63862000000000008</v>
      </c>
      <c r="G17" s="490">
        <v>0</v>
      </c>
      <c r="H17" s="490">
        <v>0.63862000000000008</v>
      </c>
      <c r="I17" s="491" t="s">
        <v>427</v>
      </c>
      <c r="J17" s="492" t="s">
        <v>1</v>
      </c>
    </row>
    <row r="18" spans="1:10" ht="14.4" customHeight="1" x14ac:dyDescent="0.3">
      <c r="A18" s="488" t="s">
        <v>432</v>
      </c>
      <c r="B18" s="489" t="s">
        <v>731</v>
      </c>
      <c r="C18" s="490">
        <v>5.4997499999999997</v>
      </c>
      <c r="D18" s="490">
        <v>6.59849</v>
      </c>
      <c r="E18" s="490"/>
      <c r="F18" s="490">
        <v>7.464150000000001</v>
      </c>
      <c r="G18" s="490">
        <v>9</v>
      </c>
      <c r="H18" s="490">
        <v>-1.535849999999999</v>
      </c>
      <c r="I18" s="491">
        <v>0.82935000000000014</v>
      </c>
      <c r="J18" s="492" t="s">
        <v>1</v>
      </c>
    </row>
    <row r="19" spans="1:10" ht="14.4" customHeight="1" x14ac:dyDescent="0.3">
      <c r="A19" s="488" t="s">
        <v>432</v>
      </c>
      <c r="B19" s="489" t="s">
        <v>732</v>
      </c>
      <c r="C19" s="490">
        <v>2.4510000000000001</v>
      </c>
      <c r="D19" s="490">
        <v>9.5833999999999993</v>
      </c>
      <c r="E19" s="490"/>
      <c r="F19" s="490">
        <v>14.078099999999999</v>
      </c>
      <c r="G19" s="490">
        <v>14</v>
      </c>
      <c r="H19" s="490">
        <v>7.809999999999917E-2</v>
      </c>
      <c r="I19" s="491">
        <v>1.0055785714285714</v>
      </c>
      <c r="J19" s="492" t="s">
        <v>1</v>
      </c>
    </row>
    <row r="20" spans="1:10" ht="14.4" customHeight="1" x14ac:dyDescent="0.3">
      <c r="A20" s="488" t="s">
        <v>432</v>
      </c>
      <c r="B20" s="489" t="s">
        <v>733</v>
      </c>
      <c r="C20" s="490">
        <v>1.9750000000000001</v>
      </c>
      <c r="D20" s="490">
        <v>2.5819999999999999</v>
      </c>
      <c r="E20" s="490"/>
      <c r="F20" s="490">
        <v>2.1970000000000001</v>
      </c>
      <c r="G20" s="490">
        <v>3</v>
      </c>
      <c r="H20" s="490">
        <v>-0.80299999999999994</v>
      </c>
      <c r="I20" s="491">
        <v>0.73233333333333339</v>
      </c>
      <c r="J20" s="492" t="s">
        <v>1</v>
      </c>
    </row>
    <row r="21" spans="1:10" ht="14.4" customHeight="1" x14ac:dyDescent="0.3">
      <c r="A21" s="488" t="s">
        <v>432</v>
      </c>
      <c r="B21" s="489" t="s">
        <v>734</v>
      </c>
      <c r="C21" s="490">
        <v>0.56799999999999995</v>
      </c>
      <c r="D21" s="490">
        <v>0.82399999999999995</v>
      </c>
      <c r="E21" s="490"/>
      <c r="F21" s="490">
        <v>0.378</v>
      </c>
      <c r="G21" s="490">
        <v>1</v>
      </c>
      <c r="H21" s="490">
        <v>-0.622</v>
      </c>
      <c r="I21" s="491">
        <v>0.378</v>
      </c>
      <c r="J21" s="492" t="s">
        <v>1</v>
      </c>
    </row>
    <row r="22" spans="1:10" ht="14.4" customHeight="1" x14ac:dyDescent="0.3">
      <c r="A22" s="488" t="s">
        <v>432</v>
      </c>
      <c r="B22" s="489" t="s">
        <v>434</v>
      </c>
      <c r="C22" s="490">
        <v>18.449809999999999</v>
      </c>
      <c r="D22" s="490">
        <v>27.995040000000003</v>
      </c>
      <c r="E22" s="490"/>
      <c r="F22" s="490">
        <v>33.119509999999998</v>
      </c>
      <c r="G22" s="490">
        <v>36</v>
      </c>
      <c r="H22" s="490">
        <v>-2.8804900000000018</v>
      </c>
      <c r="I22" s="491">
        <v>0.91998638888888884</v>
      </c>
      <c r="J22" s="492" t="s">
        <v>435</v>
      </c>
    </row>
    <row r="23" spans="1:10" ht="14.4" customHeight="1" x14ac:dyDescent="0.3">
      <c r="A23" s="488" t="s">
        <v>427</v>
      </c>
      <c r="B23" s="489" t="s">
        <v>427</v>
      </c>
      <c r="C23" s="490" t="s">
        <v>427</v>
      </c>
      <c r="D23" s="490" t="s">
        <v>427</v>
      </c>
      <c r="E23" s="490"/>
      <c r="F23" s="490" t="s">
        <v>427</v>
      </c>
      <c r="G23" s="490" t="s">
        <v>427</v>
      </c>
      <c r="H23" s="490" t="s">
        <v>427</v>
      </c>
      <c r="I23" s="491" t="s">
        <v>427</v>
      </c>
      <c r="J23" s="492" t="s">
        <v>436</v>
      </c>
    </row>
    <row r="24" spans="1:10" ht="14.4" customHeight="1" x14ac:dyDescent="0.3">
      <c r="A24" s="488" t="s">
        <v>735</v>
      </c>
      <c r="B24" s="489" t="s">
        <v>736</v>
      </c>
      <c r="C24" s="490" t="s">
        <v>427</v>
      </c>
      <c r="D24" s="490" t="s">
        <v>427</v>
      </c>
      <c r="E24" s="490"/>
      <c r="F24" s="490" t="s">
        <v>427</v>
      </c>
      <c r="G24" s="490" t="s">
        <v>427</v>
      </c>
      <c r="H24" s="490" t="s">
        <v>427</v>
      </c>
      <c r="I24" s="491" t="s">
        <v>427</v>
      </c>
      <c r="J24" s="492" t="s">
        <v>0</v>
      </c>
    </row>
    <row r="25" spans="1:10" ht="14.4" customHeight="1" x14ac:dyDescent="0.3">
      <c r="A25" s="488" t="s">
        <v>735</v>
      </c>
      <c r="B25" s="489" t="s">
        <v>730</v>
      </c>
      <c r="C25" s="490">
        <v>0.46515999999999996</v>
      </c>
      <c r="D25" s="490">
        <v>0.31994</v>
      </c>
      <c r="E25" s="490"/>
      <c r="F25" s="490">
        <v>0.69670999999999994</v>
      </c>
      <c r="G25" s="490">
        <v>1</v>
      </c>
      <c r="H25" s="490">
        <v>-0.30329000000000006</v>
      </c>
      <c r="I25" s="491">
        <v>0.69670999999999994</v>
      </c>
      <c r="J25" s="492" t="s">
        <v>1</v>
      </c>
    </row>
    <row r="26" spans="1:10" ht="14.4" customHeight="1" x14ac:dyDescent="0.3">
      <c r="A26" s="488" t="s">
        <v>735</v>
      </c>
      <c r="B26" s="489" t="s">
        <v>731</v>
      </c>
      <c r="C26" s="490">
        <v>3.90815</v>
      </c>
      <c r="D26" s="490">
        <v>5.97485</v>
      </c>
      <c r="E26" s="490"/>
      <c r="F26" s="490">
        <v>5.4740799999999998</v>
      </c>
      <c r="G26" s="490">
        <v>6</v>
      </c>
      <c r="H26" s="490">
        <v>-0.52592000000000017</v>
      </c>
      <c r="I26" s="491">
        <v>0.91234666666666664</v>
      </c>
      <c r="J26" s="492" t="s">
        <v>1</v>
      </c>
    </row>
    <row r="27" spans="1:10" ht="14.4" customHeight="1" x14ac:dyDescent="0.3">
      <c r="A27" s="488" t="s">
        <v>735</v>
      </c>
      <c r="B27" s="489" t="s">
        <v>732</v>
      </c>
      <c r="C27" s="490">
        <v>0</v>
      </c>
      <c r="D27" s="490">
        <v>2.4510000000000001</v>
      </c>
      <c r="E27" s="490"/>
      <c r="F27" s="490">
        <v>2.03457</v>
      </c>
      <c r="G27" s="490">
        <v>1</v>
      </c>
      <c r="H27" s="490">
        <v>1.03457</v>
      </c>
      <c r="I27" s="491">
        <v>2.03457</v>
      </c>
      <c r="J27" s="492" t="s">
        <v>1</v>
      </c>
    </row>
    <row r="28" spans="1:10" ht="14.4" customHeight="1" x14ac:dyDescent="0.3">
      <c r="A28" s="488" t="s">
        <v>735</v>
      </c>
      <c r="B28" s="489" t="s">
        <v>733</v>
      </c>
      <c r="C28" s="490">
        <v>0.78600000000000003</v>
      </c>
      <c r="D28" s="490">
        <v>0.77100000000000002</v>
      </c>
      <c r="E28" s="490"/>
      <c r="F28" s="490">
        <v>1.393</v>
      </c>
      <c r="G28" s="490">
        <v>2</v>
      </c>
      <c r="H28" s="490">
        <v>-0.60699999999999998</v>
      </c>
      <c r="I28" s="491">
        <v>0.69650000000000001</v>
      </c>
      <c r="J28" s="492" t="s">
        <v>1</v>
      </c>
    </row>
    <row r="29" spans="1:10" ht="14.4" customHeight="1" x14ac:dyDescent="0.3">
      <c r="A29" s="488" t="s">
        <v>735</v>
      </c>
      <c r="B29" s="489" t="s">
        <v>734</v>
      </c>
      <c r="C29" s="490">
        <v>0.42599999999999999</v>
      </c>
      <c r="D29" s="490">
        <v>0.27600000000000002</v>
      </c>
      <c r="E29" s="490"/>
      <c r="F29" s="490">
        <v>0.50600000000000001</v>
      </c>
      <c r="G29" s="490">
        <v>1</v>
      </c>
      <c r="H29" s="490">
        <v>-0.49399999999999999</v>
      </c>
      <c r="I29" s="491">
        <v>0.50600000000000001</v>
      </c>
      <c r="J29" s="492" t="s">
        <v>1</v>
      </c>
    </row>
    <row r="30" spans="1:10" ht="14.4" customHeight="1" x14ac:dyDescent="0.3">
      <c r="A30" s="488" t="s">
        <v>735</v>
      </c>
      <c r="B30" s="489" t="s">
        <v>737</v>
      </c>
      <c r="C30" s="490">
        <v>5.5853099999999998</v>
      </c>
      <c r="D30" s="490">
        <v>9.7927900000000001</v>
      </c>
      <c r="E30" s="490"/>
      <c r="F30" s="490">
        <v>10.104360000000002</v>
      </c>
      <c r="G30" s="490">
        <v>11</v>
      </c>
      <c r="H30" s="490">
        <v>-0.89563999999999844</v>
      </c>
      <c r="I30" s="491">
        <v>0.91857818181818196</v>
      </c>
      <c r="J30" s="492" t="s">
        <v>435</v>
      </c>
    </row>
    <row r="31" spans="1:10" ht="14.4" customHeight="1" x14ac:dyDescent="0.3">
      <c r="A31" s="488" t="s">
        <v>427</v>
      </c>
      <c r="B31" s="489" t="s">
        <v>427</v>
      </c>
      <c r="C31" s="490" t="s">
        <v>427</v>
      </c>
      <c r="D31" s="490" t="s">
        <v>427</v>
      </c>
      <c r="E31" s="490"/>
      <c r="F31" s="490" t="s">
        <v>427</v>
      </c>
      <c r="G31" s="490" t="s">
        <v>427</v>
      </c>
      <c r="H31" s="490" t="s">
        <v>427</v>
      </c>
      <c r="I31" s="491" t="s">
        <v>427</v>
      </c>
      <c r="J31" s="492" t="s">
        <v>436</v>
      </c>
    </row>
    <row r="32" spans="1:10" ht="14.4" customHeight="1" x14ac:dyDescent="0.3">
      <c r="A32" s="488" t="s">
        <v>425</v>
      </c>
      <c r="B32" s="489" t="s">
        <v>430</v>
      </c>
      <c r="C32" s="490">
        <v>24.035119999999999</v>
      </c>
      <c r="D32" s="490">
        <v>37.787830000000007</v>
      </c>
      <c r="E32" s="490"/>
      <c r="F32" s="490">
        <v>43.223870000000005</v>
      </c>
      <c r="G32" s="490">
        <v>46</v>
      </c>
      <c r="H32" s="490">
        <v>-2.7761299999999949</v>
      </c>
      <c r="I32" s="491">
        <v>0.93964934782608711</v>
      </c>
      <c r="J32" s="492" t="s">
        <v>431</v>
      </c>
    </row>
  </sheetData>
  <mergeCells count="3">
    <mergeCell ref="A1:I1"/>
    <mergeCell ref="F3:I3"/>
    <mergeCell ref="C4:D4"/>
  </mergeCells>
  <conditionalFormatting sqref="F13 F33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32">
    <cfRule type="expression" dxfId="11" priority="6">
      <formula>$H14&gt;0</formula>
    </cfRule>
  </conditionalFormatting>
  <conditionalFormatting sqref="A14:A32">
    <cfRule type="expression" dxfId="10" priority="5">
      <formula>AND($J14&lt;&gt;"mezeraKL",$J14&lt;&gt;"")</formula>
    </cfRule>
  </conditionalFormatting>
  <conditionalFormatting sqref="I14:I32">
    <cfRule type="expression" dxfId="9" priority="7">
      <formula>$I14&gt;1</formula>
    </cfRule>
  </conditionalFormatting>
  <conditionalFormatting sqref="B14:B32">
    <cfRule type="expression" dxfId="8" priority="4">
      <formula>OR($J14="NS",$J14="SumaNS",$J14="Účet")</formula>
    </cfRule>
  </conditionalFormatting>
  <conditionalFormatting sqref="A14:D32 F14:I32">
    <cfRule type="expression" dxfId="7" priority="8">
      <formula>AND($J14&lt;&gt;"",$J14&lt;&gt;"mezeraKL")</formula>
    </cfRule>
  </conditionalFormatting>
  <conditionalFormatting sqref="B14:D32 F14:I32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32 F14:I32">
    <cfRule type="expression" dxfId="5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6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66" t="s">
        <v>826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" customHeight="1" thickBot="1" x14ac:dyDescent="0.35">
      <c r="A2" s="232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3.5735822805223969</v>
      </c>
      <c r="J3" s="98">
        <f>SUBTOTAL(9,J5:J1048576)</f>
        <v>12103</v>
      </c>
      <c r="K3" s="99">
        <f>SUBTOTAL(9,K5:K1048576)</f>
        <v>43251.066341162572</v>
      </c>
    </row>
    <row r="4" spans="1:11" s="208" customFormat="1" ht="14.4" customHeight="1" thickBot="1" x14ac:dyDescent="0.35">
      <c r="A4" s="607" t="s">
        <v>4</v>
      </c>
      <c r="B4" s="608" t="s">
        <v>5</v>
      </c>
      <c r="C4" s="608" t="s">
        <v>0</v>
      </c>
      <c r="D4" s="608" t="s">
        <v>6</v>
      </c>
      <c r="E4" s="608" t="s">
        <v>7</v>
      </c>
      <c r="F4" s="608" t="s">
        <v>1</v>
      </c>
      <c r="G4" s="608" t="s">
        <v>70</v>
      </c>
      <c r="H4" s="496" t="s">
        <v>11</v>
      </c>
      <c r="I4" s="497" t="s">
        <v>142</v>
      </c>
      <c r="J4" s="497" t="s">
        <v>13</v>
      </c>
      <c r="K4" s="498" t="s">
        <v>159</v>
      </c>
    </row>
    <row r="5" spans="1:11" ht="14.4" customHeight="1" x14ac:dyDescent="0.3">
      <c r="A5" s="585" t="s">
        <v>425</v>
      </c>
      <c r="B5" s="586" t="s">
        <v>426</v>
      </c>
      <c r="C5" s="589" t="s">
        <v>432</v>
      </c>
      <c r="D5" s="609" t="s">
        <v>433</v>
      </c>
      <c r="E5" s="589" t="s">
        <v>738</v>
      </c>
      <c r="F5" s="609" t="s">
        <v>739</v>
      </c>
      <c r="G5" s="589" t="s">
        <v>740</v>
      </c>
      <c r="H5" s="589" t="s">
        <v>741</v>
      </c>
      <c r="I5" s="116">
        <v>208.1199951171875</v>
      </c>
      <c r="J5" s="116">
        <v>40</v>
      </c>
      <c r="K5" s="599">
        <v>8324.7998046875</v>
      </c>
    </row>
    <row r="6" spans="1:11" ht="14.4" customHeight="1" x14ac:dyDescent="0.3">
      <c r="A6" s="508" t="s">
        <v>425</v>
      </c>
      <c r="B6" s="509" t="s">
        <v>426</v>
      </c>
      <c r="C6" s="510" t="s">
        <v>432</v>
      </c>
      <c r="D6" s="511" t="s">
        <v>433</v>
      </c>
      <c r="E6" s="510" t="s">
        <v>738</v>
      </c>
      <c r="F6" s="511" t="s">
        <v>739</v>
      </c>
      <c r="G6" s="510" t="s">
        <v>742</v>
      </c>
      <c r="H6" s="510" t="s">
        <v>743</v>
      </c>
      <c r="I6" s="513">
        <v>66.036497258496183</v>
      </c>
      <c r="J6" s="513">
        <v>1</v>
      </c>
      <c r="K6" s="514">
        <v>66.036497258496183</v>
      </c>
    </row>
    <row r="7" spans="1:11" ht="14.4" customHeight="1" x14ac:dyDescent="0.3">
      <c r="A7" s="508" t="s">
        <v>425</v>
      </c>
      <c r="B7" s="509" t="s">
        <v>426</v>
      </c>
      <c r="C7" s="510" t="s">
        <v>432</v>
      </c>
      <c r="D7" s="511" t="s">
        <v>433</v>
      </c>
      <c r="E7" s="510" t="s">
        <v>744</v>
      </c>
      <c r="F7" s="511" t="s">
        <v>745</v>
      </c>
      <c r="G7" s="510" t="s">
        <v>746</v>
      </c>
      <c r="H7" s="510" t="s">
        <v>747</v>
      </c>
      <c r="I7" s="513">
        <v>13.020000457763672</v>
      </c>
      <c r="J7" s="513">
        <v>5</v>
      </c>
      <c r="K7" s="514">
        <v>65.080001831054687</v>
      </c>
    </row>
    <row r="8" spans="1:11" ht="14.4" customHeight="1" x14ac:dyDescent="0.3">
      <c r="A8" s="508" t="s">
        <v>425</v>
      </c>
      <c r="B8" s="509" t="s">
        <v>426</v>
      </c>
      <c r="C8" s="510" t="s">
        <v>432</v>
      </c>
      <c r="D8" s="511" t="s">
        <v>433</v>
      </c>
      <c r="E8" s="510" t="s">
        <v>744</v>
      </c>
      <c r="F8" s="511" t="s">
        <v>745</v>
      </c>
      <c r="G8" s="510" t="s">
        <v>748</v>
      </c>
      <c r="H8" s="510" t="s">
        <v>749</v>
      </c>
      <c r="I8" s="513">
        <v>6.8040000915527346</v>
      </c>
      <c r="J8" s="513">
        <v>27</v>
      </c>
      <c r="K8" s="514">
        <v>182.82999801635742</v>
      </c>
    </row>
    <row r="9" spans="1:11" ht="14.4" customHeight="1" x14ac:dyDescent="0.3">
      <c r="A9" s="508" t="s">
        <v>425</v>
      </c>
      <c r="B9" s="509" t="s">
        <v>426</v>
      </c>
      <c r="C9" s="510" t="s">
        <v>432</v>
      </c>
      <c r="D9" s="511" t="s">
        <v>433</v>
      </c>
      <c r="E9" s="510" t="s">
        <v>744</v>
      </c>
      <c r="F9" s="511" t="s">
        <v>745</v>
      </c>
      <c r="G9" s="510" t="s">
        <v>750</v>
      </c>
      <c r="H9" s="510" t="s">
        <v>751</v>
      </c>
      <c r="I9" s="513">
        <v>2.5099999904632568</v>
      </c>
      <c r="J9" s="513">
        <v>20</v>
      </c>
      <c r="K9" s="514">
        <v>50.200000762939453</v>
      </c>
    </row>
    <row r="10" spans="1:11" ht="14.4" customHeight="1" x14ac:dyDescent="0.3">
      <c r="A10" s="508" t="s">
        <v>425</v>
      </c>
      <c r="B10" s="509" t="s">
        <v>426</v>
      </c>
      <c r="C10" s="510" t="s">
        <v>432</v>
      </c>
      <c r="D10" s="511" t="s">
        <v>433</v>
      </c>
      <c r="E10" s="510" t="s">
        <v>744</v>
      </c>
      <c r="F10" s="511" t="s">
        <v>745</v>
      </c>
      <c r="G10" s="510" t="s">
        <v>752</v>
      </c>
      <c r="H10" s="510" t="s">
        <v>753</v>
      </c>
      <c r="I10" s="513">
        <v>27.879999160766602</v>
      </c>
      <c r="J10" s="513">
        <v>5</v>
      </c>
      <c r="K10" s="514">
        <v>139.39999771118164</v>
      </c>
    </row>
    <row r="11" spans="1:11" ht="14.4" customHeight="1" x14ac:dyDescent="0.3">
      <c r="A11" s="508" t="s">
        <v>425</v>
      </c>
      <c r="B11" s="509" t="s">
        <v>426</v>
      </c>
      <c r="C11" s="510" t="s">
        <v>432</v>
      </c>
      <c r="D11" s="511" t="s">
        <v>433</v>
      </c>
      <c r="E11" s="510" t="s">
        <v>744</v>
      </c>
      <c r="F11" s="511" t="s">
        <v>745</v>
      </c>
      <c r="G11" s="510" t="s">
        <v>754</v>
      </c>
      <c r="H11" s="510" t="s">
        <v>755</v>
      </c>
      <c r="I11" s="513">
        <v>28.729999542236328</v>
      </c>
      <c r="J11" s="513">
        <v>7</v>
      </c>
      <c r="K11" s="514">
        <v>201.10999298095703</v>
      </c>
    </row>
    <row r="12" spans="1:11" ht="14.4" customHeight="1" x14ac:dyDescent="0.3">
      <c r="A12" s="508" t="s">
        <v>425</v>
      </c>
      <c r="B12" s="509" t="s">
        <v>426</v>
      </c>
      <c r="C12" s="510" t="s">
        <v>432</v>
      </c>
      <c r="D12" s="511" t="s">
        <v>433</v>
      </c>
      <c r="E12" s="510" t="s">
        <v>756</v>
      </c>
      <c r="F12" s="511" t="s">
        <v>757</v>
      </c>
      <c r="G12" s="510" t="s">
        <v>758</v>
      </c>
      <c r="H12" s="510" t="s">
        <v>759</v>
      </c>
      <c r="I12" s="513">
        <v>650.33001708984375</v>
      </c>
      <c r="J12" s="513">
        <v>1</v>
      </c>
      <c r="K12" s="514">
        <v>650.33001708984375</v>
      </c>
    </row>
    <row r="13" spans="1:11" ht="14.4" customHeight="1" x14ac:dyDescent="0.3">
      <c r="A13" s="508" t="s">
        <v>425</v>
      </c>
      <c r="B13" s="509" t="s">
        <v>426</v>
      </c>
      <c r="C13" s="510" t="s">
        <v>432</v>
      </c>
      <c r="D13" s="511" t="s">
        <v>433</v>
      </c>
      <c r="E13" s="510" t="s">
        <v>756</v>
      </c>
      <c r="F13" s="511" t="s">
        <v>757</v>
      </c>
      <c r="G13" s="510" t="s">
        <v>760</v>
      </c>
      <c r="H13" s="510" t="s">
        <v>761</v>
      </c>
      <c r="I13" s="513">
        <v>9.9999997764825821E-3</v>
      </c>
      <c r="J13" s="513">
        <v>700</v>
      </c>
      <c r="K13" s="514">
        <v>7</v>
      </c>
    </row>
    <row r="14" spans="1:11" ht="14.4" customHeight="1" x14ac:dyDescent="0.3">
      <c r="A14" s="508" t="s">
        <v>425</v>
      </c>
      <c r="B14" s="509" t="s">
        <v>426</v>
      </c>
      <c r="C14" s="510" t="s">
        <v>432</v>
      </c>
      <c r="D14" s="511" t="s">
        <v>433</v>
      </c>
      <c r="E14" s="510" t="s">
        <v>756</v>
      </c>
      <c r="F14" s="511" t="s">
        <v>757</v>
      </c>
      <c r="G14" s="510" t="s">
        <v>762</v>
      </c>
      <c r="H14" s="510" t="s">
        <v>763</v>
      </c>
      <c r="I14" s="513">
        <v>48.419998168945313</v>
      </c>
      <c r="J14" s="513">
        <v>24</v>
      </c>
      <c r="K14" s="514">
        <v>1162</v>
      </c>
    </row>
    <row r="15" spans="1:11" ht="14.4" customHeight="1" x14ac:dyDescent="0.3">
      <c r="A15" s="508" t="s">
        <v>425</v>
      </c>
      <c r="B15" s="509" t="s">
        <v>426</v>
      </c>
      <c r="C15" s="510" t="s">
        <v>432</v>
      </c>
      <c r="D15" s="511" t="s">
        <v>433</v>
      </c>
      <c r="E15" s="510" t="s">
        <v>756</v>
      </c>
      <c r="F15" s="511" t="s">
        <v>757</v>
      </c>
      <c r="G15" s="510" t="s">
        <v>764</v>
      </c>
      <c r="H15" s="510" t="s">
        <v>765</v>
      </c>
      <c r="I15" s="513">
        <v>1.809999942779541</v>
      </c>
      <c r="J15" s="513">
        <v>200</v>
      </c>
      <c r="K15" s="514">
        <v>362</v>
      </c>
    </row>
    <row r="16" spans="1:11" ht="14.4" customHeight="1" x14ac:dyDescent="0.3">
      <c r="A16" s="508" t="s">
        <v>425</v>
      </c>
      <c r="B16" s="509" t="s">
        <v>426</v>
      </c>
      <c r="C16" s="510" t="s">
        <v>432</v>
      </c>
      <c r="D16" s="511" t="s">
        <v>433</v>
      </c>
      <c r="E16" s="510" t="s">
        <v>756</v>
      </c>
      <c r="F16" s="511" t="s">
        <v>757</v>
      </c>
      <c r="G16" s="510" t="s">
        <v>766</v>
      </c>
      <c r="H16" s="510" t="s">
        <v>767</v>
      </c>
      <c r="I16" s="513">
        <v>2.0499999523162842</v>
      </c>
      <c r="J16" s="513">
        <v>15</v>
      </c>
      <c r="K16" s="514">
        <v>30.75</v>
      </c>
    </row>
    <row r="17" spans="1:11" ht="14.4" customHeight="1" x14ac:dyDescent="0.3">
      <c r="A17" s="508" t="s">
        <v>425</v>
      </c>
      <c r="B17" s="509" t="s">
        <v>426</v>
      </c>
      <c r="C17" s="510" t="s">
        <v>432</v>
      </c>
      <c r="D17" s="511" t="s">
        <v>433</v>
      </c>
      <c r="E17" s="510" t="s">
        <v>756</v>
      </c>
      <c r="F17" s="511" t="s">
        <v>757</v>
      </c>
      <c r="G17" s="510" t="s">
        <v>768</v>
      </c>
      <c r="H17" s="510" t="s">
        <v>769</v>
      </c>
      <c r="I17" s="513">
        <v>11.739999771118164</v>
      </c>
      <c r="J17" s="513">
        <v>10</v>
      </c>
      <c r="K17" s="514">
        <v>117.40000152587891</v>
      </c>
    </row>
    <row r="18" spans="1:11" ht="14.4" customHeight="1" x14ac:dyDescent="0.3">
      <c r="A18" s="508" t="s">
        <v>425</v>
      </c>
      <c r="B18" s="509" t="s">
        <v>426</v>
      </c>
      <c r="C18" s="510" t="s">
        <v>432</v>
      </c>
      <c r="D18" s="511" t="s">
        <v>433</v>
      </c>
      <c r="E18" s="510" t="s">
        <v>756</v>
      </c>
      <c r="F18" s="511" t="s">
        <v>757</v>
      </c>
      <c r="G18" s="510" t="s">
        <v>770</v>
      </c>
      <c r="H18" s="510" t="s">
        <v>771</v>
      </c>
      <c r="I18" s="513">
        <v>13.310000419616699</v>
      </c>
      <c r="J18" s="513">
        <v>3</v>
      </c>
      <c r="K18" s="514">
        <v>39.930000305175781</v>
      </c>
    </row>
    <row r="19" spans="1:11" ht="14.4" customHeight="1" x14ac:dyDescent="0.3">
      <c r="A19" s="508" t="s">
        <v>425</v>
      </c>
      <c r="B19" s="509" t="s">
        <v>426</v>
      </c>
      <c r="C19" s="510" t="s">
        <v>432</v>
      </c>
      <c r="D19" s="511" t="s">
        <v>433</v>
      </c>
      <c r="E19" s="510" t="s">
        <v>756</v>
      </c>
      <c r="F19" s="511" t="s">
        <v>757</v>
      </c>
      <c r="G19" s="510" t="s">
        <v>772</v>
      </c>
      <c r="H19" s="510" t="s">
        <v>773</v>
      </c>
      <c r="I19" s="513">
        <v>2.2899999618530273</v>
      </c>
      <c r="J19" s="513">
        <v>150</v>
      </c>
      <c r="K19" s="514">
        <v>343.5</v>
      </c>
    </row>
    <row r="20" spans="1:11" ht="14.4" customHeight="1" x14ac:dyDescent="0.3">
      <c r="A20" s="508" t="s">
        <v>425</v>
      </c>
      <c r="B20" s="509" t="s">
        <v>426</v>
      </c>
      <c r="C20" s="510" t="s">
        <v>432</v>
      </c>
      <c r="D20" s="511" t="s">
        <v>433</v>
      </c>
      <c r="E20" s="510" t="s">
        <v>756</v>
      </c>
      <c r="F20" s="511" t="s">
        <v>757</v>
      </c>
      <c r="G20" s="510" t="s">
        <v>774</v>
      </c>
      <c r="H20" s="510" t="s">
        <v>775</v>
      </c>
      <c r="I20" s="513">
        <v>2.5699999332427979</v>
      </c>
      <c r="J20" s="513">
        <v>200</v>
      </c>
      <c r="K20" s="514">
        <v>513.03997802734375</v>
      </c>
    </row>
    <row r="21" spans="1:11" ht="14.4" customHeight="1" x14ac:dyDescent="0.3">
      <c r="A21" s="508" t="s">
        <v>425</v>
      </c>
      <c r="B21" s="509" t="s">
        <v>426</v>
      </c>
      <c r="C21" s="510" t="s">
        <v>432</v>
      </c>
      <c r="D21" s="511" t="s">
        <v>433</v>
      </c>
      <c r="E21" s="510" t="s">
        <v>756</v>
      </c>
      <c r="F21" s="511" t="s">
        <v>757</v>
      </c>
      <c r="G21" s="510" t="s">
        <v>776</v>
      </c>
      <c r="H21" s="510" t="s">
        <v>777</v>
      </c>
      <c r="I21" s="513">
        <v>1.6749999523162842</v>
      </c>
      <c r="J21" s="513">
        <v>200</v>
      </c>
      <c r="K21" s="514">
        <v>335</v>
      </c>
    </row>
    <row r="22" spans="1:11" ht="14.4" customHeight="1" x14ac:dyDescent="0.3">
      <c r="A22" s="508" t="s">
        <v>425</v>
      </c>
      <c r="B22" s="509" t="s">
        <v>426</v>
      </c>
      <c r="C22" s="510" t="s">
        <v>432</v>
      </c>
      <c r="D22" s="511" t="s">
        <v>433</v>
      </c>
      <c r="E22" s="510" t="s">
        <v>756</v>
      </c>
      <c r="F22" s="511" t="s">
        <v>757</v>
      </c>
      <c r="G22" s="510" t="s">
        <v>778</v>
      </c>
      <c r="H22" s="510" t="s">
        <v>779</v>
      </c>
      <c r="I22" s="513">
        <v>1.9850000143051147</v>
      </c>
      <c r="J22" s="513">
        <v>250</v>
      </c>
      <c r="K22" s="514">
        <v>496</v>
      </c>
    </row>
    <row r="23" spans="1:11" ht="14.4" customHeight="1" x14ac:dyDescent="0.3">
      <c r="A23" s="508" t="s">
        <v>425</v>
      </c>
      <c r="B23" s="509" t="s">
        <v>426</v>
      </c>
      <c r="C23" s="510" t="s">
        <v>432</v>
      </c>
      <c r="D23" s="511" t="s">
        <v>433</v>
      </c>
      <c r="E23" s="510" t="s">
        <v>756</v>
      </c>
      <c r="F23" s="511" t="s">
        <v>757</v>
      </c>
      <c r="G23" s="510" t="s">
        <v>780</v>
      </c>
      <c r="H23" s="510" t="s">
        <v>781</v>
      </c>
      <c r="I23" s="513">
        <v>1.8999999761581421</v>
      </c>
      <c r="J23" s="513">
        <v>300</v>
      </c>
      <c r="K23" s="514">
        <v>570</v>
      </c>
    </row>
    <row r="24" spans="1:11" ht="14.4" customHeight="1" x14ac:dyDescent="0.3">
      <c r="A24" s="508" t="s">
        <v>425</v>
      </c>
      <c r="B24" s="509" t="s">
        <v>426</v>
      </c>
      <c r="C24" s="510" t="s">
        <v>432</v>
      </c>
      <c r="D24" s="511" t="s">
        <v>433</v>
      </c>
      <c r="E24" s="510" t="s">
        <v>756</v>
      </c>
      <c r="F24" s="511" t="s">
        <v>757</v>
      </c>
      <c r="G24" s="510" t="s">
        <v>782</v>
      </c>
      <c r="H24" s="510" t="s">
        <v>783</v>
      </c>
      <c r="I24" s="513">
        <v>2.6980000495910645</v>
      </c>
      <c r="J24" s="513">
        <v>250</v>
      </c>
      <c r="K24" s="514">
        <v>674</v>
      </c>
    </row>
    <row r="25" spans="1:11" ht="14.4" customHeight="1" x14ac:dyDescent="0.3">
      <c r="A25" s="508" t="s">
        <v>425</v>
      </c>
      <c r="B25" s="509" t="s">
        <v>426</v>
      </c>
      <c r="C25" s="510" t="s">
        <v>432</v>
      </c>
      <c r="D25" s="511" t="s">
        <v>433</v>
      </c>
      <c r="E25" s="510" t="s">
        <v>756</v>
      </c>
      <c r="F25" s="511" t="s">
        <v>757</v>
      </c>
      <c r="G25" s="510" t="s">
        <v>784</v>
      </c>
      <c r="H25" s="510" t="s">
        <v>785</v>
      </c>
      <c r="I25" s="513">
        <v>1.9199999570846558</v>
      </c>
      <c r="J25" s="513">
        <v>200</v>
      </c>
      <c r="K25" s="514">
        <v>384</v>
      </c>
    </row>
    <row r="26" spans="1:11" ht="14.4" customHeight="1" x14ac:dyDescent="0.3">
      <c r="A26" s="508" t="s">
        <v>425</v>
      </c>
      <c r="B26" s="509" t="s">
        <v>426</v>
      </c>
      <c r="C26" s="510" t="s">
        <v>432</v>
      </c>
      <c r="D26" s="511" t="s">
        <v>433</v>
      </c>
      <c r="E26" s="510" t="s">
        <v>756</v>
      </c>
      <c r="F26" s="511" t="s">
        <v>757</v>
      </c>
      <c r="G26" s="510" t="s">
        <v>786</v>
      </c>
      <c r="H26" s="510" t="s">
        <v>787</v>
      </c>
      <c r="I26" s="513">
        <v>3.0699999332427979</v>
      </c>
      <c r="J26" s="513">
        <v>100</v>
      </c>
      <c r="K26" s="514">
        <v>307</v>
      </c>
    </row>
    <row r="27" spans="1:11" ht="14.4" customHeight="1" x14ac:dyDescent="0.3">
      <c r="A27" s="508" t="s">
        <v>425</v>
      </c>
      <c r="B27" s="509" t="s">
        <v>426</v>
      </c>
      <c r="C27" s="510" t="s">
        <v>432</v>
      </c>
      <c r="D27" s="511" t="s">
        <v>433</v>
      </c>
      <c r="E27" s="510" t="s">
        <v>756</v>
      </c>
      <c r="F27" s="511" t="s">
        <v>757</v>
      </c>
      <c r="G27" s="510" t="s">
        <v>788</v>
      </c>
      <c r="H27" s="510" t="s">
        <v>789</v>
      </c>
      <c r="I27" s="513">
        <v>1.9199999570846558</v>
      </c>
      <c r="J27" s="513">
        <v>100</v>
      </c>
      <c r="K27" s="514">
        <v>192</v>
      </c>
    </row>
    <row r="28" spans="1:11" ht="14.4" customHeight="1" x14ac:dyDescent="0.3">
      <c r="A28" s="508" t="s">
        <v>425</v>
      </c>
      <c r="B28" s="509" t="s">
        <v>426</v>
      </c>
      <c r="C28" s="510" t="s">
        <v>432</v>
      </c>
      <c r="D28" s="511" t="s">
        <v>433</v>
      </c>
      <c r="E28" s="510" t="s">
        <v>756</v>
      </c>
      <c r="F28" s="511" t="s">
        <v>757</v>
      </c>
      <c r="G28" s="510" t="s">
        <v>790</v>
      </c>
      <c r="H28" s="510" t="s">
        <v>791</v>
      </c>
      <c r="I28" s="513">
        <v>3.0999999046325684</v>
      </c>
      <c r="J28" s="513">
        <v>10</v>
      </c>
      <c r="K28" s="514">
        <v>31</v>
      </c>
    </row>
    <row r="29" spans="1:11" ht="14.4" customHeight="1" x14ac:dyDescent="0.3">
      <c r="A29" s="508" t="s">
        <v>425</v>
      </c>
      <c r="B29" s="509" t="s">
        <v>426</v>
      </c>
      <c r="C29" s="510" t="s">
        <v>432</v>
      </c>
      <c r="D29" s="511" t="s">
        <v>433</v>
      </c>
      <c r="E29" s="510" t="s">
        <v>756</v>
      </c>
      <c r="F29" s="511" t="s">
        <v>757</v>
      </c>
      <c r="G29" s="510" t="s">
        <v>792</v>
      </c>
      <c r="H29" s="510" t="s">
        <v>793</v>
      </c>
      <c r="I29" s="513">
        <v>2.1700000762939453</v>
      </c>
      <c r="J29" s="513">
        <v>5</v>
      </c>
      <c r="K29" s="514">
        <v>10.850000381469727</v>
      </c>
    </row>
    <row r="30" spans="1:11" ht="14.4" customHeight="1" x14ac:dyDescent="0.3">
      <c r="A30" s="508" t="s">
        <v>425</v>
      </c>
      <c r="B30" s="509" t="s">
        <v>426</v>
      </c>
      <c r="C30" s="510" t="s">
        <v>432</v>
      </c>
      <c r="D30" s="511" t="s">
        <v>433</v>
      </c>
      <c r="E30" s="510" t="s">
        <v>756</v>
      </c>
      <c r="F30" s="511" t="s">
        <v>757</v>
      </c>
      <c r="G30" s="510" t="s">
        <v>794</v>
      </c>
      <c r="H30" s="510" t="s">
        <v>795</v>
      </c>
      <c r="I30" s="513">
        <v>2.5149999856948853</v>
      </c>
      <c r="J30" s="513">
        <v>400</v>
      </c>
      <c r="K30" s="514">
        <v>1006</v>
      </c>
    </row>
    <row r="31" spans="1:11" ht="14.4" customHeight="1" x14ac:dyDescent="0.3">
      <c r="A31" s="508" t="s">
        <v>425</v>
      </c>
      <c r="B31" s="509" t="s">
        <v>426</v>
      </c>
      <c r="C31" s="510" t="s">
        <v>432</v>
      </c>
      <c r="D31" s="511" t="s">
        <v>433</v>
      </c>
      <c r="E31" s="510" t="s">
        <v>756</v>
      </c>
      <c r="F31" s="511" t="s">
        <v>757</v>
      </c>
      <c r="G31" s="510" t="s">
        <v>796</v>
      </c>
      <c r="H31" s="510" t="s">
        <v>797</v>
      </c>
      <c r="I31" s="513">
        <v>21.234999656677246</v>
      </c>
      <c r="J31" s="513">
        <v>10</v>
      </c>
      <c r="K31" s="514">
        <v>212.34999847412109</v>
      </c>
    </row>
    <row r="32" spans="1:11" ht="14.4" customHeight="1" x14ac:dyDescent="0.3">
      <c r="A32" s="508" t="s">
        <v>425</v>
      </c>
      <c r="B32" s="509" t="s">
        <v>426</v>
      </c>
      <c r="C32" s="510" t="s">
        <v>432</v>
      </c>
      <c r="D32" s="511" t="s">
        <v>433</v>
      </c>
      <c r="E32" s="510" t="s">
        <v>756</v>
      </c>
      <c r="F32" s="511" t="s">
        <v>757</v>
      </c>
      <c r="G32" s="510" t="s">
        <v>798</v>
      </c>
      <c r="H32" s="510" t="s">
        <v>799</v>
      </c>
      <c r="I32" s="513">
        <v>2</v>
      </c>
      <c r="J32" s="513">
        <v>10</v>
      </c>
      <c r="K32" s="514">
        <v>20</v>
      </c>
    </row>
    <row r="33" spans="1:11" ht="14.4" customHeight="1" x14ac:dyDescent="0.3">
      <c r="A33" s="508" t="s">
        <v>425</v>
      </c>
      <c r="B33" s="509" t="s">
        <v>426</v>
      </c>
      <c r="C33" s="510" t="s">
        <v>432</v>
      </c>
      <c r="D33" s="511" t="s">
        <v>433</v>
      </c>
      <c r="E33" s="510" t="s">
        <v>800</v>
      </c>
      <c r="F33" s="511" t="s">
        <v>801</v>
      </c>
      <c r="G33" s="510" t="s">
        <v>802</v>
      </c>
      <c r="H33" s="510" t="s">
        <v>803</v>
      </c>
      <c r="I33" s="513">
        <v>10.261250019073486</v>
      </c>
      <c r="J33" s="513">
        <v>1370</v>
      </c>
      <c r="K33" s="514">
        <v>14078.100082397461</v>
      </c>
    </row>
    <row r="34" spans="1:11" ht="14.4" customHeight="1" x14ac:dyDescent="0.3">
      <c r="A34" s="508" t="s">
        <v>425</v>
      </c>
      <c r="B34" s="509" t="s">
        <v>426</v>
      </c>
      <c r="C34" s="510" t="s">
        <v>432</v>
      </c>
      <c r="D34" s="511" t="s">
        <v>433</v>
      </c>
      <c r="E34" s="510" t="s">
        <v>804</v>
      </c>
      <c r="F34" s="511" t="s">
        <v>805</v>
      </c>
      <c r="G34" s="510" t="s">
        <v>806</v>
      </c>
      <c r="H34" s="510" t="s">
        <v>807</v>
      </c>
      <c r="I34" s="513">
        <v>0.31000000238418579</v>
      </c>
      <c r="J34" s="513">
        <v>100</v>
      </c>
      <c r="K34" s="514">
        <v>31</v>
      </c>
    </row>
    <row r="35" spans="1:11" ht="14.4" customHeight="1" x14ac:dyDescent="0.3">
      <c r="A35" s="508" t="s">
        <v>425</v>
      </c>
      <c r="B35" s="509" t="s">
        <v>426</v>
      </c>
      <c r="C35" s="510" t="s">
        <v>432</v>
      </c>
      <c r="D35" s="511" t="s">
        <v>433</v>
      </c>
      <c r="E35" s="510" t="s">
        <v>804</v>
      </c>
      <c r="F35" s="511" t="s">
        <v>805</v>
      </c>
      <c r="G35" s="510" t="s">
        <v>808</v>
      </c>
      <c r="H35" s="510" t="s">
        <v>809</v>
      </c>
      <c r="I35" s="513">
        <v>0.54000002145767212</v>
      </c>
      <c r="J35" s="513">
        <v>400</v>
      </c>
      <c r="K35" s="514">
        <v>216</v>
      </c>
    </row>
    <row r="36" spans="1:11" ht="14.4" customHeight="1" x14ac:dyDescent="0.3">
      <c r="A36" s="508" t="s">
        <v>425</v>
      </c>
      <c r="B36" s="509" t="s">
        <v>426</v>
      </c>
      <c r="C36" s="510" t="s">
        <v>432</v>
      </c>
      <c r="D36" s="511" t="s">
        <v>433</v>
      </c>
      <c r="E36" s="510" t="s">
        <v>804</v>
      </c>
      <c r="F36" s="511" t="s">
        <v>805</v>
      </c>
      <c r="G36" s="510" t="s">
        <v>810</v>
      </c>
      <c r="H36" s="510" t="s">
        <v>811</v>
      </c>
      <c r="I36" s="513">
        <v>0.95999999344348907</v>
      </c>
      <c r="J36" s="513">
        <v>900</v>
      </c>
      <c r="K36" s="514">
        <v>866</v>
      </c>
    </row>
    <row r="37" spans="1:11" ht="14.4" customHeight="1" x14ac:dyDescent="0.3">
      <c r="A37" s="508" t="s">
        <v>425</v>
      </c>
      <c r="B37" s="509" t="s">
        <v>426</v>
      </c>
      <c r="C37" s="510" t="s">
        <v>432</v>
      </c>
      <c r="D37" s="511" t="s">
        <v>433</v>
      </c>
      <c r="E37" s="510" t="s">
        <v>804</v>
      </c>
      <c r="F37" s="511" t="s">
        <v>805</v>
      </c>
      <c r="G37" s="510" t="s">
        <v>812</v>
      </c>
      <c r="H37" s="510" t="s">
        <v>813</v>
      </c>
      <c r="I37" s="513">
        <v>1.8074999451637268</v>
      </c>
      <c r="J37" s="513">
        <v>600</v>
      </c>
      <c r="K37" s="514">
        <v>1084</v>
      </c>
    </row>
    <row r="38" spans="1:11" ht="14.4" customHeight="1" x14ac:dyDescent="0.3">
      <c r="A38" s="508" t="s">
        <v>425</v>
      </c>
      <c r="B38" s="509" t="s">
        <v>426</v>
      </c>
      <c r="C38" s="510" t="s">
        <v>432</v>
      </c>
      <c r="D38" s="511" t="s">
        <v>433</v>
      </c>
      <c r="E38" s="510" t="s">
        <v>814</v>
      </c>
      <c r="F38" s="511" t="s">
        <v>815</v>
      </c>
      <c r="G38" s="510" t="s">
        <v>816</v>
      </c>
      <c r="H38" s="510" t="s">
        <v>817</v>
      </c>
      <c r="I38" s="513">
        <v>0.62999999523162842</v>
      </c>
      <c r="J38" s="513">
        <v>200</v>
      </c>
      <c r="K38" s="514">
        <v>126</v>
      </c>
    </row>
    <row r="39" spans="1:11" ht="14.4" customHeight="1" x14ac:dyDescent="0.3">
      <c r="A39" s="508" t="s">
        <v>425</v>
      </c>
      <c r="B39" s="509" t="s">
        <v>426</v>
      </c>
      <c r="C39" s="510" t="s">
        <v>432</v>
      </c>
      <c r="D39" s="511" t="s">
        <v>433</v>
      </c>
      <c r="E39" s="510" t="s">
        <v>814</v>
      </c>
      <c r="F39" s="511" t="s">
        <v>815</v>
      </c>
      <c r="G39" s="510" t="s">
        <v>818</v>
      </c>
      <c r="H39" s="510" t="s">
        <v>819</v>
      </c>
      <c r="I39" s="513">
        <v>0.62999999523162842</v>
      </c>
      <c r="J39" s="513">
        <v>200</v>
      </c>
      <c r="K39" s="514">
        <v>126</v>
      </c>
    </row>
    <row r="40" spans="1:11" ht="14.4" customHeight="1" x14ac:dyDescent="0.3">
      <c r="A40" s="508" t="s">
        <v>425</v>
      </c>
      <c r="B40" s="509" t="s">
        <v>426</v>
      </c>
      <c r="C40" s="510" t="s">
        <v>432</v>
      </c>
      <c r="D40" s="511" t="s">
        <v>433</v>
      </c>
      <c r="E40" s="510" t="s">
        <v>814</v>
      </c>
      <c r="F40" s="511" t="s">
        <v>815</v>
      </c>
      <c r="G40" s="510" t="s">
        <v>818</v>
      </c>
      <c r="H40" s="510" t="s">
        <v>820</v>
      </c>
      <c r="I40" s="513">
        <v>0.62999999523162842</v>
      </c>
      <c r="J40" s="513">
        <v>200</v>
      </c>
      <c r="K40" s="514">
        <v>126</v>
      </c>
    </row>
    <row r="41" spans="1:11" ht="14.4" customHeight="1" x14ac:dyDescent="0.3">
      <c r="A41" s="508" t="s">
        <v>425</v>
      </c>
      <c r="B41" s="509" t="s">
        <v>426</v>
      </c>
      <c r="C41" s="510" t="s">
        <v>735</v>
      </c>
      <c r="D41" s="511" t="s">
        <v>736</v>
      </c>
      <c r="E41" s="510" t="s">
        <v>744</v>
      </c>
      <c r="F41" s="511" t="s">
        <v>745</v>
      </c>
      <c r="G41" s="510" t="s">
        <v>746</v>
      </c>
      <c r="H41" s="510" t="s">
        <v>747</v>
      </c>
      <c r="I41" s="513">
        <v>13.020000457763672</v>
      </c>
      <c r="J41" s="513">
        <v>24</v>
      </c>
      <c r="K41" s="514">
        <v>312.48000335693359</v>
      </c>
    </row>
    <row r="42" spans="1:11" ht="14.4" customHeight="1" x14ac:dyDescent="0.3">
      <c r="A42" s="508" t="s">
        <v>425</v>
      </c>
      <c r="B42" s="509" t="s">
        <v>426</v>
      </c>
      <c r="C42" s="510" t="s">
        <v>735</v>
      </c>
      <c r="D42" s="511" t="s">
        <v>736</v>
      </c>
      <c r="E42" s="510" t="s">
        <v>744</v>
      </c>
      <c r="F42" s="511" t="s">
        <v>745</v>
      </c>
      <c r="G42" s="510" t="s">
        <v>748</v>
      </c>
      <c r="H42" s="510" t="s">
        <v>749</v>
      </c>
      <c r="I42" s="513">
        <v>6.809999942779541</v>
      </c>
      <c r="J42" s="513">
        <v>8</v>
      </c>
      <c r="K42" s="514">
        <v>54.479999542236328</v>
      </c>
    </row>
    <row r="43" spans="1:11" ht="14.4" customHeight="1" x14ac:dyDescent="0.3">
      <c r="A43" s="508" t="s">
        <v>425</v>
      </c>
      <c r="B43" s="509" t="s">
        <v>426</v>
      </c>
      <c r="C43" s="510" t="s">
        <v>735</v>
      </c>
      <c r="D43" s="511" t="s">
        <v>736</v>
      </c>
      <c r="E43" s="510" t="s">
        <v>744</v>
      </c>
      <c r="F43" s="511" t="s">
        <v>745</v>
      </c>
      <c r="G43" s="510" t="s">
        <v>821</v>
      </c>
      <c r="H43" s="510" t="s">
        <v>822</v>
      </c>
      <c r="I43" s="513">
        <v>8.1700000762939453</v>
      </c>
      <c r="J43" s="513">
        <v>2</v>
      </c>
      <c r="K43" s="514">
        <v>16.340000152587891</v>
      </c>
    </row>
    <row r="44" spans="1:11" ht="14.4" customHeight="1" x14ac:dyDescent="0.3">
      <c r="A44" s="508" t="s">
        <v>425</v>
      </c>
      <c r="B44" s="509" t="s">
        <v>426</v>
      </c>
      <c r="C44" s="510" t="s">
        <v>735</v>
      </c>
      <c r="D44" s="511" t="s">
        <v>736</v>
      </c>
      <c r="E44" s="510" t="s">
        <v>744</v>
      </c>
      <c r="F44" s="511" t="s">
        <v>745</v>
      </c>
      <c r="G44" s="510" t="s">
        <v>752</v>
      </c>
      <c r="H44" s="510" t="s">
        <v>753</v>
      </c>
      <c r="I44" s="513">
        <v>27.839999516805012</v>
      </c>
      <c r="J44" s="513">
        <v>3</v>
      </c>
      <c r="K44" s="514">
        <v>83.519998550415039</v>
      </c>
    </row>
    <row r="45" spans="1:11" ht="14.4" customHeight="1" x14ac:dyDescent="0.3">
      <c r="A45" s="508" t="s">
        <v>425</v>
      </c>
      <c r="B45" s="509" t="s">
        <v>426</v>
      </c>
      <c r="C45" s="510" t="s">
        <v>735</v>
      </c>
      <c r="D45" s="511" t="s">
        <v>736</v>
      </c>
      <c r="E45" s="510" t="s">
        <v>744</v>
      </c>
      <c r="F45" s="511" t="s">
        <v>745</v>
      </c>
      <c r="G45" s="510" t="s">
        <v>754</v>
      </c>
      <c r="H45" s="510" t="s">
        <v>755</v>
      </c>
      <c r="I45" s="513">
        <v>28.736666361490887</v>
      </c>
      <c r="J45" s="513">
        <v>8</v>
      </c>
      <c r="K45" s="514">
        <v>229.8900032043457</v>
      </c>
    </row>
    <row r="46" spans="1:11" ht="14.4" customHeight="1" x14ac:dyDescent="0.3">
      <c r="A46" s="508" t="s">
        <v>425</v>
      </c>
      <c r="B46" s="509" t="s">
        <v>426</v>
      </c>
      <c r="C46" s="510" t="s">
        <v>735</v>
      </c>
      <c r="D46" s="511" t="s">
        <v>736</v>
      </c>
      <c r="E46" s="510" t="s">
        <v>756</v>
      </c>
      <c r="F46" s="511" t="s">
        <v>757</v>
      </c>
      <c r="G46" s="510" t="s">
        <v>760</v>
      </c>
      <c r="H46" s="510" t="s">
        <v>761</v>
      </c>
      <c r="I46" s="513">
        <v>1.333333303531011E-2</v>
      </c>
      <c r="J46" s="513">
        <v>310</v>
      </c>
      <c r="K46" s="514">
        <v>4.1000000014901161</v>
      </c>
    </row>
    <row r="47" spans="1:11" ht="14.4" customHeight="1" x14ac:dyDescent="0.3">
      <c r="A47" s="508" t="s">
        <v>425</v>
      </c>
      <c r="B47" s="509" t="s">
        <v>426</v>
      </c>
      <c r="C47" s="510" t="s">
        <v>735</v>
      </c>
      <c r="D47" s="511" t="s">
        <v>736</v>
      </c>
      <c r="E47" s="510" t="s">
        <v>756</v>
      </c>
      <c r="F47" s="511" t="s">
        <v>757</v>
      </c>
      <c r="G47" s="510" t="s">
        <v>764</v>
      </c>
      <c r="H47" s="510" t="s">
        <v>765</v>
      </c>
      <c r="I47" s="513">
        <v>1.8024999499320984</v>
      </c>
      <c r="J47" s="513">
        <v>350</v>
      </c>
      <c r="K47" s="514">
        <v>631</v>
      </c>
    </row>
    <row r="48" spans="1:11" ht="14.4" customHeight="1" x14ac:dyDescent="0.3">
      <c r="A48" s="508" t="s">
        <v>425</v>
      </c>
      <c r="B48" s="509" t="s">
        <v>426</v>
      </c>
      <c r="C48" s="510" t="s">
        <v>735</v>
      </c>
      <c r="D48" s="511" t="s">
        <v>736</v>
      </c>
      <c r="E48" s="510" t="s">
        <v>756</v>
      </c>
      <c r="F48" s="511" t="s">
        <v>757</v>
      </c>
      <c r="G48" s="510" t="s">
        <v>766</v>
      </c>
      <c r="H48" s="510" t="s">
        <v>767</v>
      </c>
      <c r="I48" s="513">
        <v>2.059999942779541</v>
      </c>
      <c r="J48" s="513">
        <v>20</v>
      </c>
      <c r="K48" s="514">
        <v>41.200000762939453</v>
      </c>
    </row>
    <row r="49" spans="1:11" ht="14.4" customHeight="1" x14ac:dyDescent="0.3">
      <c r="A49" s="508" t="s">
        <v>425</v>
      </c>
      <c r="B49" s="509" t="s">
        <v>426</v>
      </c>
      <c r="C49" s="510" t="s">
        <v>735</v>
      </c>
      <c r="D49" s="511" t="s">
        <v>736</v>
      </c>
      <c r="E49" s="510" t="s">
        <v>756</v>
      </c>
      <c r="F49" s="511" t="s">
        <v>757</v>
      </c>
      <c r="G49" s="510" t="s">
        <v>768</v>
      </c>
      <c r="H49" s="510" t="s">
        <v>769</v>
      </c>
      <c r="I49" s="513">
        <v>11.739999771118164</v>
      </c>
      <c r="J49" s="513">
        <v>10</v>
      </c>
      <c r="K49" s="514">
        <v>117.40000152587891</v>
      </c>
    </row>
    <row r="50" spans="1:11" ht="14.4" customHeight="1" x14ac:dyDescent="0.3">
      <c r="A50" s="508" t="s">
        <v>425</v>
      </c>
      <c r="B50" s="509" t="s">
        <v>426</v>
      </c>
      <c r="C50" s="510" t="s">
        <v>735</v>
      </c>
      <c r="D50" s="511" t="s">
        <v>736</v>
      </c>
      <c r="E50" s="510" t="s">
        <v>756</v>
      </c>
      <c r="F50" s="511" t="s">
        <v>757</v>
      </c>
      <c r="G50" s="510" t="s">
        <v>772</v>
      </c>
      <c r="H50" s="510" t="s">
        <v>773</v>
      </c>
      <c r="I50" s="513">
        <v>2.2899999618530273</v>
      </c>
      <c r="J50" s="513">
        <v>50</v>
      </c>
      <c r="K50" s="514">
        <v>114.5</v>
      </c>
    </row>
    <row r="51" spans="1:11" ht="14.4" customHeight="1" x14ac:dyDescent="0.3">
      <c r="A51" s="508" t="s">
        <v>425</v>
      </c>
      <c r="B51" s="509" t="s">
        <v>426</v>
      </c>
      <c r="C51" s="510" t="s">
        <v>735</v>
      </c>
      <c r="D51" s="511" t="s">
        <v>736</v>
      </c>
      <c r="E51" s="510" t="s">
        <v>756</v>
      </c>
      <c r="F51" s="511" t="s">
        <v>757</v>
      </c>
      <c r="G51" s="510" t="s">
        <v>774</v>
      </c>
      <c r="H51" s="510" t="s">
        <v>775</v>
      </c>
      <c r="I51" s="513">
        <v>2.5699999332427979</v>
      </c>
      <c r="J51" s="513">
        <v>400</v>
      </c>
      <c r="K51" s="514">
        <v>1026.0799560546875</v>
      </c>
    </row>
    <row r="52" spans="1:11" ht="14.4" customHeight="1" x14ac:dyDescent="0.3">
      <c r="A52" s="508" t="s">
        <v>425</v>
      </c>
      <c r="B52" s="509" t="s">
        <v>426</v>
      </c>
      <c r="C52" s="510" t="s">
        <v>735</v>
      </c>
      <c r="D52" s="511" t="s">
        <v>736</v>
      </c>
      <c r="E52" s="510" t="s">
        <v>756</v>
      </c>
      <c r="F52" s="511" t="s">
        <v>757</v>
      </c>
      <c r="G52" s="510" t="s">
        <v>776</v>
      </c>
      <c r="H52" s="510" t="s">
        <v>777</v>
      </c>
      <c r="I52" s="513">
        <v>1.6749999523162842</v>
      </c>
      <c r="J52" s="513">
        <v>200</v>
      </c>
      <c r="K52" s="514">
        <v>335</v>
      </c>
    </row>
    <row r="53" spans="1:11" ht="14.4" customHeight="1" x14ac:dyDescent="0.3">
      <c r="A53" s="508" t="s">
        <v>425</v>
      </c>
      <c r="B53" s="509" t="s">
        <v>426</v>
      </c>
      <c r="C53" s="510" t="s">
        <v>735</v>
      </c>
      <c r="D53" s="511" t="s">
        <v>736</v>
      </c>
      <c r="E53" s="510" t="s">
        <v>756</v>
      </c>
      <c r="F53" s="511" t="s">
        <v>757</v>
      </c>
      <c r="G53" s="510" t="s">
        <v>778</v>
      </c>
      <c r="H53" s="510" t="s">
        <v>779</v>
      </c>
      <c r="I53" s="513">
        <v>1.9833333492279053</v>
      </c>
      <c r="J53" s="513">
        <v>350</v>
      </c>
      <c r="K53" s="514">
        <v>694</v>
      </c>
    </row>
    <row r="54" spans="1:11" ht="14.4" customHeight="1" x14ac:dyDescent="0.3">
      <c r="A54" s="508" t="s">
        <v>425</v>
      </c>
      <c r="B54" s="509" t="s">
        <v>426</v>
      </c>
      <c r="C54" s="510" t="s">
        <v>735</v>
      </c>
      <c r="D54" s="511" t="s">
        <v>736</v>
      </c>
      <c r="E54" s="510" t="s">
        <v>756</v>
      </c>
      <c r="F54" s="511" t="s">
        <v>757</v>
      </c>
      <c r="G54" s="510" t="s">
        <v>780</v>
      </c>
      <c r="H54" s="510" t="s">
        <v>781</v>
      </c>
      <c r="I54" s="513">
        <v>1.8999999761581421</v>
      </c>
      <c r="J54" s="513">
        <v>250</v>
      </c>
      <c r="K54" s="514">
        <v>475</v>
      </c>
    </row>
    <row r="55" spans="1:11" ht="14.4" customHeight="1" x14ac:dyDescent="0.3">
      <c r="A55" s="508" t="s">
        <v>425</v>
      </c>
      <c r="B55" s="509" t="s">
        <v>426</v>
      </c>
      <c r="C55" s="510" t="s">
        <v>735</v>
      </c>
      <c r="D55" s="511" t="s">
        <v>736</v>
      </c>
      <c r="E55" s="510" t="s">
        <v>756</v>
      </c>
      <c r="F55" s="511" t="s">
        <v>757</v>
      </c>
      <c r="G55" s="510" t="s">
        <v>782</v>
      </c>
      <c r="H55" s="510" t="s">
        <v>783</v>
      </c>
      <c r="I55" s="513">
        <v>2.6966667175292969</v>
      </c>
      <c r="J55" s="513">
        <v>250</v>
      </c>
      <c r="K55" s="514">
        <v>674.5</v>
      </c>
    </row>
    <row r="56" spans="1:11" ht="14.4" customHeight="1" x14ac:dyDescent="0.3">
      <c r="A56" s="508" t="s">
        <v>425</v>
      </c>
      <c r="B56" s="509" t="s">
        <v>426</v>
      </c>
      <c r="C56" s="510" t="s">
        <v>735</v>
      </c>
      <c r="D56" s="511" t="s">
        <v>736</v>
      </c>
      <c r="E56" s="510" t="s">
        <v>756</v>
      </c>
      <c r="F56" s="511" t="s">
        <v>757</v>
      </c>
      <c r="G56" s="510" t="s">
        <v>784</v>
      </c>
      <c r="H56" s="510" t="s">
        <v>785</v>
      </c>
      <c r="I56" s="513">
        <v>1.9266666173934937</v>
      </c>
      <c r="J56" s="513">
        <v>300</v>
      </c>
      <c r="K56" s="514">
        <v>578</v>
      </c>
    </row>
    <row r="57" spans="1:11" ht="14.4" customHeight="1" x14ac:dyDescent="0.3">
      <c r="A57" s="508" t="s">
        <v>425</v>
      </c>
      <c r="B57" s="509" t="s">
        <v>426</v>
      </c>
      <c r="C57" s="510" t="s">
        <v>735</v>
      </c>
      <c r="D57" s="511" t="s">
        <v>736</v>
      </c>
      <c r="E57" s="510" t="s">
        <v>756</v>
      </c>
      <c r="F57" s="511" t="s">
        <v>757</v>
      </c>
      <c r="G57" s="510" t="s">
        <v>786</v>
      </c>
      <c r="H57" s="510" t="s">
        <v>787</v>
      </c>
      <c r="I57" s="513">
        <v>3.0699999332427979</v>
      </c>
      <c r="J57" s="513">
        <v>150</v>
      </c>
      <c r="K57" s="514">
        <v>460.5</v>
      </c>
    </row>
    <row r="58" spans="1:11" ht="14.4" customHeight="1" x14ac:dyDescent="0.3">
      <c r="A58" s="508" t="s">
        <v>425</v>
      </c>
      <c r="B58" s="509" t="s">
        <v>426</v>
      </c>
      <c r="C58" s="510" t="s">
        <v>735</v>
      </c>
      <c r="D58" s="511" t="s">
        <v>736</v>
      </c>
      <c r="E58" s="510" t="s">
        <v>756</v>
      </c>
      <c r="F58" s="511" t="s">
        <v>757</v>
      </c>
      <c r="G58" s="510" t="s">
        <v>788</v>
      </c>
      <c r="H58" s="510" t="s">
        <v>789</v>
      </c>
      <c r="I58" s="513">
        <v>1.9199999570846558</v>
      </c>
      <c r="J58" s="513">
        <v>50</v>
      </c>
      <c r="K58" s="514">
        <v>96</v>
      </c>
    </row>
    <row r="59" spans="1:11" ht="14.4" customHeight="1" x14ac:dyDescent="0.3">
      <c r="A59" s="508" t="s">
        <v>425</v>
      </c>
      <c r="B59" s="509" t="s">
        <v>426</v>
      </c>
      <c r="C59" s="510" t="s">
        <v>735</v>
      </c>
      <c r="D59" s="511" t="s">
        <v>736</v>
      </c>
      <c r="E59" s="510" t="s">
        <v>756</v>
      </c>
      <c r="F59" s="511" t="s">
        <v>757</v>
      </c>
      <c r="G59" s="510" t="s">
        <v>792</v>
      </c>
      <c r="H59" s="510" t="s">
        <v>793</v>
      </c>
      <c r="I59" s="513">
        <v>2.1633334159851074</v>
      </c>
      <c r="J59" s="513">
        <v>15</v>
      </c>
      <c r="K59" s="514">
        <v>32.450000762939453</v>
      </c>
    </row>
    <row r="60" spans="1:11" ht="14.4" customHeight="1" x14ac:dyDescent="0.3">
      <c r="A60" s="508" t="s">
        <v>425</v>
      </c>
      <c r="B60" s="509" t="s">
        <v>426</v>
      </c>
      <c r="C60" s="510" t="s">
        <v>735</v>
      </c>
      <c r="D60" s="511" t="s">
        <v>736</v>
      </c>
      <c r="E60" s="510" t="s">
        <v>756</v>
      </c>
      <c r="F60" s="511" t="s">
        <v>757</v>
      </c>
      <c r="G60" s="510" t="s">
        <v>796</v>
      </c>
      <c r="H60" s="510" t="s">
        <v>797</v>
      </c>
      <c r="I60" s="513">
        <v>21.229999542236328</v>
      </c>
      <c r="J60" s="513">
        <v>5</v>
      </c>
      <c r="K60" s="514">
        <v>106.15000152587891</v>
      </c>
    </row>
    <row r="61" spans="1:11" ht="14.4" customHeight="1" x14ac:dyDescent="0.3">
      <c r="A61" s="508" t="s">
        <v>425</v>
      </c>
      <c r="B61" s="509" t="s">
        <v>426</v>
      </c>
      <c r="C61" s="510" t="s">
        <v>735</v>
      </c>
      <c r="D61" s="511" t="s">
        <v>736</v>
      </c>
      <c r="E61" s="510" t="s">
        <v>756</v>
      </c>
      <c r="F61" s="511" t="s">
        <v>757</v>
      </c>
      <c r="G61" s="510" t="s">
        <v>823</v>
      </c>
      <c r="H61" s="510" t="s">
        <v>824</v>
      </c>
      <c r="I61" s="513">
        <v>2.5199999809265137</v>
      </c>
      <c r="J61" s="513">
        <v>35</v>
      </c>
      <c r="K61" s="514">
        <v>88.199996948242188</v>
      </c>
    </row>
    <row r="62" spans="1:11" ht="14.4" customHeight="1" x14ac:dyDescent="0.3">
      <c r="A62" s="508" t="s">
        <v>425</v>
      </c>
      <c r="B62" s="509" t="s">
        <v>426</v>
      </c>
      <c r="C62" s="510" t="s">
        <v>735</v>
      </c>
      <c r="D62" s="511" t="s">
        <v>736</v>
      </c>
      <c r="E62" s="510" t="s">
        <v>800</v>
      </c>
      <c r="F62" s="511" t="s">
        <v>801</v>
      </c>
      <c r="G62" s="510" t="s">
        <v>802</v>
      </c>
      <c r="H62" s="510" t="s">
        <v>803</v>
      </c>
      <c r="I62" s="513">
        <v>10.178333282470703</v>
      </c>
      <c r="J62" s="513">
        <v>200</v>
      </c>
      <c r="K62" s="514">
        <v>2034.5700073242187</v>
      </c>
    </row>
    <row r="63" spans="1:11" ht="14.4" customHeight="1" x14ac:dyDescent="0.3">
      <c r="A63" s="508" t="s">
        <v>425</v>
      </c>
      <c r="B63" s="509" t="s">
        <v>426</v>
      </c>
      <c r="C63" s="510" t="s">
        <v>735</v>
      </c>
      <c r="D63" s="511" t="s">
        <v>736</v>
      </c>
      <c r="E63" s="510" t="s">
        <v>804</v>
      </c>
      <c r="F63" s="511" t="s">
        <v>805</v>
      </c>
      <c r="G63" s="510" t="s">
        <v>810</v>
      </c>
      <c r="H63" s="510" t="s">
        <v>811</v>
      </c>
      <c r="I63" s="513">
        <v>0.95999999841054284</v>
      </c>
      <c r="J63" s="513">
        <v>700</v>
      </c>
      <c r="K63" s="514">
        <v>672</v>
      </c>
    </row>
    <row r="64" spans="1:11" ht="14.4" customHeight="1" x14ac:dyDescent="0.3">
      <c r="A64" s="508" t="s">
        <v>425</v>
      </c>
      <c r="B64" s="509" t="s">
        <v>426</v>
      </c>
      <c r="C64" s="510" t="s">
        <v>735</v>
      </c>
      <c r="D64" s="511" t="s">
        <v>736</v>
      </c>
      <c r="E64" s="510" t="s">
        <v>804</v>
      </c>
      <c r="F64" s="511" t="s">
        <v>805</v>
      </c>
      <c r="G64" s="510" t="s">
        <v>812</v>
      </c>
      <c r="H64" s="510" t="s">
        <v>813</v>
      </c>
      <c r="I64" s="513">
        <v>1.8033332824707031</v>
      </c>
      <c r="J64" s="513">
        <v>400</v>
      </c>
      <c r="K64" s="514">
        <v>721</v>
      </c>
    </row>
    <row r="65" spans="1:11" ht="14.4" customHeight="1" x14ac:dyDescent="0.3">
      <c r="A65" s="508" t="s">
        <v>425</v>
      </c>
      <c r="B65" s="509" t="s">
        <v>426</v>
      </c>
      <c r="C65" s="510" t="s">
        <v>735</v>
      </c>
      <c r="D65" s="511" t="s">
        <v>736</v>
      </c>
      <c r="E65" s="510" t="s">
        <v>814</v>
      </c>
      <c r="F65" s="511" t="s">
        <v>815</v>
      </c>
      <c r="G65" s="510" t="s">
        <v>816</v>
      </c>
      <c r="H65" s="510" t="s">
        <v>817</v>
      </c>
      <c r="I65" s="513">
        <v>0.63999998569488525</v>
      </c>
      <c r="J65" s="513">
        <v>200</v>
      </c>
      <c r="K65" s="514">
        <v>128</v>
      </c>
    </row>
    <row r="66" spans="1:11" ht="14.4" customHeight="1" x14ac:dyDescent="0.3">
      <c r="A66" s="508" t="s">
        <v>425</v>
      </c>
      <c r="B66" s="509" t="s">
        <v>426</v>
      </c>
      <c r="C66" s="510" t="s">
        <v>735</v>
      </c>
      <c r="D66" s="511" t="s">
        <v>736</v>
      </c>
      <c r="E66" s="510" t="s">
        <v>814</v>
      </c>
      <c r="F66" s="511" t="s">
        <v>815</v>
      </c>
      <c r="G66" s="510" t="s">
        <v>818</v>
      </c>
      <c r="H66" s="510" t="s">
        <v>819</v>
      </c>
      <c r="I66" s="513">
        <v>0.62999999523162842</v>
      </c>
      <c r="J66" s="513">
        <v>200</v>
      </c>
      <c r="K66" s="514">
        <v>126</v>
      </c>
    </row>
    <row r="67" spans="1:11" ht="14.4" customHeight="1" thickBot="1" x14ac:dyDescent="0.35">
      <c r="A67" s="515" t="s">
        <v>425</v>
      </c>
      <c r="B67" s="516" t="s">
        <v>426</v>
      </c>
      <c r="C67" s="517" t="s">
        <v>735</v>
      </c>
      <c r="D67" s="518" t="s">
        <v>736</v>
      </c>
      <c r="E67" s="517" t="s">
        <v>814</v>
      </c>
      <c r="F67" s="518" t="s">
        <v>815</v>
      </c>
      <c r="G67" s="517" t="s">
        <v>816</v>
      </c>
      <c r="H67" s="517" t="s">
        <v>825</v>
      </c>
      <c r="I67" s="520">
        <v>0.62999999523162842</v>
      </c>
      <c r="J67" s="520">
        <v>400</v>
      </c>
      <c r="K67" s="521">
        <v>252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3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7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31" customWidth="1"/>
    <col min="18" max="18" width="7.33203125" style="276" customWidth="1"/>
    <col min="19" max="19" width="8" style="231" customWidth="1"/>
    <col min="21" max="21" width="11.21875" bestFit="1" customWidth="1"/>
  </cols>
  <sheetData>
    <row r="1" spans="1:19" ht="18.600000000000001" thickBot="1" x14ac:dyDescent="0.4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" thickBot="1" x14ac:dyDescent="0.35">
      <c r="A2" s="232" t="s">
        <v>270</v>
      </c>
      <c r="B2" s="233"/>
    </row>
    <row r="3" spans="1:19" x14ac:dyDescent="0.3">
      <c r="A3" s="413" t="s">
        <v>191</v>
      </c>
      <c r="B3" s="414"/>
      <c r="C3" s="415" t="s">
        <v>180</v>
      </c>
      <c r="D3" s="416"/>
      <c r="E3" s="416"/>
      <c r="F3" s="417"/>
      <c r="G3" s="418" t="s">
        <v>181</v>
      </c>
      <c r="H3" s="419"/>
      <c r="I3" s="419"/>
      <c r="J3" s="420"/>
      <c r="K3" s="421" t="s">
        <v>190</v>
      </c>
      <c r="L3" s="422"/>
      <c r="M3" s="422"/>
      <c r="N3" s="422"/>
      <c r="O3" s="423"/>
      <c r="P3" s="419" t="s">
        <v>245</v>
      </c>
      <c r="Q3" s="419"/>
      <c r="R3" s="419"/>
      <c r="S3" s="420"/>
    </row>
    <row r="4" spans="1:19" ht="15" thickBot="1" x14ac:dyDescent="0.35">
      <c r="A4" s="432">
        <v>2018</v>
      </c>
      <c r="B4" s="433"/>
      <c r="C4" s="434" t="s">
        <v>244</v>
      </c>
      <c r="D4" s="436" t="s">
        <v>106</v>
      </c>
      <c r="E4" s="436" t="s">
        <v>74</v>
      </c>
      <c r="F4" s="411" t="s">
        <v>67</v>
      </c>
      <c r="G4" s="426" t="s">
        <v>182</v>
      </c>
      <c r="H4" s="428" t="s">
        <v>186</v>
      </c>
      <c r="I4" s="428" t="s">
        <v>243</v>
      </c>
      <c r="J4" s="430" t="s">
        <v>183</v>
      </c>
      <c r="K4" s="408" t="s">
        <v>242</v>
      </c>
      <c r="L4" s="409"/>
      <c r="M4" s="409"/>
      <c r="N4" s="410"/>
      <c r="O4" s="411" t="s">
        <v>241</v>
      </c>
      <c r="P4" s="400" t="s">
        <v>240</v>
      </c>
      <c r="Q4" s="400" t="s">
        <v>193</v>
      </c>
      <c r="R4" s="402" t="s">
        <v>74</v>
      </c>
      <c r="S4" s="404" t="s">
        <v>192</v>
      </c>
    </row>
    <row r="5" spans="1:19" s="311" customFormat="1" ht="19.2" customHeight="1" x14ac:dyDescent="0.3">
      <c r="A5" s="406" t="s">
        <v>239</v>
      </c>
      <c r="B5" s="407"/>
      <c r="C5" s="435"/>
      <c r="D5" s="437"/>
      <c r="E5" s="437"/>
      <c r="F5" s="412"/>
      <c r="G5" s="427"/>
      <c r="H5" s="429"/>
      <c r="I5" s="429"/>
      <c r="J5" s="431"/>
      <c r="K5" s="314" t="s">
        <v>184</v>
      </c>
      <c r="L5" s="313" t="s">
        <v>185</v>
      </c>
      <c r="M5" s="313" t="s">
        <v>238</v>
      </c>
      <c r="N5" s="312" t="s">
        <v>3</v>
      </c>
      <c r="O5" s="412"/>
      <c r="P5" s="401"/>
      <c r="Q5" s="401"/>
      <c r="R5" s="403"/>
      <c r="S5" s="405"/>
    </row>
    <row r="6" spans="1:19" ht="15" thickBot="1" x14ac:dyDescent="0.35">
      <c r="A6" s="424" t="s">
        <v>179</v>
      </c>
      <c r="B6" s="425"/>
      <c r="C6" s="310">
        <f ca="1">SUM(Tabulka[01 uv_sk])/2</f>
        <v>11.316666666666666</v>
      </c>
      <c r="D6" s="308"/>
      <c r="E6" s="308"/>
      <c r="F6" s="307"/>
      <c r="G6" s="309">
        <f ca="1">SUM(Tabulka[05 h_vram])/2</f>
        <v>10804.6</v>
      </c>
      <c r="H6" s="308">
        <f ca="1">SUM(Tabulka[06 h_naduv])/2</f>
        <v>0</v>
      </c>
      <c r="I6" s="308">
        <f ca="1">SUM(Tabulka[07 h_nadzk])/2</f>
        <v>0</v>
      </c>
      <c r="J6" s="307">
        <f ca="1">SUM(Tabulka[08 h_oon])/2</f>
        <v>160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194488</v>
      </c>
      <c r="N6" s="308">
        <f ca="1">SUM(Tabulka[12 m_oc])/2</f>
        <v>194488</v>
      </c>
      <c r="O6" s="307">
        <f ca="1">SUM(Tabulka[13 m_sk])/2</f>
        <v>3305856</v>
      </c>
      <c r="P6" s="306">
        <f ca="1">SUM(Tabulka[14_vzsk])/2</f>
        <v>450</v>
      </c>
      <c r="Q6" s="306">
        <f ca="1">SUM(Tabulka[15_vzpl])/2</f>
        <v>6213.5436039237766</v>
      </c>
      <c r="R6" s="305">
        <f ca="1">IF(Q6=0,0,P6/Q6)</f>
        <v>7.2422441795665607E-2</v>
      </c>
      <c r="S6" s="304">
        <f ca="1">Q6-P6</f>
        <v>5763.5436039237766</v>
      </c>
    </row>
    <row r="7" spans="1:19" hidden="1" x14ac:dyDescent="0.3">
      <c r="A7" s="303" t="s">
        <v>237</v>
      </c>
      <c r="B7" s="302" t="s">
        <v>236</v>
      </c>
      <c r="C7" s="301" t="s">
        <v>235</v>
      </c>
      <c r="D7" s="300" t="s">
        <v>234</v>
      </c>
      <c r="E7" s="299" t="s">
        <v>233</v>
      </c>
      <c r="F7" s="298" t="s">
        <v>232</v>
      </c>
      <c r="G7" s="297" t="s">
        <v>231</v>
      </c>
      <c r="H7" s="295" t="s">
        <v>230</v>
      </c>
      <c r="I7" s="295" t="s">
        <v>229</v>
      </c>
      <c r="J7" s="294" t="s">
        <v>228</v>
      </c>
      <c r="K7" s="296" t="s">
        <v>227</v>
      </c>
      <c r="L7" s="295" t="s">
        <v>226</v>
      </c>
      <c r="M7" s="295" t="s">
        <v>225</v>
      </c>
      <c r="N7" s="294" t="s">
        <v>224</v>
      </c>
      <c r="O7" s="293" t="s">
        <v>223</v>
      </c>
      <c r="P7" s="292" t="s">
        <v>222</v>
      </c>
      <c r="Q7" s="291" t="s">
        <v>221</v>
      </c>
      <c r="R7" s="290" t="s">
        <v>220</v>
      </c>
      <c r="S7" s="289" t="s">
        <v>219</v>
      </c>
    </row>
    <row r="8" spans="1:19" x14ac:dyDescent="0.3">
      <c r="A8" s="286" t="s">
        <v>218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4.1499999999999995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3957.6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100488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100488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1830057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6213.5436039237766</v>
      </c>
      <c r="R8" s="288">
        <f ca="1">IF(Tabulka[[#This Row],[15_vzpl]]=0,"",Tabulka[[#This Row],[14_vzsk]]/Tabulka[[#This Row],[15_vzpl]])</f>
        <v>7.2422441795665607E-2</v>
      </c>
      <c r="S8" s="287">
        <f ca="1">IF(Tabulka[[#This Row],[15_vzpl]]-Tabulka[[#This Row],[14_vzsk]]=0,"",Tabulka[[#This Row],[15_vzpl]]-Tabulka[[#This Row],[14_vzsk]])</f>
        <v>5763.5436039237766</v>
      </c>
    </row>
    <row r="9" spans="1:19" x14ac:dyDescent="0.3">
      <c r="A9" s="286">
        <v>99</v>
      </c>
      <c r="B9" s="285" t="s">
        <v>836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48000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6213.5436039237766</v>
      </c>
      <c r="R9" s="288">
        <f ca="1">IF(Tabulka[[#This Row],[15_vzpl]]=0,"",Tabulka[[#This Row],[14_vzsk]]/Tabulka[[#This Row],[15_vzpl]])</f>
        <v>7.2422441795665607E-2</v>
      </c>
      <c r="S9" s="287">
        <f ca="1">IF(Tabulka[[#This Row],[15_vzpl]]-Tabulka[[#This Row],[14_vzsk]]=0,"",Tabulka[[#This Row],[15_vzpl]]-Tabulka[[#This Row],[14_vzsk]])</f>
        <v>5763.5436039237766</v>
      </c>
    </row>
    <row r="10" spans="1:19" x14ac:dyDescent="0.3">
      <c r="A10" s="286">
        <v>101</v>
      </c>
      <c r="B10" s="285" t="s">
        <v>837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4.1499999999999995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3957.6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100488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100488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1782057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3">
      <c r="A11" s="286" t="s">
        <v>827</v>
      </c>
      <c r="B11" s="285"/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5.166666666666667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5056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70000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70000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1157815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3">
      <c r="A12" s="286">
        <v>302</v>
      </c>
      <c r="B12" s="285" t="s">
        <v>838</v>
      </c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0.16666666666666666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51302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88" t="str">
        <f ca="1">IF(Tabulka[[#This Row],[15_vzpl]]=0,"",Tabulka[[#This Row],[14_vzsk]]/Tabulka[[#This Row],[15_vzpl]])</f>
        <v/>
      </c>
      <c r="S12" s="287" t="str">
        <f ca="1">IF(Tabulka[[#This Row],[15_vzpl]]-Tabulka[[#This Row],[14_vzsk]]=0,"",Tabulka[[#This Row],[15_vzpl]]-Tabulka[[#This Row],[14_vzsk]])</f>
        <v/>
      </c>
    </row>
    <row r="13" spans="1:19" x14ac:dyDescent="0.3">
      <c r="A13" s="286">
        <v>303</v>
      </c>
      <c r="B13" s="285" t="s">
        <v>839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964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20000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20000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157731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88" t="str">
        <f ca="1">IF(Tabulka[[#This Row],[15_vzpl]]=0,"",Tabulka[[#This Row],[14_vzsk]]/Tabulka[[#This Row],[15_vzpl]])</f>
        <v/>
      </c>
      <c r="S13" s="287" t="str">
        <f ca="1">IF(Tabulka[[#This Row],[15_vzpl]]-Tabulka[[#This Row],[14_vzsk]]=0,"",Tabulka[[#This Row],[15_vzpl]]-Tabulka[[#This Row],[14_vzsk]])</f>
        <v/>
      </c>
    </row>
    <row r="14" spans="1:19" x14ac:dyDescent="0.3">
      <c r="A14" s="286">
        <v>304</v>
      </c>
      <c r="B14" s="285" t="s">
        <v>840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2956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36000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36000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656075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 t="str">
        <f ca="1">IF(Tabulka[[#This Row],[15_vzpl]]-Tabulka[[#This Row],[14_vzsk]]=0,"",Tabulka[[#This Row],[15_vzpl]]-Tabulka[[#This Row],[14_vzsk]])</f>
        <v/>
      </c>
    </row>
    <row r="15" spans="1:19" x14ac:dyDescent="0.3">
      <c r="A15" s="286">
        <v>305</v>
      </c>
      <c r="B15" s="285" t="s">
        <v>841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976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14000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14000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292707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8" t="str">
        <f ca="1">IF(Tabulka[[#This Row],[15_vzpl]]=0,"",Tabulka[[#This Row],[14_vzsk]]/Tabulka[[#This Row],[15_vzpl]])</f>
        <v/>
      </c>
      <c r="S15" s="287" t="str">
        <f ca="1">IF(Tabulka[[#This Row],[15_vzpl]]-Tabulka[[#This Row],[14_vzsk]]=0,"",Tabulka[[#This Row],[15_vzpl]]-Tabulka[[#This Row],[14_vzsk]])</f>
        <v/>
      </c>
    </row>
    <row r="16" spans="1:19" x14ac:dyDescent="0.3">
      <c r="A16" s="286" t="s">
        <v>828</v>
      </c>
      <c r="B16" s="285"/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1791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24000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24000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317984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3">
      <c r="A17" s="286">
        <v>30</v>
      </c>
      <c r="B17" s="285" t="s">
        <v>842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1791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24000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24000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317984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3">
      <c r="A18" t="s">
        <v>247</v>
      </c>
    </row>
    <row r="19" spans="1:19" x14ac:dyDescent="0.3">
      <c r="A19" s="113" t="s">
        <v>160</v>
      </c>
    </row>
    <row r="20" spans="1:19" x14ac:dyDescent="0.3">
      <c r="A20" s="114" t="s">
        <v>217</v>
      </c>
    </row>
    <row r="21" spans="1:19" x14ac:dyDescent="0.3">
      <c r="A21" s="278" t="s">
        <v>216</v>
      </c>
    </row>
    <row r="22" spans="1:19" x14ac:dyDescent="0.3">
      <c r="A22" s="235" t="s">
        <v>189</v>
      </c>
    </row>
    <row r="23" spans="1:19" x14ac:dyDescent="0.3">
      <c r="A23" s="237" t="s">
        <v>194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7">
    <cfRule type="cellIs" dxfId="4" priority="3" operator="lessThan">
      <formula>0</formula>
    </cfRule>
  </conditionalFormatting>
  <conditionalFormatting sqref="R6:R17">
    <cfRule type="cellIs" dxfId="3" priority="4" operator="greaterThan">
      <formula>1</formula>
    </cfRule>
  </conditionalFormatting>
  <conditionalFormatting sqref="A8:S17">
    <cfRule type="expression" dxfId="2" priority="2">
      <formula>$B8=""</formula>
    </cfRule>
  </conditionalFormatting>
  <conditionalFormatting sqref="P8:S17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29" t="s">
        <v>120</v>
      </c>
      <c r="B1" s="329"/>
      <c r="C1" s="330"/>
      <c r="D1" s="330"/>
      <c r="E1" s="330"/>
    </row>
    <row r="2" spans="1:5" ht="14.4" customHeight="1" thickBot="1" x14ac:dyDescent="0.35">
      <c r="A2" s="232" t="s">
        <v>270</v>
      </c>
      <c r="B2" s="151"/>
    </row>
    <row r="3" spans="1:5" ht="14.4" customHeight="1" thickBot="1" x14ac:dyDescent="0.35">
      <c r="A3" s="154"/>
      <c r="C3" s="155" t="s">
        <v>106</v>
      </c>
      <c r="D3" s="156" t="s">
        <v>72</v>
      </c>
      <c r="E3" s="157" t="s">
        <v>74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5562.5844743862144</v>
      </c>
      <c r="D4" s="160">
        <f ca="1">IF(ISERROR(VLOOKUP("Náklady celkem",INDIRECT("HI!$A:$G"),5,0)),0,VLOOKUP("Náklady celkem",INDIRECT("HI!$A:$G"),5,0))</f>
        <v>5992.3773400000009</v>
      </c>
      <c r="E4" s="161">
        <f ca="1">IF(C4=0,0,D4/C4)</f>
        <v>1.0772649597669635</v>
      </c>
    </row>
    <row r="5" spans="1:5" ht="14.4" customHeight="1" x14ac:dyDescent="0.3">
      <c r="A5" s="162" t="s">
        <v>152</v>
      </c>
      <c r="B5" s="163"/>
      <c r="C5" s="164"/>
      <c r="D5" s="164"/>
      <c r="E5" s="165"/>
    </row>
    <row r="6" spans="1:5" ht="14.4" customHeight="1" x14ac:dyDescent="0.3">
      <c r="A6" s="166" t="s">
        <v>157</v>
      </c>
      <c r="B6" s="167"/>
      <c r="C6" s="168"/>
      <c r="D6" s="168"/>
      <c r="E6" s="165"/>
    </row>
    <row r="7" spans="1:5" ht="14.4" customHeight="1" x14ac:dyDescent="0.3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294.99999609375004</v>
      </c>
      <c r="D7" s="168">
        <f>IF(ISERROR(HI!E5),"",HI!E5)</f>
        <v>309.51107000000002</v>
      </c>
      <c r="E7" s="165">
        <f t="shared" ref="E7:E15" si="0">IF(C7=0,0,D7/C7)</f>
        <v>1.0491900816894872</v>
      </c>
    </row>
    <row r="8" spans="1:5" ht="14.4" customHeight="1" x14ac:dyDescent="0.3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" customHeight="1" x14ac:dyDescent="0.3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0</v>
      </c>
      <c r="E9" s="165">
        <f>IF(C9=0,0,D9/C9)</f>
        <v>0</v>
      </c>
    </row>
    <row r="10" spans="1:5" ht="14.4" customHeight="1" x14ac:dyDescent="0.3">
      <c r="A10" s="170" t="s">
        <v>153</v>
      </c>
      <c r="B10" s="167"/>
      <c r="C10" s="168"/>
      <c r="D10" s="168"/>
      <c r="E10" s="165"/>
    </row>
    <row r="11" spans="1:5" ht="14.4" customHeight="1" x14ac:dyDescent="0.3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0.74734629543950204</v>
      </c>
      <c r="E11" s="165">
        <f t="shared" si="0"/>
        <v>1.2455771590658369</v>
      </c>
    </row>
    <row r="12" spans="1:5" ht="14.4" customHeight="1" x14ac:dyDescent="0.3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0.62365732550701258</v>
      </c>
      <c r="E12" s="165">
        <f t="shared" si="0"/>
        <v>0.77957165688376573</v>
      </c>
    </row>
    <row r="13" spans="1:5" ht="14.4" customHeight="1" x14ac:dyDescent="0.3">
      <c r="A13" s="170" t="s">
        <v>154</v>
      </c>
      <c r="B13" s="167"/>
      <c r="C13" s="168"/>
      <c r="D13" s="168"/>
      <c r="E13" s="165"/>
    </row>
    <row r="14" spans="1:5" ht="14.4" customHeight="1" x14ac:dyDescent="0.3">
      <c r="A14" s="171" t="s">
        <v>158</v>
      </c>
      <c r="B14" s="167"/>
      <c r="C14" s="164"/>
      <c r="D14" s="164"/>
      <c r="E14" s="165"/>
    </row>
    <row r="15" spans="1:5" ht="14.4" customHeight="1" x14ac:dyDescent="0.3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46.264629516601566</v>
      </c>
      <c r="D15" s="168">
        <f>IF(ISERROR(HI!E6),"",HI!E6)</f>
        <v>43.223870000000005</v>
      </c>
      <c r="E15" s="165">
        <f t="shared" si="0"/>
        <v>0.93427463813342726</v>
      </c>
    </row>
    <row r="16" spans="1:5" ht="14.4" customHeight="1" thickBot="1" x14ac:dyDescent="0.3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4270.7578984374995</v>
      </c>
      <c r="D16" s="164">
        <f ca="1">IF(ISERROR(VLOOKUP("Osobní náklady (Kč) *",INDIRECT("HI!$A:$G"),5,0)),0,VLOOKUP("Osobní náklady (Kč) *",INDIRECT("HI!$A:$G"),5,0))</f>
        <v>4474.0822399999997</v>
      </c>
      <c r="E16" s="165">
        <f ca="1">IF(C16=0,0,D16/C16)</f>
        <v>1.0476084916068149</v>
      </c>
    </row>
    <row r="17" spans="1:5" ht="14.4" customHeight="1" thickBot="1" x14ac:dyDescent="0.35">
      <c r="A17" s="177"/>
      <c r="B17" s="178"/>
      <c r="C17" s="179"/>
      <c r="D17" s="179"/>
      <c r="E17" s="180"/>
    </row>
    <row r="18" spans="1:5" ht="14.4" customHeight="1" thickBot="1" x14ac:dyDescent="0.3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1440.8933300000001</v>
      </c>
      <c r="D18" s="183">
        <f ca="1">IF(ISERROR(VLOOKUP("Výnosy celkem",INDIRECT("HI!$A:$G"),5,0)),0,VLOOKUP("Výnosy celkem",INDIRECT("HI!$A:$G"),5,0))</f>
        <v>1449.9706600000002</v>
      </c>
      <c r="E18" s="184">
        <f t="shared" ref="E18:E23" ca="1" si="1">IF(C18=0,0,D18/C18)</f>
        <v>1.0062997931984321</v>
      </c>
    </row>
    <row r="19" spans="1:5" ht="14.4" customHeight="1" x14ac:dyDescent="0.3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1440.8933300000001</v>
      </c>
      <c r="D19" s="164">
        <f ca="1">IF(ISERROR(VLOOKUP("Ambulance *",INDIRECT("HI!$A:$G"),5,0)),0,VLOOKUP("Ambulance *",INDIRECT("HI!$A:$G"),5,0))</f>
        <v>1449.9706600000002</v>
      </c>
      <c r="E19" s="165">
        <f t="shared" ca="1" si="1"/>
        <v>1.0062997931984321</v>
      </c>
    </row>
    <row r="20" spans="1:5" ht="14.4" customHeight="1" x14ac:dyDescent="0.3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1.0062997931984321</v>
      </c>
      <c r="E20" s="165">
        <f t="shared" si="1"/>
        <v>1.0062997931984321</v>
      </c>
    </row>
    <row r="21" spans="1:5" ht="14.4" customHeight="1" x14ac:dyDescent="0.3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>
        <f>IF(ISERROR(VLOOKUP("Specializovaná ambulantní péče",'ZV Vykáz.-A'!$A:$AB,10,0)),"",VLOOKUP("Specializovaná ambulantní péče",'ZV Vykáz.-A'!$A:$AB,10,0))</f>
        <v>1.0062997931984319</v>
      </c>
      <c r="E21" s="165">
        <f t="shared" si="1"/>
        <v>1.0062997931984319</v>
      </c>
    </row>
    <row r="22" spans="1:5" ht="14.4" customHeight="1" x14ac:dyDescent="0.3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 t="str">
        <f>IF(ISERROR(VLOOKUP("Ambulantní péče ve vyjmenovaných odbornostech (§9) *",'ZV Vykáz.-A'!$A:$AB,10,0)),"",VLOOKUP("Ambulantní péče ve vyjmenovaných odbornostech (§9) *",'ZV Vykáz.-A'!$A:$AB,10,0))</f>
        <v/>
      </c>
      <c r="E22" s="165">
        <f>IF(OR(C22=0,D22=""),0,IF(C22="","",D22/C22))</f>
        <v>0</v>
      </c>
    </row>
    <row r="23" spans="1:5" ht="14.4" customHeight="1" x14ac:dyDescent="0.3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0.32547626735550533</v>
      </c>
      <c r="E23" s="165">
        <f t="shared" si="1"/>
        <v>0.38291325571235924</v>
      </c>
    </row>
    <row r="24" spans="1:5" ht="14.4" customHeight="1" x14ac:dyDescent="0.3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" customHeight="1" thickBot="1" x14ac:dyDescent="0.35">
      <c r="A25" s="188" t="s">
        <v>155</v>
      </c>
      <c r="B25" s="174"/>
      <c r="C25" s="175"/>
      <c r="D25" s="175"/>
      <c r="E25" s="176"/>
    </row>
    <row r="26" spans="1:5" ht="14.4" customHeight="1" thickBot="1" x14ac:dyDescent="0.35">
      <c r="A26" s="189"/>
      <c r="B26" s="190"/>
      <c r="C26" s="191"/>
      <c r="D26" s="191"/>
      <c r="E26" s="192"/>
    </row>
    <row r="27" spans="1:5" ht="14.4" customHeight="1" thickBot="1" x14ac:dyDescent="0.3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6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64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835</v>
      </c>
    </row>
    <row r="2" spans="1:19" x14ac:dyDescent="0.3">
      <c r="A2" s="232" t="s">
        <v>270</v>
      </c>
    </row>
    <row r="3" spans="1:19" x14ac:dyDescent="0.3">
      <c r="A3" s="324" t="s">
        <v>166</v>
      </c>
      <c r="B3" s="323">
        <v>2018</v>
      </c>
      <c r="C3" t="s">
        <v>246</v>
      </c>
      <c r="D3" t="s">
        <v>237</v>
      </c>
      <c r="E3" t="s">
        <v>235</v>
      </c>
      <c r="F3" t="s">
        <v>234</v>
      </c>
      <c r="G3" t="s">
        <v>233</v>
      </c>
      <c r="H3" t="s">
        <v>232</v>
      </c>
      <c r="I3" t="s">
        <v>231</v>
      </c>
      <c r="J3" t="s">
        <v>230</v>
      </c>
      <c r="K3" t="s">
        <v>229</v>
      </c>
      <c r="L3" t="s">
        <v>228</v>
      </c>
      <c r="M3" t="s">
        <v>227</v>
      </c>
      <c r="N3" t="s">
        <v>226</v>
      </c>
      <c r="O3" t="s">
        <v>225</v>
      </c>
      <c r="P3" t="s">
        <v>224</v>
      </c>
      <c r="Q3" t="s">
        <v>223</v>
      </c>
      <c r="R3" t="s">
        <v>222</v>
      </c>
      <c r="S3" t="s">
        <v>221</v>
      </c>
    </row>
    <row r="4" spans="1:19" x14ac:dyDescent="0.3">
      <c r="A4" s="322" t="s">
        <v>167</v>
      </c>
      <c r="B4" s="321">
        <v>1</v>
      </c>
      <c r="C4" s="316">
        <v>1</v>
      </c>
      <c r="D4" s="316" t="s">
        <v>218</v>
      </c>
      <c r="E4" s="315">
        <v>4.1500000000000004</v>
      </c>
      <c r="F4" s="315"/>
      <c r="G4" s="315"/>
      <c r="H4" s="315"/>
      <c r="I4" s="315">
        <v>643.6</v>
      </c>
      <c r="J4" s="315"/>
      <c r="K4" s="315"/>
      <c r="L4" s="315">
        <v>32</v>
      </c>
      <c r="M4" s="315"/>
      <c r="N4" s="315"/>
      <c r="O4" s="315"/>
      <c r="P4" s="315"/>
      <c r="Q4" s="315">
        <v>265548</v>
      </c>
      <c r="R4" s="315"/>
      <c r="S4" s="315">
        <v>1035.5906006539628</v>
      </c>
    </row>
    <row r="5" spans="1:19" x14ac:dyDescent="0.3">
      <c r="A5" s="320" t="s">
        <v>168</v>
      </c>
      <c r="B5" s="319">
        <v>2</v>
      </c>
      <c r="C5">
        <v>1</v>
      </c>
      <c r="D5">
        <v>99</v>
      </c>
      <c r="L5">
        <v>32</v>
      </c>
      <c r="Q5">
        <v>9600</v>
      </c>
      <c r="S5">
        <v>1035.5906006539628</v>
      </c>
    </row>
    <row r="6" spans="1:19" x14ac:dyDescent="0.3">
      <c r="A6" s="322" t="s">
        <v>169</v>
      </c>
      <c r="B6" s="321">
        <v>3</v>
      </c>
      <c r="C6">
        <v>1</v>
      </c>
      <c r="D6">
        <v>101</v>
      </c>
      <c r="E6">
        <v>4.1500000000000004</v>
      </c>
      <c r="I6">
        <v>643.6</v>
      </c>
      <c r="Q6">
        <v>255948</v>
      </c>
    </row>
    <row r="7" spans="1:19" x14ac:dyDescent="0.3">
      <c r="A7" s="320" t="s">
        <v>170</v>
      </c>
      <c r="B7" s="319">
        <v>4</v>
      </c>
      <c r="C7">
        <v>1</v>
      </c>
      <c r="D7" t="s">
        <v>827</v>
      </c>
      <c r="E7">
        <v>5</v>
      </c>
      <c r="I7">
        <v>900</v>
      </c>
      <c r="Q7">
        <v>180994</v>
      </c>
    </row>
    <row r="8" spans="1:19" x14ac:dyDescent="0.3">
      <c r="A8" s="322" t="s">
        <v>171</v>
      </c>
      <c r="B8" s="321">
        <v>5</v>
      </c>
      <c r="C8">
        <v>1</v>
      </c>
      <c r="D8">
        <v>303</v>
      </c>
      <c r="E8">
        <v>1</v>
      </c>
      <c r="I8">
        <v>176</v>
      </c>
      <c r="Q8">
        <v>31383</v>
      </c>
    </row>
    <row r="9" spans="1:19" x14ac:dyDescent="0.3">
      <c r="A9" s="320" t="s">
        <v>172</v>
      </c>
      <c r="B9" s="319">
        <v>6</v>
      </c>
      <c r="C9">
        <v>1</v>
      </c>
      <c r="D9">
        <v>304</v>
      </c>
      <c r="E9">
        <v>3</v>
      </c>
      <c r="I9">
        <v>540</v>
      </c>
      <c r="Q9">
        <v>103401</v>
      </c>
    </row>
    <row r="10" spans="1:19" x14ac:dyDescent="0.3">
      <c r="A10" s="322" t="s">
        <v>173</v>
      </c>
      <c r="B10" s="321">
        <v>7</v>
      </c>
      <c r="C10">
        <v>1</v>
      </c>
      <c r="D10">
        <v>305</v>
      </c>
      <c r="E10">
        <v>1</v>
      </c>
      <c r="I10">
        <v>184</v>
      </c>
      <c r="Q10">
        <v>46210</v>
      </c>
    </row>
    <row r="11" spans="1:19" x14ac:dyDescent="0.3">
      <c r="A11" s="320" t="s">
        <v>174</v>
      </c>
      <c r="B11" s="319">
        <v>8</v>
      </c>
      <c r="C11">
        <v>1</v>
      </c>
      <c r="D11" t="s">
        <v>828</v>
      </c>
      <c r="E11">
        <v>2</v>
      </c>
      <c r="I11">
        <v>296</v>
      </c>
      <c r="Q11">
        <v>44389</v>
      </c>
    </row>
    <row r="12" spans="1:19" x14ac:dyDescent="0.3">
      <c r="A12" s="322" t="s">
        <v>175</v>
      </c>
      <c r="B12" s="321">
        <v>9</v>
      </c>
      <c r="C12">
        <v>1</v>
      </c>
      <c r="D12">
        <v>30</v>
      </c>
      <c r="E12">
        <v>2</v>
      </c>
      <c r="I12">
        <v>296</v>
      </c>
      <c r="Q12">
        <v>44389</v>
      </c>
    </row>
    <row r="13" spans="1:19" x14ac:dyDescent="0.3">
      <c r="A13" s="320" t="s">
        <v>176</v>
      </c>
      <c r="B13" s="319">
        <v>10</v>
      </c>
      <c r="C13" t="s">
        <v>829</v>
      </c>
      <c r="E13">
        <v>11.15</v>
      </c>
      <c r="I13">
        <v>1839.6</v>
      </c>
      <c r="L13">
        <v>32</v>
      </c>
      <c r="Q13">
        <v>490931</v>
      </c>
      <c r="S13">
        <v>1035.5906006539628</v>
      </c>
    </row>
    <row r="14" spans="1:19" x14ac:dyDescent="0.3">
      <c r="A14" s="322" t="s">
        <v>177</v>
      </c>
      <c r="B14" s="321">
        <v>11</v>
      </c>
      <c r="C14">
        <v>2</v>
      </c>
      <c r="D14" t="s">
        <v>218</v>
      </c>
      <c r="E14">
        <v>4.1500000000000004</v>
      </c>
      <c r="I14">
        <v>645.6</v>
      </c>
      <c r="L14">
        <v>24</v>
      </c>
      <c r="Q14">
        <v>290694</v>
      </c>
      <c r="S14">
        <v>1035.5906006539628</v>
      </c>
    </row>
    <row r="15" spans="1:19" x14ac:dyDescent="0.3">
      <c r="A15" s="320" t="s">
        <v>178</v>
      </c>
      <c r="B15" s="319">
        <v>12</v>
      </c>
      <c r="C15">
        <v>2</v>
      </c>
      <c r="D15">
        <v>99</v>
      </c>
      <c r="L15">
        <v>24</v>
      </c>
      <c r="Q15">
        <v>7200</v>
      </c>
      <c r="S15">
        <v>1035.5906006539628</v>
      </c>
    </row>
    <row r="16" spans="1:19" x14ac:dyDescent="0.3">
      <c r="A16" s="318" t="s">
        <v>166</v>
      </c>
      <c r="B16" s="317">
        <v>2018</v>
      </c>
      <c r="C16">
        <v>2</v>
      </c>
      <c r="D16">
        <v>101</v>
      </c>
      <c r="E16">
        <v>4.1500000000000004</v>
      </c>
      <c r="I16">
        <v>645.6</v>
      </c>
      <c r="Q16">
        <v>283494</v>
      </c>
    </row>
    <row r="17" spans="3:19" x14ac:dyDescent="0.3">
      <c r="C17">
        <v>2</v>
      </c>
      <c r="D17" t="s">
        <v>827</v>
      </c>
      <c r="E17">
        <v>5</v>
      </c>
      <c r="I17">
        <v>760</v>
      </c>
      <c r="Q17">
        <v>180163</v>
      </c>
    </row>
    <row r="18" spans="3:19" x14ac:dyDescent="0.3">
      <c r="C18">
        <v>2</v>
      </c>
      <c r="D18">
        <v>303</v>
      </c>
      <c r="E18">
        <v>1</v>
      </c>
      <c r="I18">
        <v>156</v>
      </c>
      <c r="Q18">
        <v>31225</v>
      </c>
    </row>
    <row r="19" spans="3:19" x14ac:dyDescent="0.3">
      <c r="C19">
        <v>2</v>
      </c>
      <c r="D19">
        <v>304</v>
      </c>
      <c r="E19">
        <v>3</v>
      </c>
      <c r="I19">
        <v>444</v>
      </c>
      <c r="Q19">
        <v>102728</v>
      </c>
    </row>
    <row r="20" spans="3:19" x14ac:dyDescent="0.3">
      <c r="C20">
        <v>2</v>
      </c>
      <c r="D20">
        <v>305</v>
      </c>
      <c r="E20">
        <v>1</v>
      </c>
      <c r="I20">
        <v>160</v>
      </c>
      <c r="Q20">
        <v>46210</v>
      </c>
    </row>
    <row r="21" spans="3:19" x14ac:dyDescent="0.3">
      <c r="C21">
        <v>2</v>
      </c>
      <c r="D21" t="s">
        <v>828</v>
      </c>
      <c r="E21">
        <v>2</v>
      </c>
      <c r="I21">
        <v>312</v>
      </c>
      <c r="Q21">
        <v>52163</v>
      </c>
    </row>
    <row r="22" spans="3:19" x14ac:dyDescent="0.3">
      <c r="C22">
        <v>2</v>
      </c>
      <c r="D22">
        <v>30</v>
      </c>
      <c r="E22">
        <v>2</v>
      </c>
      <c r="I22">
        <v>312</v>
      </c>
      <c r="Q22">
        <v>52163</v>
      </c>
    </row>
    <row r="23" spans="3:19" x14ac:dyDescent="0.3">
      <c r="C23" t="s">
        <v>830</v>
      </c>
      <c r="E23">
        <v>11.15</v>
      </c>
      <c r="I23">
        <v>1717.6</v>
      </c>
      <c r="L23">
        <v>24</v>
      </c>
      <c r="Q23">
        <v>523020</v>
      </c>
      <c r="S23">
        <v>1035.5906006539628</v>
      </c>
    </row>
    <row r="24" spans="3:19" x14ac:dyDescent="0.3">
      <c r="C24">
        <v>3</v>
      </c>
      <c r="D24" t="s">
        <v>218</v>
      </c>
      <c r="E24">
        <v>4.1500000000000004</v>
      </c>
      <c r="I24">
        <v>638.4</v>
      </c>
      <c r="L24">
        <v>32</v>
      </c>
      <c r="Q24">
        <v>296946</v>
      </c>
      <c r="S24">
        <v>1035.5906006539628</v>
      </c>
    </row>
    <row r="25" spans="3:19" x14ac:dyDescent="0.3">
      <c r="C25">
        <v>3</v>
      </c>
      <c r="D25">
        <v>99</v>
      </c>
      <c r="L25">
        <v>32</v>
      </c>
      <c r="Q25">
        <v>9600</v>
      </c>
      <c r="S25">
        <v>1035.5906006539628</v>
      </c>
    </row>
    <row r="26" spans="3:19" x14ac:dyDescent="0.3">
      <c r="C26">
        <v>3</v>
      </c>
      <c r="D26">
        <v>101</v>
      </c>
      <c r="E26">
        <v>4.1500000000000004</v>
      </c>
      <c r="I26">
        <v>638.4</v>
      </c>
      <c r="Q26">
        <v>287346</v>
      </c>
    </row>
    <row r="27" spans="3:19" x14ac:dyDescent="0.3">
      <c r="C27">
        <v>3</v>
      </c>
      <c r="D27" t="s">
        <v>827</v>
      </c>
      <c r="E27">
        <v>5</v>
      </c>
      <c r="I27">
        <v>820</v>
      </c>
      <c r="Q27">
        <v>181703</v>
      </c>
    </row>
    <row r="28" spans="3:19" x14ac:dyDescent="0.3">
      <c r="C28">
        <v>3</v>
      </c>
      <c r="D28">
        <v>303</v>
      </c>
      <c r="E28">
        <v>1</v>
      </c>
      <c r="I28">
        <v>176</v>
      </c>
      <c r="Q28">
        <v>31270</v>
      </c>
    </row>
    <row r="29" spans="3:19" x14ac:dyDescent="0.3">
      <c r="C29">
        <v>3</v>
      </c>
      <c r="D29">
        <v>304</v>
      </c>
      <c r="E29">
        <v>3</v>
      </c>
      <c r="I29">
        <v>492</v>
      </c>
      <c r="Q29">
        <v>103432</v>
      </c>
    </row>
    <row r="30" spans="3:19" x14ac:dyDescent="0.3">
      <c r="C30">
        <v>3</v>
      </c>
      <c r="D30">
        <v>305</v>
      </c>
      <c r="E30">
        <v>1</v>
      </c>
      <c r="I30">
        <v>152</v>
      </c>
      <c r="Q30">
        <v>47001</v>
      </c>
    </row>
    <row r="31" spans="3:19" x14ac:dyDescent="0.3">
      <c r="C31">
        <v>3</v>
      </c>
      <c r="D31" t="s">
        <v>828</v>
      </c>
      <c r="E31">
        <v>2</v>
      </c>
      <c r="I31">
        <v>272</v>
      </c>
      <c r="Q31">
        <v>46196</v>
      </c>
    </row>
    <row r="32" spans="3:19" x14ac:dyDescent="0.3">
      <c r="C32">
        <v>3</v>
      </c>
      <c r="D32">
        <v>30</v>
      </c>
      <c r="E32">
        <v>2</v>
      </c>
      <c r="I32">
        <v>272</v>
      </c>
      <c r="Q32">
        <v>46196</v>
      </c>
    </row>
    <row r="33" spans="3:19" x14ac:dyDescent="0.3">
      <c r="C33" t="s">
        <v>831</v>
      </c>
      <c r="E33">
        <v>11.15</v>
      </c>
      <c r="I33">
        <v>1730.4</v>
      </c>
      <c r="L33">
        <v>32</v>
      </c>
      <c r="Q33">
        <v>524845</v>
      </c>
      <c r="S33">
        <v>1035.5906006539628</v>
      </c>
    </row>
    <row r="34" spans="3:19" x14ac:dyDescent="0.3">
      <c r="C34">
        <v>4</v>
      </c>
      <c r="D34" t="s">
        <v>218</v>
      </c>
      <c r="E34">
        <v>4.1500000000000004</v>
      </c>
      <c r="I34">
        <v>680.4</v>
      </c>
      <c r="L34">
        <v>24</v>
      </c>
      <c r="O34">
        <v>100488</v>
      </c>
      <c r="P34">
        <v>100488</v>
      </c>
      <c r="Q34">
        <v>391589</v>
      </c>
      <c r="S34">
        <v>1035.5906006539628</v>
      </c>
    </row>
    <row r="35" spans="3:19" x14ac:dyDescent="0.3">
      <c r="C35">
        <v>4</v>
      </c>
      <c r="D35">
        <v>99</v>
      </c>
      <c r="L35">
        <v>24</v>
      </c>
      <c r="Q35">
        <v>7200</v>
      </c>
      <c r="S35">
        <v>1035.5906006539628</v>
      </c>
    </row>
    <row r="36" spans="3:19" x14ac:dyDescent="0.3">
      <c r="C36">
        <v>4</v>
      </c>
      <c r="D36">
        <v>101</v>
      </c>
      <c r="E36">
        <v>4.1500000000000004</v>
      </c>
      <c r="I36">
        <v>680.4</v>
      </c>
      <c r="O36">
        <v>100488</v>
      </c>
      <c r="P36">
        <v>100488</v>
      </c>
      <c r="Q36">
        <v>384389</v>
      </c>
    </row>
    <row r="37" spans="3:19" x14ac:dyDescent="0.3">
      <c r="C37">
        <v>4</v>
      </c>
      <c r="D37" t="s">
        <v>827</v>
      </c>
      <c r="E37">
        <v>5</v>
      </c>
      <c r="I37">
        <v>772</v>
      </c>
      <c r="O37">
        <v>70000</v>
      </c>
      <c r="P37">
        <v>70000</v>
      </c>
      <c r="Q37">
        <v>251463</v>
      </c>
    </row>
    <row r="38" spans="3:19" x14ac:dyDescent="0.3">
      <c r="C38">
        <v>4</v>
      </c>
      <c r="D38">
        <v>302</v>
      </c>
      <c r="E38">
        <v>1</v>
      </c>
      <c r="I38">
        <v>160</v>
      </c>
      <c r="Q38">
        <v>51302</v>
      </c>
    </row>
    <row r="39" spans="3:19" x14ac:dyDescent="0.3">
      <c r="C39">
        <v>4</v>
      </c>
      <c r="D39">
        <v>303</v>
      </c>
      <c r="O39">
        <v>20000</v>
      </c>
      <c r="P39">
        <v>20000</v>
      </c>
    </row>
    <row r="40" spans="3:19" x14ac:dyDescent="0.3">
      <c r="C40">
        <v>4</v>
      </c>
      <c r="D40">
        <v>304</v>
      </c>
      <c r="E40">
        <v>3</v>
      </c>
      <c r="I40">
        <v>484</v>
      </c>
      <c r="O40">
        <v>36000</v>
      </c>
      <c r="P40">
        <v>36000</v>
      </c>
      <c r="Q40">
        <v>139295</v>
      </c>
    </row>
    <row r="41" spans="3:19" x14ac:dyDescent="0.3">
      <c r="C41">
        <v>4</v>
      </c>
      <c r="D41">
        <v>305</v>
      </c>
      <c r="E41">
        <v>1</v>
      </c>
      <c r="I41">
        <v>128</v>
      </c>
      <c r="O41">
        <v>14000</v>
      </c>
      <c r="P41">
        <v>14000</v>
      </c>
      <c r="Q41">
        <v>60866</v>
      </c>
    </row>
    <row r="42" spans="3:19" x14ac:dyDescent="0.3">
      <c r="C42">
        <v>4</v>
      </c>
      <c r="D42" t="s">
        <v>828</v>
      </c>
      <c r="E42">
        <v>2</v>
      </c>
      <c r="I42">
        <v>295</v>
      </c>
      <c r="O42">
        <v>24000</v>
      </c>
      <c r="P42">
        <v>24000</v>
      </c>
      <c r="Q42">
        <v>74543</v>
      </c>
    </row>
    <row r="43" spans="3:19" x14ac:dyDescent="0.3">
      <c r="C43">
        <v>4</v>
      </c>
      <c r="D43">
        <v>30</v>
      </c>
      <c r="E43">
        <v>2</v>
      </c>
      <c r="I43">
        <v>295</v>
      </c>
      <c r="O43">
        <v>24000</v>
      </c>
      <c r="P43">
        <v>24000</v>
      </c>
      <c r="Q43">
        <v>74543</v>
      </c>
    </row>
    <row r="44" spans="3:19" x14ac:dyDescent="0.3">
      <c r="C44" t="s">
        <v>832</v>
      </c>
      <c r="E44">
        <v>11.15</v>
      </c>
      <c r="I44">
        <v>1747.4</v>
      </c>
      <c r="L44">
        <v>24</v>
      </c>
      <c r="O44">
        <v>194488</v>
      </c>
      <c r="P44">
        <v>194488</v>
      </c>
      <c r="Q44">
        <v>717595</v>
      </c>
      <c r="S44">
        <v>1035.5906006539628</v>
      </c>
    </row>
    <row r="45" spans="3:19" x14ac:dyDescent="0.3">
      <c r="C45">
        <v>5</v>
      </c>
      <c r="D45" t="s">
        <v>218</v>
      </c>
      <c r="E45">
        <v>4.1500000000000004</v>
      </c>
      <c r="I45">
        <v>719.2</v>
      </c>
      <c r="L45">
        <v>24</v>
      </c>
      <c r="Q45">
        <v>293241</v>
      </c>
      <c r="S45">
        <v>1035.5906006539628</v>
      </c>
    </row>
    <row r="46" spans="3:19" x14ac:dyDescent="0.3">
      <c r="C46">
        <v>5</v>
      </c>
      <c r="D46">
        <v>99</v>
      </c>
      <c r="L46">
        <v>24</v>
      </c>
      <c r="Q46">
        <v>7200</v>
      </c>
      <c r="S46">
        <v>1035.5906006539628</v>
      </c>
    </row>
    <row r="47" spans="3:19" x14ac:dyDescent="0.3">
      <c r="C47">
        <v>5</v>
      </c>
      <c r="D47">
        <v>101</v>
      </c>
      <c r="E47">
        <v>4.1500000000000004</v>
      </c>
      <c r="I47">
        <v>719.2</v>
      </c>
      <c r="Q47">
        <v>286041</v>
      </c>
    </row>
    <row r="48" spans="3:19" x14ac:dyDescent="0.3">
      <c r="C48">
        <v>5</v>
      </c>
      <c r="D48" t="s">
        <v>827</v>
      </c>
      <c r="E48">
        <v>6</v>
      </c>
      <c r="I48">
        <v>1032</v>
      </c>
      <c r="Q48">
        <v>181701</v>
      </c>
    </row>
    <row r="49" spans="3:19" x14ac:dyDescent="0.3">
      <c r="C49">
        <v>5</v>
      </c>
      <c r="D49">
        <v>303</v>
      </c>
      <c r="E49">
        <v>2</v>
      </c>
      <c r="I49">
        <v>328</v>
      </c>
      <c r="Q49">
        <v>31593</v>
      </c>
    </row>
    <row r="50" spans="3:19" x14ac:dyDescent="0.3">
      <c r="C50">
        <v>5</v>
      </c>
      <c r="D50">
        <v>304</v>
      </c>
      <c r="E50">
        <v>3</v>
      </c>
      <c r="I50">
        <v>520</v>
      </c>
      <c r="Q50">
        <v>103898</v>
      </c>
    </row>
    <row r="51" spans="3:19" x14ac:dyDescent="0.3">
      <c r="C51">
        <v>5</v>
      </c>
      <c r="D51">
        <v>305</v>
      </c>
      <c r="E51">
        <v>1</v>
      </c>
      <c r="I51">
        <v>184</v>
      </c>
      <c r="Q51">
        <v>46210</v>
      </c>
    </row>
    <row r="52" spans="3:19" x14ac:dyDescent="0.3">
      <c r="C52">
        <v>5</v>
      </c>
      <c r="D52" t="s">
        <v>828</v>
      </c>
      <c r="E52">
        <v>2</v>
      </c>
      <c r="I52">
        <v>296</v>
      </c>
      <c r="Q52">
        <v>47452</v>
      </c>
    </row>
    <row r="53" spans="3:19" x14ac:dyDescent="0.3">
      <c r="C53">
        <v>5</v>
      </c>
      <c r="D53">
        <v>30</v>
      </c>
      <c r="E53">
        <v>2</v>
      </c>
      <c r="I53">
        <v>296</v>
      </c>
      <c r="Q53">
        <v>47452</v>
      </c>
    </row>
    <row r="54" spans="3:19" x14ac:dyDescent="0.3">
      <c r="C54" t="s">
        <v>833</v>
      </c>
      <c r="E54">
        <v>12.15</v>
      </c>
      <c r="I54">
        <v>2047.2</v>
      </c>
      <c r="L54">
        <v>24</v>
      </c>
      <c r="Q54">
        <v>522394</v>
      </c>
      <c r="S54">
        <v>1035.5906006539628</v>
      </c>
    </row>
    <row r="55" spans="3:19" x14ac:dyDescent="0.3">
      <c r="C55">
        <v>6</v>
      </c>
      <c r="D55" t="s">
        <v>218</v>
      </c>
      <c r="E55">
        <v>4.1500000000000004</v>
      </c>
      <c r="I55">
        <v>630.4</v>
      </c>
      <c r="L55">
        <v>24</v>
      </c>
      <c r="Q55">
        <v>292039</v>
      </c>
      <c r="R55">
        <v>450</v>
      </c>
      <c r="S55">
        <v>1035.5906006539628</v>
      </c>
    </row>
    <row r="56" spans="3:19" x14ac:dyDescent="0.3">
      <c r="C56">
        <v>6</v>
      </c>
      <c r="D56">
        <v>99</v>
      </c>
      <c r="L56">
        <v>24</v>
      </c>
      <c r="Q56">
        <v>7200</v>
      </c>
      <c r="R56">
        <v>450</v>
      </c>
      <c r="S56">
        <v>1035.5906006539628</v>
      </c>
    </row>
    <row r="57" spans="3:19" x14ac:dyDescent="0.3">
      <c r="C57">
        <v>6</v>
      </c>
      <c r="D57">
        <v>101</v>
      </c>
      <c r="E57">
        <v>4.1500000000000004</v>
      </c>
      <c r="I57">
        <v>630.4</v>
      </c>
      <c r="Q57">
        <v>284839</v>
      </c>
    </row>
    <row r="58" spans="3:19" x14ac:dyDescent="0.3">
      <c r="C58">
        <v>6</v>
      </c>
      <c r="D58" t="s">
        <v>827</v>
      </c>
      <c r="E58">
        <v>5</v>
      </c>
      <c r="I58">
        <v>772</v>
      </c>
      <c r="Q58">
        <v>181791</v>
      </c>
    </row>
    <row r="59" spans="3:19" x14ac:dyDescent="0.3">
      <c r="C59">
        <v>6</v>
      </c>
      <c r="D59">
        <v>303</v>
      </c>
      <c r="E59">
        <v>1</v>
      </c>
      <c r="I59">
        <v>128</v>
      </c>
      <c r="Q59">
        <v>32260</v>
      </c>
    </row>
    <row r="60" spans="3:19" x14ac:dyDescent="0.3">
      <c r="C60">
        <v>6</v>
      </c>
      <c r="D60">
        <v>304</v>
      </c>
      <c r="E60">
        <v>3</v>
      </c>
      <c r="I60">
        <v>476</v>
      </c>
      <c r="Q60">
        <v>103321</v>
      </c>
    </row>
    <row r="61" spans="3:19" x14ac:dyDescent="0.3">
      <c r="C61">
        <v>6</v>
      </c>
      <c r="D61">
        <v>305</v>
      </c>
      <c r="E61">
        <v>1</v>
      </c>
      <c r="I61">
        <v>168</v>
      </c>
      <c r="Q61">
        <v>46210</v>
      </c>
    </row>
    <row r="62" spans="3:19" x14ac:dyDescent="0.3">
      <c r="C62">
        <v>6</v>
      </c>
      <c r="D62" t="s">
        <v>828</v>
      </c>
      <c r="E62">
        <v>2</v>
      </c>
      <c r="I62">
        <v>320</v>
      </c>
      <c r="Q62">
        <v>53241</v>
      </c>
    </row>
    <row r="63" spans="3:19" x14ac:dyDescent="0.3">
      <c r="C63">
        <v>6</v>
      </c>
      <c r="D63">
        <v>30</v>
      </c>
      <c r="E63">
        <v>2</v>
      </c>
      <c r="I63">
        <v>320</v>
      </c>
      <c r="Q63">
        <v>53241</v>
      </c>
    </row>
    <row r="64" spans="3:19" x14ac:dyDescent="0.3">
      <c r="C64" t="s">
        <v>834</v>
      </c>
      <c r="E64">
        <v>11.15</v>
      </c>
      <c r="I64">
        <v>1722.4</v>
      </c>
      <c r="L64">
        <v>24</v>
      </c>
      <c r="Q64">
        <v>527071</v>
      </c>
      <c r="R64">
        <v>450</v>
      </c>
      <c r="S64">
        <v>1035.5906006539628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8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38" t="s">
        <v>846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" customHeight="1" thickBot="1" x14ac:dyDescent="0.35">
      <c r="A2" s="232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127</v>
      </c>
      <c r="B3" s="221">
        <f>SUBTOTAL(9,B6:B1048576)/4</f>
        <v>1255300.9999999998</v>
      </c>
      <c r="C3" s="222">
        <f t="shared" ref="C3:Z3" si="0">SUBTOTAL(9,C6:C1048576)</f>
        <v>6</v>
      </c>
      <c r="D3" s="222"/>
      <c r="E3" s="222">
        <f>SUBTOTAL(9,E6:E1048576)/4</f>
        <v>1440893.33</v>
      </c>
      <c r="F3" s="222"/>
      <c r="G3" s="222">
        <f t="shared" si="0"/>
        <v>6</v>
      </c>
      <c r="H3" s="222">
        <f>SUBTOTAL(9,H6:H1048576)/4</f>
        <v>1449970.6600000001</v>
      </c>
      <c r="I3" s="225">
        <f>IF(B3&lt;&gt;0,H3/B3,"")</f>
        <v>1.1550780729084102</v>
      </c>
      <c r="J3" s="223">
        <f>IF(E3&lt;&gt;0,H3/E3,"")</f>
        <v>1.0062997931984321</v>
      </c>
      <c r="K3" s="224">
        <f t="shared" si="0"/>
        <v>63297.880000000005</v>
      </c>
      <c r="L3" s="224"/>
      <c r="M3" s="222">
        <f t="shared" si="0"/>
        <v>2.5629089707652581</v>
      </c>
      <c r="N3" s="222">
        <f t="shared" si="0"/>
        <v>49395.340000000011</v>
      </c>
      <c r="O3" s="222"/>
      <c r="P3" s="222">
        <f t="shared" si="0"/>
        <v>2</v>
      </c>
      <c r="Q3" s="222">
        <f t="shared" si="0"/>
        <v>54676.84</v>
      </c>
      <c r="R3" s="225">
        <f>IF(K3&lt;&gt;0,Q3/K3,"")</f>
        <v>0.86380207362395067</v>
      </c>
      <c r="S3" s="225">
        <f>IF(N3&lt;&gt;0,Q3/N3,"")</f>
        <v>1.1069230417282274</v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" customHeight="1" x14ac:dyDescent="0.3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" customHeight="1" thickBot="1" x14ac:dyDescent="0.35">
      <c r="A5" s="610"/>
      <c r="B5" s="611">
        <v>2015</v>
      </c>
      <c r="C5" s="612"/>
      <c r="D5" s="612"/>
      <c r="E5" s="612">
        <v>2017</v>
      </c>
      <c r="F5" s="612"/>
      <c r="G5" s="612"/>
      <c r="H5" s="612">
        <v>2018</v>
      </c>
      <c r="I5" s="613" t="s">
        <v>211</v>
      </c>
      <c r="J5" s="614" t="s">
        <v>2</v>
      </c>
      <c r="K5" s="611">
        <v>2015</v>
      </c>
      <c r="L5" s="612"/>
      <c r="M5" s="612"/>
      <c r="N5" s="612">
        <v>2017</v>
      </c>
      <c r="O5" s="612"/>
      <c r="P5" s="612"/>
      <c r="Q5" s="612">
        <v>2018</v>
      </c>
      <c r="R5" s="613" t="s">
        <v>211</v>
      </c>
      <c r="S5" s="614" t="s">
        <v>2</v>
      </c>
      <c r="T5" s="611">
        <v>2015</v>
      </c>
      <c r="U5" s="612"/>
      <c r="V5" s="612"/>
      <c r="W5" s="612">
        <v>2017</v>
      </c>
      <c r="X5" s="612"/>
      <c r="Y5" s="612"/>
      <c r="Z5" s="612">
        <v>2018</v>
      </c>
      <c r="AA5" s="613" t="s">
        <v>211</v>
      </c>
      <c r="AB5" s="614" t="s">
        <v>2</v>
      </c>
    </row>
    <row r="6" spans="1:28" ht="14.4" customHeight="1" x14ac:dyDescent="0.3">
      <c r="A6" s="615" t="s">
        <v>843</v>
      </c>
      <c r="B6" s="616">
        <v>1255300.9999999998</v>
      </c>
      <c r="C6" s="617">
        <v>1</v>
      </c>
      <c r="D6" s="617">
        <v>0.87119634317413319</v>
      </c>
      <c r="E6" s="616">
        <v>1440893.3300000003</v>
      </c>
      <c r="F6" s="617">
        <v>1.1478468749726165</v>
      </c>
      <c r="G6" s="617">
        <v>1</v>
      </c>
      <c r="H6" s="616">
        <v>1449970.6600000001</v>
      </c>
      <c r="I6" s="617">
        <v>1.1550780729084102</v>
      </c>
      <c r="J6" s="617">
        <v>1.0062997931984319</v>
      </c>
      <c r="K6" s="616">
        <v>31648.940000000002</v>
      </c>
      <c r="L6" s="617">
        <v>1</v>
      </c>
      <c r="M6" s="617">
        <v>1.2814544853826291</v>
      </c>
      <c r="N6" s="616">
        <v>24697.670000000006</v>
      </c>
      <c r="O6" s="617">
        <v>0.78036326019133673</v>
      </c>
      <c r="P6" s="617">
        <v>1</v>
      </c>
      <c r="Q6" s="616">
        <v>27338.42</v>
      </c>
      <c r="R6" s="617">
        <v>0.86380207362395067</v>
      </c>
      <c r="S6" s="617">
        <v>1.1069230417282274</v>
      </c>
      <c r="T6" s="616"/>
      <c r="U6" s="617"/>
      <c r="V6" s="617"/>
      <c r="W6" s="616"/>
      <c r="X6" s="617"/>
      <c r="Y6" s="617"/>
      <c r="Z6" s="616"/>
      <c r="AA6" s="617"/>
      <c r="AB6" s="618"/>
    </row>
    <row r="7" spans="1:28" ht="14.4" customHeight="1" x14ac:dyDescent="0.3">
      <c r="A7" s="625" t="s">
        <v>844</v>
      </c>
      <c r="B7" s="619">
        <v>1210107.9999999998</v>
      </c>
      <c r="C7" s="620">
        <v>1</v>
      </c>
      <c r="D7" s="620">
        <v>0.87841095093995081</v>
      </c>
      <c r="E7" s="619">
        <v>1377610.3300000003</v>
      </c>
      <c r="F7" s="620">
        <v>1.1384193229034107</v>
      </c>
      <c r="G7" s="620">
        <v>1</v>
      </c>
      <c r="H7" s="619">
        <v>1374330.6600000001</v>
      </c>
      <c r="I7" s="620">
        <v>1.1357090937337828</v>
      </c>
      <c r="J7" s="620">
        <v>0.99761930501784191</v>
      </c>
      <c r="K7" s="619">
        <v>31648.940000000002</v>
      </c>
      <c r="L7" s="620">
        <v>1</v>
      </c>
      <c r="M7" s="620">
        <v>1.2814544853826291</v>
      </c>
      <c r="N7" s="619">
        <v>24697.670000000006</v>
      </c>
      <c r="O7" s="620">
        <v>0.78036326019133673</v>
      </c>
      <c r="P7" s="620">
        <v>1</v>
      </c>
      <c r="Q7" s="619">
        <v>27338.42</v>
      </c>
      <c r="R7" s="620">
        <v>0.86380207362395067</v>
      </c>
      <c r="S7" s="620">
        <v>1.1069230417282274</v>
      </c>
      <c r="T7" s="619"/>
      <c r="U7" s="620"/>
      <c r="V7" s="620"/>
      <c r="W7" s="619"/>
      <c r="X7" s="620"/>
      <c r="Y7" s="620"/>
      <c r="Z7" s="619"/>
      <c r="AA7" s="620"/>
      <c r="AB7" s="621"/>
    </row>
    <row r="8" spans="1:28" ht="14.4" customHeight="1" thickBot="1" x14ac:dyDescent="0.35">
      <c r="A8" s="626" t="s">
        <v>845</v>
      </c>
      <c r="B8" s="622">
        <v>45193</v>
      </c>
      <c r="C8" s="623">
        <v>1</v>
      </c>
      <c r="D8" s="623">
        <v>0.71414123856327927</v>
      </c>
      <c r="E8" s="622">
        <v>63283</v>
      </c>
      <c r="F8" s="623">
        <v>1.4002832297037151</v>
      </c>
      <c r="G8" s="623">
        <v>1</v>
      </c>
      <c r="H8" s="622">
        <v>75640</v>
      </c>
      <c r="I8" s="623">
        <v>1.6737105303918749</v>
      </c>
      <c r="J8" s="623">
        <v>1.1952657111704565</v>
      </c>
      <c r="K8" s="622"/>
      <c r="L8" s="623"/>
      <c r="M8" s="623"/>
      <c r="N8" s="622"/>
      <c r="O8" s="623"/>
      <c r="P8" s="623"/>
      <c r="Q8" s="622"/>
      <c r="R8" s="623"/>
      <c r="S8" s="623"/>
      <c r="T8" s="622"/>
      <c r="U8" s="623"/>
      <c r="V8" s="623"/>
      <c r="W8" s="622"/>
      <c r="X8" s="623"/>
      <c r="Y8" s="623"/>
      <c r="Z8" s="622"/>
      <c r="AA8" s="623"/>
      <c r="AB8" s="624"/>
    </row>
    <row r="9" spans="1:28" ht="14.4" customHeight="1" thickBot="1" x14ac:dyDescent="0.35"/>
    <row r="10" spans="1:28" ht="14.4" customHeight="1" x14ac:dyDescent="0.3">
      <c r="A10" s="615" t="s">
        <v>432</v>
      </c>
      <c r="B10" s="616">
        <v>1255300.9999999998</v>
      </c>
      <c r="C10" s="617">
        <v>1</v>
      </c>
      <c r="D10" s="617">
        <v>0.8711963431741333</v>
      </c>
      <c r="E10" s="616">
        <v>1440893.33</v>
      </c>
      <c r="F10" s="617">
        <v>1.1478468749726165</v>
      </c>
      <c r="G10" s="617">
        <v>1</v>
      </c>
      <c r="H10" s="616">
        <v>1447736.6600000001</v>
      </c>
      <c r="I10" s="617">
        <v>1.153298420060209</v>
      </c>
      <c r="J10" s="618">
        <v>1.0047493661449596</v>
      </c>
    </row>
    <row r="11" spans="1:28" ht="14.4" customHeight="1" x14ac:dyDescent="0.3">
      <c r="A11" s="625" t="s">
        <v>847</v>
      </c>
      <c r="B11" s="619">
        <v>156400.66</v>
      </c>
      <c r="C11" s="620">
        <v>1</v>
      </c>
      <c r="D11" s="620">
        <v>0.72645492421955193</v>
      </c>
      <c r="E11" s="619">
        <v>215293</v>
      </c>
      <c r="F11" s="620">
        <v>1.3765478994781735</v>
      </c>
      <c r="G11" s="620">
        <v>1</v>
      </c>
      <c r="H11" s="619">
        <v>195276.33000000002</v>
      </c>
      <c r="I11" s="620">
        <v>1.2485646160316715</v>
      </c>
      <c r="J11" s="621">
        <v>0.90702591352250195</v>
      </c>
    </row>
    <row r="12" spans="1:28" ht="14.4" customHeight="1" x14ac:dyDescent="0.3">
      <c r="A12" s="625" t="s">
        <v>848</v>
      </c>
      <c r="B12" s="619">
        <v>1098900.3399999999</v>
      </c>
      <c r="C12" s="620">
        <v>1</v>
      </c>
      <c r="D12" s="620">
        <v>0.89662209865756137</v>
      </c>
      <c r="E12" s="619">
        <v>1225600.33</v>
      </c>
      <c r="F12" s="620">
        <v>1.1152970705241572</v>
      </c>
      <c r="G12" s="620">
        <v>1</v>
      </c>
      <c r="H12" s="619">
        <v>1252460.33</v>
      </c>
      <c r="I12" s="620">
        <v>1.1397396874042283</v>
      </c>
      <c r="J12" s="621">
        <v>1.0219157904436922</v>
      </c>
    </row>
    <row r="13" spans="1:28" ht="14.4" customHeight="1" x14ac:dyDescent="0.3">
      <c r="A13" s="627" t="s">
        <v>437</v>
      </c>
      <c r="B13" s="628"/>
      <c r="C13" s="629"/>
      <c r="D13" s="629"/>
      <c r="E13" s="628"/>
      <c r="F13" s="629"/>
      <c r="G13" s="629"/>
      <c r="H13" s="628">
        <v>2234</v>
      </c>
      <c r="I13" s="629"/>
      <c r="J13" s="630"/>
    </row>
    <row r="14" spans="1:28" ht="14.4" customHeight="1" thickBot="1" x14ac:dyDescent="0.35">
      <c r="A14" s="626" t="s">
        <v>848</v>
      </c>
      <c r="B14" s="622"/>
      <c r="C14" s="623"/>
      <c r="D14" s="623"/>
      <c r="E14" s="622"/>
      <c r="F14" s="623"/>
      <c r="G14" s="623"/>
      <c r="H14" s="622">
        <v>2234</v>
      </c>
      <c r="I14" s="623"/>
      <c r="J14" s="624"/>
    </row>
    <row r="15" spans="1:28" ht="14.4" customHeight="1" x14ac:dyDescent="0.3">
      <c r="A15" s="566" t="s">
        <v>247</v>
      </c>
    </row>
    <row r="16" spans="1:28" ht="14.4" customHeight="1" x14ac:dyDescent="0.3">
      <c r="A16" s="567" t="s">
        <v>503</v>
      </c>
    </row>
    <row r="17" spans="1:1" ht="14.4" customHeight="1" x14ac:dyDescent="0.3">
      <c r="A17" s="566" t="s">
        <v>849</v>
      </c>
    </row>
    <row r="18" spans="1:1" ht="14.4" customHeight="1" x14ac:dyDescent="0.3">
      <c r="A18" s="566" t="s">
        <v>850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38" t="s">
        <v>854</v>
      </c>
      <c r="B1" s="329"/>
      <c r="C1" s="329"/>
      <c r="D1" s="329"/>
      <c r="E1" s="329"/>
      <c r="F1" s="329"/>
      <c r="G1" s="329"/>
    </row>
    <row r="2" spans="1:7" ht="14.4" customHeight="1" thickBot="1" x14ac:dyDescent="0.35">
      <c r="A2" s="232" t="s">
        <v>270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73" t="s">
        <v>127</v>
      </c>
      <c r="B3" s="259">
        <f t="shared" ref="B3:G3" si="0">SUBTOTAL(9,B6:B1048576)</f>
        <v>10255</v>
      </c>
      <c r="C3" s="260">
        <f t="shared" si="0"/>
        <v>11096</v>
      </c>
      <c r="D3" s="272">
        <f t="shared" si="0"/>
        <v>11203</v>
      </c>
      <c r="E3" s="224">
        <f t="shared" si="0"/>
        <v>1255301</v>
      </c>
      <c r="F3" s="222">
        <f t="shared" si="0"/>
        <v>1440893.33</v>
      </c>
      <c r="G3" s="261">
        <f t="shared" si="0"/>
        <v>1449970.6599999997</v>
      </c>
    </row>
    <row r="4" spans="1:7" ht="14.4" customHeight="1" x14ac:dyDescent="0.3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" customHeight="1" thickBot="1" x14ac:dyDescent="0.35">
      <c r="A5" s="610"/>
      <c r="B5" s="611">
        <v>2015</v>
      </c>
      <c r="C5" s="612">
        <v>2017</v>
      </c>
      <c r="D5" s="631">
        <v>2018</v>
      </c>
      <c r="E5" s="611">
        <v>2015</v>
      </c>
      <c r="F5" s="612">
        <v>2017</v>
      </c>
      <c r="G5" s="631">
        <v>2018</v>
      </c>
    </row>
    <row r="6" spans="1:7" ht="14.4" customHeight="1" x14ac:dyDescent="0.3">
      <c r="A6" s="603" t="s">
        <v>847</v>
      </c>
      <c r="B6" s="116">
        <v>1776</v>
      </c>
      <c r="C6" s="116">
        <v>2087</v>
      </c>
      <c r="D6" s="116">
        <v>2040</v>
      </c>
      <c r="E6" s="632">
        <v>156400.66</v>
      </c>
      <c r="F6" s="632">
        <v>215293</v>
      </c>
      <c r="G6" s="633">
        <v>195276.33000000002</v>
      </c>
    </row>
    <row r="7" spans="1:7" ht="14.4" customHeight="1" x14ac:dyDescent="0.3">
      <c r="A7" s="604" t="s">
        <v>505</v>
      </c>
      <c r="B7" s="513">
        <v>3341</v>
      </c>
      <c r="C7" s="513">
        <v>3873</v>
      </c>
      <c r="D7" s="513">
        <v>4963</v>
      </c>
      <c r="E7" s="634">
        <v>332307.67</v>
      </c>
      <c r="F7" s="634">
        <v>413209.67000000004</v>
      </c>
      <c r="G7" s="635">
        <v>545950.34</v>
      </c>
    </row>
    <row r="8" spans="1:7" ht="14.4" customHeight="1" x14ac:dyDescent="0.3">
      <c r="A8" s="604" t="s">
        <v>506</v>
      </c>
      <c r="B8" s="513">
        <v>1954</v>
      </c>
      <c r="C8" s="513">
        <v>1740</v>
      </c>
      <c r="D8" s="513">
        <v>1392</v>
      </c>
      <c r="E8" s="634">
        <v>285971</v>
      </c>
      <c r="F8" s="634">
        <v>262034.67</v>
      </c>
      <c r="G8" s="635">
        <v>229234.67</v>
      </c>
    </row>
    <row r="9" spans="1:7" ht="14.4" customHeight="1" x14ac:dyDescent="0.3">
      <c r="A9" s="604" t="s">
        <v>851</v>
      </c>
      <c r="B9" s="513">
        <v>6</v>
      </c>
      <c r="C9" s="513">
        <v>17</v>
      </c>
      <c r="D9" s="513"/>
      <c r="E9" s="634">
        <v>814</v>
      </c>
      <c r="F9" s="634">
        <v>2340.33</v>
      </c>
      <c r="G9" s="635"/>
    </row>
    <row r="10" spans="1:7" ht="14.4" customHeight="1" x14ac:dyDescent="0.3">
      <c r="A10" s="604" t="s">
        <v>507</v>
      </c>
      <c r="B10" s="513">
        <v>99</v>
      </c>
      <c r="C10" s="513">
        <v>120</v>
      </c>
      <c r="D10" s="513">
        <v>125</v>
      </c>
      <c r="E10" s="634">
        <v>17792.329999999998</v>
      </c>
      <c r="F10" s="634">
        <v>21389.67</v>
      </c>
      <c r="G10" s="635">
        <v>19981.34</v>
      </c>
    </row>
    <row r="11" spans="1:7" ht="14.4" customHeight="1" x14ac:dyDescent="0.3">
      <c r="A11" s="604" t="s">
        <v>508</v>
      </c>
      <c r="B11" s="513">
        <v>2207</v>
      </c>
      <c r="C11" s="513">
        <v>2473</v>
      </c>
      <c r="D11" s="513">
        <v>1951</v>
      </c>
      <c r="E11" s="634">
        <v>362370.33</v>
      </c>
      <c r="F11" s="634">
        <v>416138.33</v>
      </c>
      <c r="G11" s="635">
        <v>351446.32999999996</v>
      </c>
    </row>
    <row r="12" spans="1:7" ht="14.4" customHeight="1" x14ac:dyDescent="0.3">
      <c r="A12" s="604" t="s">
        <v>852</v>
      </c>
      <c r="B12" s="513">
        <v>1</v>
      </c>
      <c r="C12" s="513"/>
      <c r="D12" s="513"/>
      <c r="E12" s="634">
        <v>74</v>
      </c>
      <c r="F12" s="634"/>
      <c r="G12" s="635"/>
    </row>
    <row r="13" spans="1:7" ht="14.4" customHeight="1" x14ac:dyDescent="0.3">
      <c r="A13" s="604" t="s">
        <v>853</v>
      </c>
      <c r="B13" s="513"/>
      <c r="C13" s="513"/>
      <c r="D13" s="513">
        <v>8</v>
      </c>
      <c r="E13" s="634"/>
      <c r="F13" s="634"/>
      <c r="G13" s="635">
        <v>1466.6599999999999</v>
      </c>
    </row>
    <row r="14" spans="1:7" ht="14.4" customHeight="1" thickBot="1" x14ac:dyDescent="0.35">
      <c r="A14" s="638" t="s">
        <v>509</v>
      </c>
      <c r="B14" s="520">
        <v>871</v>
      </c>
      <c r="C14" s="520">
        <v>786</v>
      </c>
      <c r="D14" s="520">
        <v>724</v>
      </c>
      <c r="E14" s="636">
        <v>99571.01</v>
      </c>
      <c r="F14" s="636">
        <v>110487.66</v>
      </c>
      <c r="G14" s="637">
        <v>106614.99</v>
      </c>
    </row>
    <row r="15" spans="1:7" ht="14.4" customHeight="1" x14ac:dyDescent="0.3">
      <c r="A15" s="566" t="s">
        <v>247</v>
      </c>
    </row>
    <row r="16" spans="1:7" ht="14.4" customHeight="1" x14ac:dyDescent="0.3">
      <c r="A16" s="567" t="s">
        <v>503</v>
      </c>
    </row>
    <row r="17" spans="1:1" ht="14.4" customHeight="1" x14ac:dyDescent="0.3">
      <c r="A17" s="566" t="s">
        <v>849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5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29" t="s">
        <v>931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" customHeight="1" thickBot="1" x14ac:dyDescent="0.35">
      <c r="A2" s="232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127</v>
      </c>
      <c r="G3" s="102">
        <f t="shared" ref="G3:P3" si="0">SUBTOTAL(9,G6:G1048576)</f>
        <v>12344.7</v>
      </c>
      <c r="H3" s="103">
        <f t="shared" si="0"/>
        <v>1286949.94</v>
      </c>
      <c r="I3" s="74"/>
      <c r="J3" s="74"/>
      <c r="K3" s="103">
        <f t="shared" si="0"/>
        <v>11536.55</v>
      </c>
      <c r="L3" s="103">
        <f t="shared" si="0"/>
        <v>1465591</v>
      </c>
      <c r="M3" s="74"/>
      <c r="N3" s="74"/>
      <c r="O3" s="103">
        <f t="shared" si="0"/>
        <v>11706.45</v>
      </c>
      <c r="P3" s="103">
        <f t="shared" si="0"/>
        <v>1477309.08</v>
      </c>
      <c r="Q3" s="75">
        <f>IF(L3=0,0,P3/L3)</f>
        <v>1.0079954639459441</v>
      </c>
      <c r="R3" s="104">
        <f>IF(O3=0,0,P3/O3)</f>
        <v>126.19616365337058</v>
      </c>
    </row>
    <row r="4" spans="1:18" ht="14.4" customHeight="1" x14ac:dyDescent="0.3">
      <c r="A4" s="446" t="s">
        <v>212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2017</v>
      </c>
      <c r="L4" s="451"/>
      <c r="M4" s="101"/>
      <c r="N4" s="101"/>
      <c r="O4" s="450">
        <v>2018</v>
      </c>
      <c r="P4" s="451"/>
      <c r="Q4" s="452" t="s">
        <v>2</v>
      </c>
      <c r="R4" s="447" t="s">
        <v>97</v>
      </c>
    </row>
    <row r="5" spans="1:18" ht="14.4" customHeight="1" thickBot="1" x14ac:dyDescent="0.35">
      <c r="A5" s="639"/>
      <c r="B5" s="639"/>
      <c r="C5" s="640"/>
      <c r="D5" s="641"/>
      <c r="E5" s="642"/>
      <c r="F5" s="643"/>
      <c r="G5" s="644" t="s">
        <v>71</v>
      </c>
      <c r="H5" s="645" t="s">
        <v>14</v>
      </c>
      <c r="I5" s="646"/>
      <c r="J5" s="646"/>
      <c r="K5" s="644" t="s">
        <v>71</v>
      </c>
      <c r="L5" s="645" t="s">
        <v>14</v>
      </c>
      <c r="M5" s="646"/>
      <c r="N5" s="646"/>
      <c r="O5" s="644" t="s">
        <v>71</v>
      </c>
      <c r="P5" s="645" t="s">
        <v>14</v>
      </c>
      <c r="Q5" s="647"/>
      <c r="R5" s="648"/>
    </row>
    <row r="6" spans="1:18" ht="14.4" customHeight="1" x14ac:dyDescent="0.3">
      <c r="A6" s="585" t="s">
        <v>855</v>
      </c>
      <c r="B6" s="586" t="s">
        <v>856</v>
      </c>
      <c r="C6" s="586" t="s">
        <v>432</v>
      </c>
      <c r="D6" s="586" t="s">
        <v>857</v>
      </c>
      <c r="E6" s="586" t="s">
        <v>858</v>
      </c>
      <c r="F6" s="586" t="s">
        <v>859</v>
      </c>
      <c r="G6" s="116">
        <v>320</v>
      </c>
      <c r="H6" s="116">
        <v>17311.999999999996</v>
      </c>
      <c r="I6" s="586">
        <v>1.1438818640675597</v>
      </c>
      <c r="J6" s="586">
        <v>54.099999999999987</v>
      </c>
      <c r="K6" s="116">
        <v>279.75</v>
      </c>
      <c r="L6" s="116">
        <v>15134.43</v>
      </c>
      <c r="M6" s="586">
        <v>1</v>
      </c>
      <c r="N6" s="586">
        <v>54.099839142091156</v>
      </c>
      <c r="O6" s="116">
        <v>321.60000000000008</v>
      </c>
      <c r="P6" s="116">
        <v>17398.560000000001</v>
      </c>
      <c r="Q6" s="591">
        <v>1.1496012733878977</v>
      </c>
      <c r="R6" s="599">
        <v>54.099999999999987</v>
      </c>
    </row>
    <row r="7" spans="1:18" ht="14.4" customHeight="1" x14ac:dyDescent="0.3">
      <c r="A7" s="508" t="s">
        <v>855</v>
      </c>
      <c r="B7" s="509" t="s">
        <v>856</v>
      </c>
      <c r="C7" s="509" t="s">
        <v>432</v>
      </c>
      <c r="D7" s="509" t="s">
        <v>857</v>
      </c>
      <c r="E7" s="509" t="s">
        <v>860</v>
      </c>
      <c r="F7" s="509" t="s">
        <v>459</v>
      </c>
      <c r="G7" s="513"/>
      <c r="H7" s="513"/>
      <c r="I7" s="509"/>
      <c r="J7" s="509"/>
      <c r="K7" s="513">
        <v>2</v>
      </c>
      <c r="L7" s="513">
        <v>276.39999999999998</v>
      </c>
      <c r="M7" s="509">
        <v>1</v>
      </c>
      <c r="N7" s="509">
        <v>138.19999999999999</v>
      </c>
      <c r="O7" s="513">
        <v>2.2000000000000002</v>
      </c>
      <c r="P7" s="513">
        <v>303.02</v>
      </c>
      <c r="Q7" s="550">
        <v>1.0963096960926195</v>
      </c>
      <c r="R7" s="514">
        <v>137.73636363636362</v>
      </c>
    </row>
    <row r="8" spans="1:18" ht="14.4" customHeight="1" x14ac:dyDescent="0.3">
      <c r="A8" s="508" t="s">
        <v>855</v>
      </c>
      <c r="B8" s="509" t="s">
        <v>856</v>
      </c>
      <c r="C8" s="509" t="s">
        <v>432</v>
      </c>
      <c r="D8" s="509" t="s">
        <v>857</v>
      </c>
      <c r="E8" s="509" t="s">
        <v>861</v>
      </c>
      <c r="F8" s="509" t="s">
        <v>492</v>
      </c>
      <c r="G8" s="513">
        <v>15.099999999999998</v>
      </c>
      <c r="H8" s="513">
        <v>927.13999999999987</v>
      </c>
      <c r="I8" s="509">
        <v>1.0402926292876138</v>
      </c>
      <c r="J8" s="509">
        <v>61.4</v>
      </c>
      <c r="K8" s="513">
        <v>14.5</v>
      </c>
      <c r="L8" s="513">
        <v>891.22999999999979</v>
      </c>
      <c r="M8" s="509">
        <v>1</v>
      </c>
      <c r="N8" s="509">
        <v>61.464137931034472</v>
      </c>
      <c r="O8" s="513">
        <v>23.900000000000006</v>
      </c>
      <c r="P8" s="513">
        <v>1457.7400000000002</v>
      </c>
      <c r="Q8" s="550">
        <v>1.635649607845338</v>
      </c>
      <c r="R8" s="514">
        <v>60.993305439330541</v>
      </c>
    </row>
    <row r="9" spans="1:18" ht="14.4" customHeight="1" x14ac:dyDescent="0.3">
      <c r="A9" s="508" t="s">
        <v>855</v>
      </c>
      <c r="B9" s="509" t="s">
        <v>856</v>
      </c>
      <c r="C9" s="509" t="s">
        <v>432</v>
      </c>
      <c r="D9" s="509" t="s">
        <v>857</v>
      </c>
      <c r="E9" s="509" t="s">
        <v>862</v>
      </c>
      <c r="F9" s="509" t="s">
        <v>863</v>
      </c>
      <c r="G9" s="513">
        <v>9.5999999999999979</v>
      </c>
      <c r="H9" s="513">
        <v>1699.2000000000003</v>
      </c>
      <c r="I9" s="509">
        <v>1.2467532467532469</v>
      </c>
      <c r="J9" s="509">
        <v>177.00000000000006</v>
      </c>
      <c r="K9" s="513">
        <v>7.6999999999999993</v>
      </c>
      <c r="L9" s="513">
        <v>1362.9</v>
      </c>
      <c r="M9" s="509">
        <v>1</v>
      </c>
      <c r="N9" s="509">
        <v>177.00000000000003</v>
      </c>
      <c r="O9" s="513">
        <v>9.3999999999999968</v>
      </c>
      <c r="P9" s="513">
        <v>1663.8000000000004</v>
      </c>
      <c r="Q9" s="550">
        <v>1.220779220779221</v>
      </c>
      <c r="R9" s="514">
        <v>177.00000000000011</v>
      </c>
    </row>
    <row r="10" spans="1:18" ht="14.4" customHeight="1" x14ac:dyDescent="0.3">
      <c r="A10" s="508" t="s">
        <v>855</v>
      </c>
      <c r="B10" s="509" t="s">
        <v>856</v>
      </c>
      <c r="C10" s="509" t="s">
        <v>432</v>
      </c>
      <c r="D10" s="509" t="s">
        <v>857</v>
      </c>
      <c r="E10" s="509" t="s">
        <v>864</v>
      </c>
      <c r="F10" s="509"/>
      <c r="G10" s="513">
        <v>109</v>
      </c>
      <c r="H10" s="513">
        <v>7718.76</v>
      </c>
      <c r="I10" s="509"/>
      <c r="J10" s="509">
        <v>70.814311926605512</v>
      </c>
      <c r="K10" s="513"/>
      <c r="L10" s="513"/>
      <c r="M10" s="509"/>
      <c r="N10" s="509"/>
      <c r="O10" s="513"/>
      <c r="P10" s="513"/>
      <c r="Q10" s="550"/>
      <c r="R10" s="514"/>
    </row>
    <row r="11" spans="1:18" ht="14.4" customHeight="1" x14ac:dyDescent="0.3">
      <c r="A11" s="508" t="s">
        <v>855</v>
      </c>
      <c r="B11" s="509" t="s">
        <v>856</v>
      </c>
      <c r="C11" s="509" t="s">
        <v>432</v>
      </c>
      <c r="D11" s="509" t="s">
        <v>857</v>
      </c>
      <c r="E11" s="509" t="s">
        <v>865</v>
      </c>
      <c r="F11" s="509" t="s">
        <v>866</v>
      </c>
      <c r="G11" s="513">
        <v>1636</v>
      </c>
      <c r="H11" s="513">
        <v>3991.84</v>
      </c>
      <c r="I11" s="509"/>
      <c r="J11" s="509">
        <v>2.44</v>
      </c>
      <c r="K11" s="513"/>
      <c r="L11" s="513"/>
      <c r="M11" s="509"/>
      <c r="N11" s="509"/>
      <c r="O11" s="513"/>
      <c r="P11" s="513"/>
      <c r="Q11" s="550"/>
      <c r="R11" s="514"/>
    </row>
    <row r="12" spans="1:18" ht="14.4" customHeight="1" x14ac:dyDescent="0.3">
      <c r="A12" s="508" t="s">
        <v>855</v>
      </c>
      <c r="B12" s="509" t="s">
        <v>856</v>
      </c>
      <c r="C12" s="509" t="s">
        <v>432</v>
      </c>
      <c r="D12" s="509" t="s">
        <v>857</v>
      </c>
      <c r="E12" s="509" t="s">
        <v>867</v>
      </c>
      <c r="F12" s="509" t="s">
        <v>866</v>
      </c>
      <c r="G12" s="513"/>
      <c r="H12" s="513"/>
      <c r="I12" s="509"/>
      <c r="J12" s="509"/>
      <c r="K12" s="513"/>
      <c r="L12" s="513"/>
      <c r="M12" s="509"/>
      <c r="N12" s="509"/>
      <c r="O12" s="513">
        <v>4</v>
      </c>
      <c r="P12" s="513">
        <v>24.36</v>
      </c>
      <c r="Q12" s="550"/>
      <c r="R12" s="514">
        <v>6.09</v>
      </c>
    </row>
    <row r="13" spans="1:18" ht="14.4" customHeight="1" x14ac:dyDescent="0.3">
      <c r="A13" s="508" t="s">
        <v>855</v>
      </c>
      <c r="B13" s="509" t="s">
        <v>856</v>
      </c>
      <c r="C13" s="509" t="s">
        <v>432</v>
      </c>
      <c r="D13" s="509" t="s">
        <v>857</v>
      </c>
      <c r="E13" s="509" t="s">
        <v>868</v>
      </c>
      <c r="F13" s="509" t="s">
        <v>445</v>
      </c>
      <c r="G13" s="513"/>
      <c r="H13" s="513"/>
      <c r="I13" s="509"/>
      <c r="J13" s="509"/>
      <c r="K13" s="513">
        <v>72.600000000000009</v>
      </c>
      <c r="L13" s="513">
        <v>348.55</v>
      </c>
      <c r="M13" s="509">
        <v>1</v>
      </c>
      <c r="N13" s="509">
        <v>4.800964187327823</v>
      </c>
      <c r="O13" s="513">
        <v>82.100000000000009</v>
      </c>
      <c r="P13" s="513">
        <v>394.08000000000021</v>
      </c>
      <c r="Q13" s="550">
        <v>1.1306268828001727</v>
      </c>
      <c r="R13" s="514">
        <v>4.8000000000000025</v>
      </c>
    </row>
    <row r="14" spans="1:18" ht="14.4" customHeight="1" x14ac:dyDescent="0.3">
      <c r="A14" s="508" t="s">
        <v>855</v>
      </c>
      <c r="B14" s="509" t="s">
        <v>856</v>
      </c>
      <c r="C14" s="509" t="s">
        <v>432</v>
      </c>
      <c r="D14" s="509" t="s">
        <v>857</v>
      </c>
      <c r="E14" s="509" t="s">
        <v>869</v>
      </c>
      <c r="F14" s="509" t="s">
        <v>870</v>
      </c>
      <c r="G14" s="513"/>
      <c r="H14" s="513"/>
      <c r="I14" s="509"/>
      <c r="J14" s="509"/>
      <c r="K14" s="513">
        <v>64</v>
      </c>
      <c r="L14" s="513">
        <v>6684.1599999999989</v>
      </c>
      <c r="M14" s="509">
        <v>1</v>
      </c>
      <c r="N14" s="509">
        <v>104.43999999999998</v>
      </c>
      <c r="O14" s="513">
        <v>57</v>
      </c>
      <c r="P14" s="513">
        <v>5953.0800000000008</v>
      </c>
      <c r="Q14" s="550">
        <v>0.89062500000000022</v>
      </c>
      <c r="R14" s="514">
        <v>104.44000000000001</v>
      </c>
    </row>
    <row r="15" spans="1:18" ht="14.4" customHeight="1" x14ac:dyDescent="0.3">
      <c r="A15" s="508" t="s">
        <v>855</v>
      </c>
      <c r="B15" s="509" t="s">
        <v>856</v>
      </c>
      <c r="C15" s="509" t="s">
        <v>432</v>
      </c>
      <c r="D15" s="509" t="s">
        <v>871</v>
      </c>
      <c r="E15" s="509" t="s">
        <v>872</v>
      </c>
      <c r="F15" s="509" t="s">
        <v>873</v>
      </c>
      <c r="G15" s="513">
        <v>64</v>
      </c>
      <c r="H15" s="513">
        <v>11712</v>
      </c>
      <c r="I15" s="509">
        <v>0.85333333333333339</v>
      </c>
      <c r="J15" s="509">
        <v>183</v>
      </c>
      <c r="K15" s="513">
        <v>75</v>
      </c>
      <c r="L15" s="513">
        <v>13725</v>
      </c>
      <c r="M15" s="509">
        <v>1</v>
      </c>
      <c r="N15" s="509">
        <v>183</v>
      </c>
      <c r="O15" s="513">
        <v>73</v>
      </c>
      <c r="P15" s="513">
        <v>13432</v>
      </c>
      <c r="Q15" s="550">
        <v>0.97865209471766845</v>
      </c>
      <c r="R15" s="514">
        <v>184</v>
      </c>
    </row>
    <row r="16" spans="1:18" ht="14.4" customHeight="1" x14ac:dyDescent="0.3">
      <c r="A16" s="508" t="s">
        <v>855</v>
      </c>
      <c r="B16" s="509" t="s">
        <v>856</v>
      </c>
      <c r="C16" s="509" t="s">
        <v>432</v>
      </c>
      <c r="D16" s="509" t="s">
        <v>871</v>
      </c>
      <c r="E16" s="509" t="s">
        <v>874</v>
      </c>
      <c r="F16" s="509" t="s">
        <v>875</v>
      </c>
      <c r="G16" s="513">
        <v>17</v>
      </c>
      <c r="H16" s="513">
        <v>2074</v>
      </c>
      <c r="I16" s="509">
        <v>0.51515151515151514</v>
      </c>
      <c r="J16" s="509">
        <v>122</v>
      </c>
      <c r="K16" s="513">
        <v>33</v>
      </c>
      <c r="L16" s="513">
        <v>4026</v>
      </c>
      <c r="M16" s="509">
        <v>1</v>
      </c>
      <c r="N16" s="509">
        <v>122</v>
      </c>
      <c r="O16" s="513">
        <v>9</v>
      </c>
      <c r="P16" s="513">
        <v>1098</v>
      </c>
      <c r="Q16" s="550">
        <v>0.27272727272727271</v>
      </c>
      <c r="R16" s="514">
        <v>122</v>
      </c>
    </row>
    <row r="17" spans="1:18" ht="14.4" customHeight="1" x14ac:dyDescent="0.3">
      <c r="A17" s="508" t="s">
        <v>855</v>
      </c>
      <c r="B17" s="509" t="s">
        <v>856</v>
      </c>
      <c r="C17" s="509" t="s">
        <v>432</v>
      </c>
      <c r="D17" s="509" t="s">
        <v>871</v>
      </c>
      <c r="E17" s="509" t="s">
        <v>874</v>
      </c>
      <c r="F17" s="509" t="s">
        <v>876</v>
      </c>
      <c r="G17" s="513">
        <v>22</v>
      </c>
      <c r="H17" s="513">
        <v>2684</v>
      </c>
      <c r="I17" s="509"/>
      <c r="J17" s="509">
        <v>122</v>
      </c>
      <c r="K17" s="513"/>
      <c r="L17" s="513"/>
      <c r="M17" s="509"/>
      <c r="N17" s="509"/>
      <c r="O17" s="513">
        <v>1</v>
      </c>
      <c r="P17" s="513">
        <v>122</v>
      </c>
      <c r="Q17" s="550"/>
      <c r="R17" s="514">
        <v>122</v>
      </c>
    </row>
    <row r="18" spans="1:18" ht="14.4" customHeight="1" x14ac:dyDescent="0.3">
      <c r="A18" s="508" t="s">
        <v>855</v>
      </c>
      <c r="B18" s="509" t="s">
        <v>856</v>
      </c>
      <c r="C18" s="509" t="s">
        <v>432</v>
      </c>
      <c r="D18" s="509" t="s">
        <v>871</v>
      </c>
      <c r="E18" s="509" t="s">
        <v>877</v>
      </c>
      <c r="F18" s="509" t="s">
        <v>878</v>
      </c>
      <c r="G18" s="513">
        <v>2129</v>
      </c>
      <c r="H18" s="513">
        <v>78773</v>
      </c>
      <c r="I18" s="509">
        <v>1.0629056415376934</v>
      </c>
      <c r="J18" s="509">
        <v>37</v>
      </c>
      <c r="K18" s="513">
        <v>2003</v>
      </c>
      <c r="L18" s="513">
        <v>74111</v>
      </c>
      <c r="M18" s="509">
        <v>1</v>
      </c>
      <c r="N18" s="509">
        <v>37</v>
      </c>
      <c r="O18" s="513">
        <v>2180</v>
      </c>
      <c r="P18" s="513">
        <v>80660</v>
      </c>
      <c r="Q18" s="550">
        <v>1.0883674488267598</v>
      </c>
      <c r="R18" s="514">
        <v>37</v>
      </c>
    </row>
    <row r="19" spans="1:18" ht="14.4" customHeight="1" x14ac:dyDescent="0.3">
      <c r="A19" s="508" t="s">
        <v>855</v>
      </c>
      <c r="B19" s="509" t="s">
        <v>856</v>
      </c>
      <c r="C19" s="509" t="s">
        <v>432</v>
      </c>
      <c r="D19" s="509" t="s">
        <v>871</v>
      </c>
      <c r="E19" s="509" t="s">
        <v>877</v>
      </c>
      <c r="F19" s="509" t="s">
        <v>879</v>
      </c>
      <c r="G19" s="513">
        <v>4</v>
      </c>
      <c r="H19" s="513">
        <v>148</v>
      </c>
      <c r="I19" s="509">
        <v>2</v>
      </c>
      <c r="J19" s="509">
        <v>37</v>
      </c>
      <c r="K19" s="513">
        <v>2</v>
      </c>
      <c r="L19" s="513">
        <v>74</v>
      </c>
      <c r="M19" s="509">
        <v>1</v>
      </c>
      <c r="N19" s="509">
        <v>37</v>
      </c>
      <c r="O19" s="513">
        <v>5</v>
      </c>
      <c r="P19" s="513">
        <v>185</v>
      </c>
      <c r="Q19" s="550">
        <v>2.5</v>
      </c>
      <c r="R19" s="514">
        <v>37</v>
      </c>
    </row>
    <row r="20" spans="1:18" ht="14.4" customHeight="1" x14ac:dyDescent="0.3">
      <c r="A20" s="508" t="s">
        <v>855</v>
      </c>
      <c r="B20" s="509" t="s">
        <v>856</v>
      </c>
      <c r="C20" s="509" t="s">
        <v>432</v>
      </c>
      <c r="D20" s="509" t="s">
        <v>871</v>
      </c>
      <c r="E20" s="509" t="s">
        <v>880</v>
      </c>
      <c r="F20" s="509" t="s">
        <v>881</v>
      </c>
      <c r="G20" s="513">
        <v>558</v>
      </c>
      <c r="H20" s="513">
        <v>5580</v>
      </c>
      <c r="I20" s="509">
        <v>0.90145395799676897</v>
      </c>
      <c r="J20" s="509">
        <v>10</v>
      </c>
      <c r="K20" s="513">
        <v>619</v>
      </c>
      <c r="L20" s="513">
        <v>6190</v>
      </c>
      <c r="M20" s="509">
        <v>1</v>
      </c>
      <c r="N20" s="509">
        <v>10</v>
      </c>
      <c r="O20" s="513">
        <v>534</v>
      </c>
      <c r="P20" s="513">
        <v>5340</v>
      </c>
      <c r="Q20" s="550">
        <v>0.86268174474959614</v>
      </c>
      <c r="R20" s="514">
        <v>10</v>
      </c>
    </row>
    <row r="21" spans="1:18" ht="14.4" customHeight="1" x14ac:dyDescent="0.3">
      <c r="A21" s="508" t="s">
        <v>855</v>
      </c>
      <c r="B21" s="509" t="s">
        <v>856</v>
      </c>
      <c r="C21" s="509" t="s">
        <v>432</v>
      </c>
      <c r="D21" s="509" t="s">
        <v>871</v>
      </c>
      <c r="E21" s="509" t="s">
        <v>880</v>
      </c>
      <c r="F21" s="509" t="s">
        <v>882</v>
      </c>
      <c r="G21" s="513">
        <v>2</v>
      </c>
      <c r="H21" s="513">
        <v>20</v>
      </c>
      <c r="I21" s="509">
        <v>1</v>
      </c>
      <c r="J21" s="509">
        <v>10</v>
      </c>
      <c r="K21" s="513">
        <v>2</v>
      </c>
      <c r="L21" s="513">
        <v>20</v>
      </c>
      <c r="M21" s="509">
        <v>1</v>
      </c>
      <c r="N21" s="509">
        <v>10</v>
      </c>
      <c r="O21" s="513"/>
      <c r="P21" s="513"/>
      <c r="Q21" s="550"/>
      <c r="R21" s="514"/>
    </row>
    <row r="22" spans="1:18" ht="14.4" customHeight="1" x14ac:dyDescent="0.3">
      <c r="A22" s="508" t="s">
        <v>855</v>
      </c>
      <c r="B22" s="509" t="s">
        <v>856</v>
      </c>
      <c r="C22" s="509" t="s">
        <v>432</v>
      </c>
      <c r="D22" s="509" t="s">
        <v>871</v>
      </c>
      <c r="E22" s="509" t="s">
        <v>883</v>
      </c>
      <c r="F22" s="509" t="s">
        <v>884</v>
      </c>
      <c r="G22" s="513">
        <v>74</v>
      </c>
      <c r="H22" s="513">
        <v>370</v>
      </c>
      <c r="I22" s="509">
        <v>1.15625</v>
      </c>
      <c r="J22" s="509">
        <v>5</v>
      </c>
      <c r="K22" s="513">
        <v>64</v>
      </c>
      <c r="L22" s="513">
        <v>320</v>
      </c>
      <c r="M22" s="509">
        <v>1</v>
      </c>
      <c r="N22" s="509">
        <v>5</v>
      </c>
      <c r="O22" s="513">
        <v>83</v>
      </c>
      <c r="P22" s="513">
        <v>415</v>
      </c>
      <c r="Q22" s="550">
        <v>1.296875</v>
      </c>
      <c r="R22" s="514">
        <v>5</v>
      </c>
    </row>
    <row r="23" spans="1:18" ht="14.4" customHeight="1" x14ac:dyDescent="0.3">
      <c r="A23" s="508" t="s">
        <v>855</v>
      </c>
      <c r="B23" s="509" t="s">
        <v>856</v>
      </c>
      <c r="C23" s="509" t="s">
        <v>432</v>
      </c>
      <c r="D23" s="509" t="s">
        <v>871</v>
      </c>
      <c r="E23" s="509" t="s">
        <v>885</v>
      </c>
      <c r="F23" s="509" t="s">
        <v>886</v>
      </c>
      <c r="G23" s="513">
        <v>14</v>
      </c>
      <c r="H23" s="513">
        <v>70</v>
      </c>
      <c r="I23" s="509">
        <v>0.77777777777777779</v>
      </c>
      <c r="J23" s="509">
        <v>5</v>
      </c>
      <c r="K23" s="513">
        <v>18</v>
      </c>
      <c r="L23" s="513">
        <v>90</v>
      </c>
      <c r="M23" s="509">
        <v>1</v>
      </c>
      <c r="N23" s="509">
        <v>5</v>
      </c>
      <c r="O23" s="513">
        <v>25</v>
      </c>
      <c r="P23" s="513">
        <v>125</v>
      </c>
      <c r="Q23" s="550">
        <v>1.3888888888888888</v>
      </c>
      <c r="R23" s="514">
        <v>5</v>
      </c>
    </row>
    <row r="24" spans="1:18" ht="14.4" customHeight="1" x14ac:dyDescent="0.3">
      <c r="A24" s="508" t="s">
        <v>855</v>
      </c>
      <c r="B24" s="509" t="s">
        <v>856</v>
      </c>
      <c r="C24" s="509" t="s">
        <v>432</v>
      </c>
      <c r="D24" s="509" t="s">
        <v>871</v>
      </c>
      <c r="E24" s="509" t="s">
        <v>887</v>
      </c>
      <c r="F24" s="509" t="s">
        <v>888</v>
      </c>
      <c r="G24" s="513">
        <v>49</v>
      </c>
      <c r="H24" s="513">
        <v>3626</v>
      </c>
      <c r="I24" s="509">
        <v>0.15857605177993528</v>
      </c>
      <c r="J24" s="509">
        <v>74</v>
      </c>
      <c r="K24" s="513">
        <v>309</v>
      </c>
      <c r="L24" s="513">
        <v>22866</v>
      </c>
      <c r="M24" s="509">
        <v>1</v>
      </c>
      <c r="N24" s="509">
        <v>74</v>
      </c>
      <c r="O24" s="513">
        <v>353</v>
      </c>
      <c r="P24" s="513">
        <v>26122</v>
      </c>
      <c r="Q24" s="550">
        <v>1.1423948220064726</v>
      </c>
      <c r="R24" s="514">
        <v>74</v>
      </c>
    </row>
    <row r="25" spans="1:18" ht="14.4" customHeight="1" x14ac:dyDescent="0.3">
      <c r="A25" s="508" t="s">
        <v>855</v>
      </c>
      <c r="B25" s="509" t="s">
        <v>856</v>
      </c>
      <c r="C25" s="509" t="s">
        <v>432</v>
      </c>
      <c r="D25" s="509" t="s">
        <v>871</v>
      </c>
      <c r="E25" s="509" t="s">
        <v>887</v>
      </c>
      <c r="F25" s="509" t="s">
        <v>889</v>
      </c>
      <c r="G25" s="513">
        <v>5</v>
      </c>
      <c r="H25" s="513">
        <v>370</v>
      </c>
      <c r="I25" s="509">
        <v>1.25</v>
      </c>
      <c r="J25" s="509">
        <v>74</v>
      </c>
      <c r="K25" s="513">
        <v>4</v>
      </c>
      <c r="L25" s="513">
        <v>296</v>
      </c>
      <c r="M25" s="509">
        <v>1</v>
      </c>
      <c r="N25" s="509">
        <v>74</v>
      </c>
      <c r="O25" s="513"/>
      <c r="P25" s="513"/>
      <c r="Q25" s="550"/>
      <c r="R25" s="514"/>
    </row>
    <row r="26" spans="1:18" ht="14.4" customHeight="1" x14ac:dyDescent="0.3">
      <c r="A26" s="508" t="s">
        <v>855</v>
      </c>
      <c r="B26" s="509" t="s">
        <v>856</v>
      </c>
      <c r="C26" s="509" t="s">
        <v>432</v>
      </c>
      <c r="D26" s="509" t="s">
        <v>871</v>
      </c>
      <c r="E26" s="509" t="s">
        <v>890</v>
      </c>
      <c r="F26" s="509" t="s">
        <v>891</v>
      </c>
      <c r="G26" s="513">
        <v>295</v>
      </c>
      <c r="H26" s="513">
        <v>52215</v>
      </c>
      <c r="I26" s="509">
        <v>1.2240663900414939</v>
      </c>
      <c r="J26" s="509">
        <v>177</v>
      </c>
      <c r="K26" s="513">
        <v>241</v>
      </c>
      <c r="L26" s="513">
        <v>42657</v>
      </c>
      <c r="M26" s="509">
        <v>1</v>
      </c>
      <c r="N26" s="509">
        <v>177</v>
      </c>
      <c r="O26" s="513">
        <v>310</v>
      </c>
      <c r="P26" s="513">
        <v>55180</v>
      </c>
      <c r="Q26" s="550">
        <v>1.293574325433106</v>
      </c>
      <c r="R26" s="514">
        <v>178</v>
      </c>
    </row>
    <row r="27" spans="1:18" ht="14.4" customHeight="1" x14ac:dyDescent="0.3">
      <c r="A27" s="508" t="s">
        <v>855</v>
      </c>
      <c r="B27" s="509" t="s">
        <v>856</v>
      </c>
      <c r="C27" s="509" t="s">
        <v>432</v>
      </c>
      <c r="D27" s="509" t="s">
        <v>871</v>
      </c>
      <c r="E27" s="509" t="s">
        <v>890</v>
      </c>
      <c r="F27" s="509" t="s">
        <v>892</v>
      </c>
      <c r="G27" s="513">
        <v>3</v>
      </c>
      <c r="H27" s="513">
        <v>531</v>
      </c>
      <c r="I27" s="509">
        <v>0.75</v>
      </c>
      <c r="J27" s="509">
        <v>177</v>
      </c>
      <c r="K27" s="513">
        <v>4</v>
      </c>
      <c r="L27" s="513">
        <v>708</v>
      </c>
      <c r="M27" s="509">
        <v>1</v>
      </c>
      <c r="N27" s="509">
        <v>177</v>
      </c>
      <c r="O27" s="513">
        <v>5</v>
      </c>
      <c r="P27" s="513">
        <v>890</v>
      </c>
      <c r="Q27" s="550">
        <v>1.2570621468926553</v>
      </c>
      <c r="R27" s="514">
        <v>178</v>
      </c>
    </row>
    <row r="28" spans="1:18" ht="14.4" customHeight="1" x14ac:dyDescent="0.3">
      <c r="A28" s="508" t="s">
        <v>855</v>
      </c>
      <c r="B28" s="509" t="s">
        <v>856</v>
      </c>
      <c r="C28" s="509" t="s">
        <v>432</v>
      </c>
      <c r="D28" s="509" t="s">
        <v>871</v>
      </c>
      <c r="E28" s="509" t="s">
        <v>893</v>
      </c>
      <c r="F28" s="509" t="s">
        <v>894</v>
      </c>
      <c r="G28" s="513"/>
      <c r="H28" s="513"/>
      <c r="I28" s="509"/>
      <c r="J28" s="509"/>
      <c r="K28" s="513">
        <v>2</v>
      </c>
      <c r="L28" s="513">
        <v>544</v>
      </c>
      <c r="M28" s="509">
        <v>1</v>
      </c>
      <c r="N28" s="509">
        <v>272</v>
      </c>
      <c r="O28" s="513"/>
      <c r="P28" s="513"/>
      <c r="Q28" s="550"/>
      <c r="R28" s="514"/>
    </row>
    <row r="29" spans="1:18" ht="14.4" customHeight="1" x14ac:dyDescent="0.3">
      <c r="A29" s="508" t="s">
        <v>855</v>
      </c>
      <c r="B29" s="509" t="s">
        <v>856</v>
      </c>
      <c r="C29" s="509" t="s">
        <v>432</v>
      </c>
      <c r="D29" s="509" t="s">
        <v>871</v>
      </c>
      <c r="E29" s="509" t="s">
        <v>893</v>
      </c>
      <c r="F29" s="509" t="s">
        <v>895</v>
      </c>
      <c r="G29" s="513">
        <v>237</v>
      </c>
      <c r="H29" s="513">
        <v>42423</v>
      </c>
      <c r="I29" s="509">
        <v>0.65258122077282799</v>
      </c>
      <c r="J29" s="509">
        <v>179</v>
      </c>
      <c r="K29" s="513">
        <v>239</v>
      </c>
      <c r="L29" s="513">
        <v>65008</v>
      </c>
      <c r="M29" s="509">
        <v>1</v>
      </c>
      <c r="N29" s="509">
        <v>272</v>
      </c>
      <c r="O29" s="513">
        <v>172</v>
      </c>
      <c r="P29" s="513">
        <v>46784</v>
      </c>
      <c r="Q29" s="550">
        <v>0.71966527196652719</v>
      </c>
      <c r="R29" s="514">
        <v>272</v>
      </c>
    </row>
    <row r="30" spans="1:18" ht="14.4" customHeight="1" x14ac:dyDescent="0.3">
      <c r="A30" s="508" t="s">
        <v>855</v>
      </c>
      <c r="B30" s="509" t="s">
        <v>856</v>
      </c>
      <c r="C30" s="509" t="s">
        <v>432</v>
      </c>
      <c r="D30" s="509" t="s">
        <v>871</v>
      </c>
      <c r="E30" s="509" t="s">
        <v>896</v>
      </c>
      <c r="F30" s="509" t="s">
        <v>897</v>
      </c>
      <c r="G30" s="513">
        <v>3</v>
      </c>
      <c r="H30" s="513">
        <v>99.99</v>
      </c>
      <c r="I30" s="509">
        <v>0.49994999999999995</v>
      </c>
      <c r="J30" s="509">
        <v>33.33</v>
      </c>
      <c r="K30" s="513">
        <v>6</v>
      </c>
      <c r="L30" s="513">
        <v>200</v>
      </c>
      <c r="M30" s="509">
        <v>1</v>
      </c>
      <c r="N30" s="509">
        <v>33.333333333333336</v>
      </c>
      <c r="O30" s="513">
        <v>4</v>
      </c>
      <c r="P30" s="513">
        <v>133.32</v>
      </c>
      <c r="Q30" s="550">
        <v>0.66659999999999997</v>
      </c>
      <c r="R30" s="514">
        <v>33.33</v>
      </c>
    </row>
    <row r="31" spans="1:18" ht="14.4" customHeight="1" x14ac:dyDescent="0.3">
      <c r="A31" s="508" t="s">
        <v>855</v>
      </c>
      <c r="B31" s="509" t="s">
        <v>856</v>
      </c>
      <c r="C31" s="509" t="s">
        <v>432</v>
      </c>
      <c r="D31" s="509" t="s">
        <v>871</v>
      </c>
      <c r="E31" s="509" t="s">
        <v>896</v>
      </c>
      <c r="F31" s="509" t="s">
        <v>898</v>
      </c>
      <c r="G31" s="513">
        <v>1140</v>
      </c>
      <c r="H31" s="513">
        <v>38000.01</v>
      </c>
      <c r="I31" s="509">
        <v>1.0205912283429928</v>
      </c>
      <c r="J31" s="509">
        <v>33.333342105263156</v>
      </c>
      <c r="K31" s="513">
        <v>1117</v>
      </c>
      <c r="L31" s="513">
        <v>37233.33</v>
      </c>
      <c r="M31" s="509">
        <v>1</v>
      </c>
      <c r="N31" s="509">
        <v>33.333330349149506</v>
      </c>
      <c r="O31" s="513">
        <v>1078</v>
      </c>
      <c r="P31" s="513">
        <v>35933.339999999997</v>
      </c>
      <c r="Q31" s="550">
        <v>0.96508531468982217</v>
      </c>
      <c r="R31" s="514">
        <v>33.333339517625227</v>
      </c>
    </row>
    <row r="32" spans="1:18" ht="14.4" customHeight="1" x14ac:dyDescent="0.3">
      <c r="A32" s="508" t="s">
        <v>855</v>
      </c>
      <c r="B32" s="509" t="s">
        <v>856</v>
      </c>
      <c r="C32" s="509" t="s">
        <v>432</v>
      </c>
      <c r="D32" s="509" t="s">
        <v>871</v>
      </c>
      <c r="E32" s="509" t="s">
        <v>899</v>
      </c>
      <c r="F32" s="509" t="s">
        <v>900</v>
      </c>
      <c r="G32" s="513">
        <v>389</v>
      </c>
      <c r="H32" s="513">
        <v>14393</v>
      </c>
      <c r="I32" s="509">
        <v>1.1341107871720117</v>
      </c>
      <c r="J32" s="509">
        <v>37</v>
      </c>
      <c r="K32" s="513">
        <v>343</v>
      </c>
      <c r="L32" s="513">
        <v>12691</v>
      </c>
      <c r="M32" s="509">
        <v>1</v>
      </c>
      <c r="N32" s="509">
        <v>37</v>
      </c>
      <c r="O32" s="513">
        <v>340</v>
      </c>
      <c r="P32" s="513">
        <v>12580</v>
      </c>
      <c r="Q32" s="550">
        <v>0.99125364431486884</v>
      </c>
      <c r="R32" s="514">
        <v>37</v>
      </c>
    </row>
    <row r="33" spans="1:18" ht="14.4" customHeight="1" x14ac:dyDescent="0.3">
      <c r="A33" s="508" t="s">
        <v>855</v>
      </c>
      <c r="B33" s="509" t="s">
        <v>856</v>
      </c>
      <c r="C33" s="509" t="s">
        <v>432</v>
      </c>
      <c r="D33" s="509" t="s">
        <v>871</v>
      </c>
      <c r="E33" s="509" t="s">
        <v>901</v>
      </c>
      <c r="F33" s="509" t="s">
        <v>902</v>
      </c>
      <c r="G33" s="513">
        <v>1738</v>
      </c>
      <c r="H33" s="513">
        <v>227678</v>
      </c>
      <c r="I33" s="509">
        <v>1.1514241210502894</v>
      </c>
      <c r="J33" s="509">
        <v>131</v>
      </c>
      <c r="K33" s="513">
        <v>1498</v>
      </c>
      <c r="L33" s="513">
        <v>197736</v>
      </c>
      <c r="M33" s="509">
        <v>1</v>
      </c>
      <c r="N33" s="509">
        <v>132</v>
      </c>
      <c r="O33" s="513">
        <v>1745</v>
      </c>
      <c r="P33" s="513">
        <v>230340</v>
      </c>
      <c r="Q33" s="550">
        <v>1.1648865153538051</v>
      </c>
      <c r="R33" s="514">
        <v>132</v>
      </c>
    </row>
    <row r="34" spans="1:18" ht="14.4" customHeight="1" x14ac:dyDescent="0.3">
      <c r="A34" s="508" t="s">
        <v>855</v>
      </c>
      <c r="B34" s="509" t="s">
        <v>856</v>
      </c>
      <c r="C34" s="509" t="s">
        <v>432</v>
      </c>
      <c r="D34" s="509" t="s">
        <v>871</v>
      </c>
      <c r="E34" s="509" t="s">
        <v>903</v>
      </c>
      <c r="F34" s="509" t="s">
        <v>904</v>
      </c>
      <c r="G34" s="513">
        <v>746</v>
      </c>
      <c r="H34" s="513">
        <v>55204</v>
      </c>
      <c r="I34" s="509">
        <v>0.93483709273182958</v>
      </c>
      <c r="J34" s="509">
        <v>74</v>
      </c>
      <c r="K34" s="513">
        <v>798</v>
      </c>
      <c r="L34" s="513">
        <v>59052</v>
      </c>
      <c r="M34" s="509">
        <v>1</v>
      </c>
      <c r="N34" s="509">
        <v>74</v>
      </c>
      <c r="O34" s="513">
        <v>614</v>
      </c>
      <c r="P34" s="513">
        <v>45436</v>
      </c>
      <c r="Q34" s="550">
        <v>0.76942355889724312</v>
      </c>
      <c r="R34" s="514">
        <v>74</v>
      </c>
    </row>
    <row r="35" spans="1:18" ht="14.4" customHeight="1" x14ac:dyDescent="0.3">
      <c r="A35" s="508" t="s">
        <v>855</v>
      </c>
      <c r="B35" s="509" t="s">
        <v>856</v>
      </c>
      <c r="C35" s="509" t="s">
        <v>432</v>
      </c>
      <c r="D35" s="509" t="s">
        <v>871</v>
      </c>
      <c r="E35" s="509" t="s">
        <v>905</v>
      </c>
      <c r="F35" s="509" t="s">
        <v>906</v>
      </c>
      <c r="G35" s="513">
        <v>3</v>
      </c>
      <c r="H35" s="513">
        <v>1062</v>
      </c>
      <c r="I35" s="509">
        <v>2.9915492957746479</v>
      </c>
      <c r="J35" s="509">
        <v>354</v>
      </c>
      <c r="K35" s="513">
        <v>1</v>
      </c>
      <c r="L35" s="513">
        <v>355</v>
      </c>
      <c r="M35" s="509">
        <v>1</v>
      </c>
      <c r="N35" s="509">
        <v>355</v>
      </c>
      <c r="O35" s="513"/>
      <c r="P35" s="513"/>
      <c r="Q35" s="550"/>
      <c r="R35" s="514"/>
    </row>
    <row r="36" spans="1:18" ht="14.4" customHeight="1" x14ac:dyDescent="0.3">
      <c r="A36" s="508" t="s">
        <v>855</v>
      </c>
      <c r="B36" s="509" t="s">
        <v>856</v>
      </c>
      <c r="C36" s="509" t="s">
        <v>432</v>
      </c>
      <c r="D36" s="509" t="s">
        <v>871</v>
      </c>
      <c r="E36" s="509" t="s">
        <v>905</v>
      </c>
      <c r="F36" s="509" t="s">
        <v>907</v>
      </c>
      <c r="G36" s="513">
        <v>583</v>
      </c>
      <c r="H36" s="513">
        <v>206382</v>
      </c>
      <c r="I36" s="509">
        <v>0.86254858528022738</v>
      </c>
      <c r="J36" s="509">
        <v>354</v>
      </c>
      <c r="K36" s="513">
        <v>674</v>
      </c>
      <c r="L36" s="513">
        <v>239270</v>
      </c>
      <c r="M36" s="509">
        <v>1</v>
      </c>
      <c r="N36" s="509">
        <v>355</v>
      </c>
      <c r="O36" s="513">
        <v>577</v>
      </c>
      <c r="P36" s="513">
        <v>204835</v>
      </c>
      <c r="Q36" s="550">
        <v>0.85608308605341243</v>
      </c>
      <c r="R36" s="514">
        <v>355</v>
      </c>
    </row>
    <row r="37" spans="1:18" ht="14.4" customHeight="1" x14ac:dyDescent="0.3">
      <c r="A37" s="508" t="s">
        <v>855</v>
      </c>
      <c r="B37" s="509" t="s">
        <v>856</v>
      </c>
      <c r="C37" s="509" t="s">
        <v>432</v>
      </c>
      <c r="D37" s="509" t="s">
        <v>871</v>
      </c>
      <c r="E37" s="509" t="s">
        <v>908</v>
      </c>
      <c r="F37" s="509" t="s">
        <v>909</v>
      </c>
      <c r="G37" s="513">
        <v>1</v>
      </c>
      <c r="H37" s="513">
        <v>222</v>
      </c>
      <c r="I37" s="509">
        <v>0.12443946188340807</v>
      </c>
      <c r="J37" s="509">
        <v>222</v>
      </c>
      <c r="K37" s="513">
        <v>8</v>
      </c>
      <c r="L37" s="513">
        <v>1784</v>
      </c>
      <c r="M37" s="509">
        <v>1</v>
      </c>
      <c r="N37" s="509">
        <v>223</v>
      </c>
      <c r="O37" s="513">
        <v>3</v>
      </c>
      <c r="P37" s="513">
        <v>669</v>
      </c>
      <c r="Q37" s="550">
        <v>0.375</v>
      </c>
      <c r="R37" s="514">
        <v>223</v>
      </c>
    </row>
    <row r="38" spans="1:18" ht="14.4" customHeight="1" x14ac:dyDescent="0.3">
      <c r="A38" s="508" t="s">
        <v>855</v>
      </c>
      <c r="B38" s="509" t="s">
        <v>856</v>
      </c>
      <c r="C38" s="509" t="s">
        <v>432</v>
      </c>
      <c r="D38" s="509" t="s">
        <v>871</v>
      </c>
      <c r="E38" s="509" t="s">
        <v>908</v>
      </c>
      <c r="F38" s="509" t="s">
        <v>910</v>
      </c>
      <c r="G38" s="513">
        <v>155</v>
      </c>
      <c r="H38" s="513">
        <v>34410</v>
      </c>
      <c r="I38" s="509">
        <v>0.17494890332814741</v>
      </c>
      <c r="J38" s="509">
        <v>222</v>
      </c>
      <c r="K38" s="513">
        <v>882</v>
      </c>
      <c r="L38" s="513">
        <v>196686</v>
      </c>
      <c r="M38" s="509">
        <v>1</v>
      </c>
      <c r="N38" s="509">
        <v>223</v>
      </c>
      <c r="O38" s="513">
        <v>949</v>
      </c>
      <c r="P38" s="513">
        <v>211627</v>
      </c>
      <c r="Q38" s="550">
        <v>1.0759637188208617</v>
      </c>
      <c r="R38" s="514">
        <v>223</v>
      </c>
    </row>
    <row r="39" spans="1:18" ht="14.4" customHeight="1" x14ac:dyDescent="0.3">
      <c r="A39" s="508" t="s">
        <v>855</v>
      </c>
      <c r="B39" s="509" t="s">
        <v>856</v>
      </c>
      <c r="C39" s="509" t="s">
        <v>432</v>
      </c>
      <c r="D39" s="509" t="s">
        <v>871</v>
      </c>
      <c r="E39" s="509" t="s">
        <v>911</v>
      </c>
      <c r="F39" s="509" t="s">
        <v>912</v>
      </c>
      <c r="G39" s="513">
        <v>316</v>
      </c>
      <c r="H39" s="513">
        <v>24332</v>
      </c>
      <c r="I39" s="509">
        <v>0.88515406162464982</v>
      </c>
      <c r="J39" s="509">
        <v>77</v>
      </c>
      <c r="K39" s="513">
        <v>357</v>
      </c>
      <c r="L39" s="513">
        <v>27489</v>
      </c>
      <c r="M39" s="509">
        <v>1</v>
      </c>
      <c r="N39" s="509">
        <v>77</v>
      </c>
      <c r="O39" s="513">
        <v>255</v>
      </c>
      <c r="P39" s="513">
        <v>19635</v>
      </c>
      <c r="Q39" s="550">
        <v>0.7142857142857143</v>
      </c>
      <c r="R39" s="514">
        <v>77</v>
      </c>
    </row>
    <row r="40" spans="1:18" ht="14.4" customHeight="1" x14ac:dyDescent="0.3">
      <c r="A40" s="508" t="s">
        <v>855</v>
      </c>
      <c r="B40" s="509" t="s">
        <v>856</v>
      </c>
      <c r="C40" s="509" t="s">
        <v>432</v>
      </c>
      <c r="D40" s="509" t="s">
        <v>871</v>
      </c>
      <c r="E40" s="509" t="s">
        <v>911</v>
      </c>
      <c r="F40" s="509" t="s">
        <v>913</v>
      </c>
      <c r="G40" s="513">
        <v>26</v>
      </c>
      <c r="H40" s="513">
        <v>2002</v>
      </c>
      <c r="I40" s="509">
        <v>13</v>
      </c>
      <c r="J40" s="509">
        <v>77</v>
      </c>
      <c r="K40" s="513">
        <v>2</v>
      </c>
      <c r="L40" s="513">
        <v>154</v>
      </c>
      <c r="M40" s="509">
        <v>1</v>
      </c>
      <c r="N40" s="509">
        <v>77</v>
      </c>
      <c r="O40" s="513">
        <v>1</v>
      </c>
      <c r="P40" s="513">
        <v>77</v>
      </c>
      <c r="Q40" s="550">
        <v>0.5</v>
      </c>
      <c r="R40" s="514">
        <v>77</v>
      </c>
    </row>
    <row r="41" spans="1:18" ht="14.4" customHeight="1" x14ac:dyDescent="0.3">
      <c r="A41" s="508" t="s">
        <v>855</v>
      </c>
      <c r="B41" s="509" t="s">
        <v>856</v>
      </c>
      <c r="C41" s="509" t="s">
        <v>432</v>
      </c>
      <c r="D41" s="509" t="s">
        <v>871</v>
      </c>
      <c r="E41" s="509" t="s">
        <v>914</v>
      </c>
      <c r="F41" s="509" t="s">
        <v>915</v>
      </c>
      <c r="G41" s="513">
        <v>73</v>
      </c>
      <c r="H41" s="513">
        <v>2044</v>
      </c>
      <c r="I41" s="509">
        <v>0.80219780219780223</v>
      </c>
      <c r="J41" s="509">
        <v>28</v>
      </c>
      <c r="K41" s="513">
        <v>91</v>
      </c>
      <c r="L41" s="513">
        <v>2548</v>
      </c>
      <c r="M41" s="509">
        <v>1</v>
      </c>
      <c r="N41" s="509">
        <v>28</v>
      </c>
      <c r="O41" s="513">
        <v>64</v>
      </c>
      <c r="P41" s="513">
        <v>1792</v>
      </c>
      <c r="Q41" s="550">
        <v>0.70329670329670335</v>
      </c>
      <c r="R41" s="514">
        <v>28</v>
      </c>
    </row>
    <row r="42" spans="1:18" ht="14.4" customHeight="1" x14ac:dyDescent="0.3">
      <c r="A42" s="508" t="s">
        <v>855</v>
      </c>
      <c r="B42" s="509" t="s">
        <v>856</v>
      </c>
      <c r="C42" s="509" t="s">
        <v>432</v>
      </c>
      <c r="D42" s="509" t="s">
        <v>871</v>
      </c>
      <c r="E42" s="509" t="s">
        <v>916</v>
      </c>
      <c r="F42" s="509" t="s">
        <v>917</v>
      </c>
      <c r="G42" s="513">
        <v>134</v>
      </c>
      <c r="H42" s="513">
        <v>7906</v>
      </c>
      <c r="I42" s="509">
        <v>1.3535353535353536</v>
      </c>
      <c r="J42" s="509">
        <v>59</v>
      </c>
      <c r="K42" s="513">
        <v>99</v>
      </c>
      <c r="L42" s="513">
        <v>5841</v>
      </c>
      <c r="M42" s="509">
        <v>1</v>
      </c>
      <c r="N42" s="509">
        <v>59</v>
      </c>
      <c r="O42" s="513">
        <v>84</v>
      </c>
      <c r="P42" s="513">
        <v>4956</v>
      </c>
      <c r="Q42" s="550">
        <v>0.84848484848484851</v>
      </c>
      <c r="R42" s="514">
        <v>59</v>
      </c>
    </row>
    <row r="43" spans="1:18" ht="14.4" customHeight="1" x14ac:dyDescent="0.3">
      <c r="A43" s="508" t="s">
        <v>855</v>
      </c>
      <c r="B43" s="509" t="s">
        <v>856</v>
      </c>
      <c r="C43" s="509" t="s">
        <v>432</v>
      </c>
      <c r="D43" s="509" t="s">
        <v>871</v>
      </c>
      <c r="E43" s="509" t="s">
        <v>918</v>
      </c>
      <c r="F43" s="509" t="s">
        <v>919</v>
      </c>
      <c r="G43" s="513">
        <v>1</v>
      </c>
      <c r="H43" s="513">
        <v>701</v>
      </c>
      <c r="I43" s="509">
        <v>0.5</v>
      </c>
      <c r="J43" s="509">
        <v>701</v>
      </c>
      <c r="K43" s="513">
        <v>2</v>
      </c>
      <c r="L43" s="513">
        <v>1402</v>
      </c>
      <c r="M43" s="509">
        <v>1</v>
      </c>
      <c r="N43" s="509">
        <v>701</v>
      </c>
      <c r="O43" s="513">
        <v>2</v>
      </c>
      <c r="P43" s="513">
        <v>1404</v>
      </c>
      <c r="Q43" s="550">
        <v>1.0014265335235377</v>
      </c>
      <c r="R43" s="514">
        <v>702</v>
      </c>
    </row>
    <row r="44" spans="1:18" ht="14.4" customHeight="1" x14ac:dyDescent="0.3">
      <c r="A44" s="508" t="s">
        <v>855</v>
      </c>
      <c r="B44" s="509" t="s">
        <v>856</v>
      </c>
      <c r="C44" s="509" t="s">
        <v>432</v>
      </c>
      <c r="D44" s="509" t="s">
        <v>871</v>
      </c>
      <c r="E44" s="509" t="s">
        <v>918</v>
      </c>
      <c r="F44" s="509" t="s">
        <v>920</v>
      </c>
      <c r="G44" s="513">
        <v>266</v>
      </c>
      <c r="H44" s="513">
        <v>186466</v>
      </c>
      <c r="I44" s="509">
        <v>1.33</v>
      </c>
      <c r="J44" s="509">
        <v>701</v>
      </c>
      <c r="K44" s="513">
        <v>200</v>
      </c>
      <c r="L44" s="513">
        <v>140200</v>
      </c>
      <c r="M44" s="509">
        <v>1</v>
      </c>
      <c r="N44" s="509">
        <v>701</v>
      </c>
      <c r="O44" s="513">
        <v>214</v>
      </c>
      <c r="P44" s="513">
        <v>150228</v>
      </c>
      <c r="Q44" s="550">
        <v>1.0715263908701855</v>
      </c>
      <c r="R44" s="514">
        <v>702</v>
      </c>
    </row>
    <row r="45" spans="1:18" ht="14.4" customHeight="1" x14ac:dyDescent="0.3">
      <c r="A45" s="508" t="s">
        <v>855</v>
      </c>
      <c r="B45" s="509" t="s">
        <v>856</v>
      </c>
      <c r="C45" s="509" t="s">
        <v>432</v>
      </c>
      <c r="D45" s="509" t="s">
        <v>871</v>
      </c>
      <c r="E45" s="509" t="s">
        <v>921</v>
      </c>
      <c r="F45" s="509" t="s">
        <v>922</v>
      </c>
      <c r="G45" s="513">
        <v>758</v>
      </c>
      <c r="H45" s="513">
        <v>175098</v>
      </c>
      <c r="I45" s="509">
        <v>0.95586380832282469</v>
      </c>
      <c r="J45" s="509">
        <v>231</v>
      </c>
      <c r="K45" s="513">
        <v>793</v>
      </c>
      <c r="L45" s="513">
        <v>183183</v>
      </c>
      <c r="M45" s="509">
        <v>1</v>
      </c>
      <c r="N45" s="509">
        <v>231</v>
      </c>
      <c r="O45" s="513">
        <v>800</v>
      </c>
      <c r="P45" s="513">
        <v>185600</v>
      </c>
      <c r="Q45" s="550">
        <v>1.0131944558174066</v>
      </c>
      <c r="R45" s="514">
        <v>232</v>
      </c>
    </row>
    <row r="46" spans="1:18" ht="14.4" customHeight="1" x14ac:dyDescent="0.3">
      <c r="A46" s="508" t="s">
        <v>855</v>
      </c>
      <c r="B46" s="509" t="s">
        <v>856</v>
      </c>
      <c r="C46" s="509" t="s">
        <v>432</v>
      </c>
      <c r="D46" s="509" t="s">
        <v>871</v>
      </c>
      <c r="E46" s="509" t="s">
        <v>923</v>
      </c>
      <c r="F46" s="509" t="s">
        <v>924</v>
      </c>
      <c r="G46" s="513">
        <v>4</v>
      </c>
      <c r="H46" s="513">
        <v>1888</v>
      </c>
      <c r="I46" s="509">
        <v>3.9915433403805496</v>
      </c>
      <c r="J46" s="509">
        <v>472</v>
      </c>
      <c r="K46" s="513">
        <v>1</v>
      </c>
      <c r="L46" s="513">
        <v>473</v>
      </c>
      <c r="M46" s="509">
        <v>1</v>
      </c>
      <c r="N46" s="509">
        <v>473</v>
      </c>
      <c r="O46" s="513">
        <v>1</v>
      </c>
      <c r="P46" s="513">
        <v>474</v>
      </c>
      <c r="Q46" s="550">
        <v>1.0021141649048626</v>
      </c>
      <c r="R46" s="514">
        <v>474</v>
      </c>
    </row>
    <row r="47" spans="1:18" ht="14.4" customHeight="1" x14ac:dyDescent="0.3">
      <c r="A47" s="508" t="s">
        <v>855</v>
      </c>
      <c r="B47" s="509" t="s">
        <v>856</v>
      </c>
      <c r="C47" s="509" t="s">
        <v>432</v>
      </c>
      <c r="D47" s="509" t="s">
        <v>871</v>
      </c>
      <c r="E47" s="509" t="s">
        <v>923</v>
      </c>
      <c r="F47" s="509" t="s">
        <v>925</v>
      </c>
      <c r="G47" s="513">
        <v>67</v>
      </c>
      <c r="H47" s="513">
        <v>31624</v>
      </c>
      <c r="I47" s="509">
        <v>0.77742268548109539</v>
      </c>
      <c r="J47" s="509">
        <v>472</v>
      </c>
      <c r="K47" s="513">
        <v>86</v>
      </c>
      <c r="L47" s="513">
        <v>40678</v>
      </c>
      <c r="M47" s="509">
        <v>1</v>
      </c>
      <c r="N47" s="509">
        <v>473</v>
      </c>
      <c r="O47" s="513">
        <v>76</v>
      </c>
      <c r="P47" s="513">
        <v>36024</v>
      </c>
      <c r="Q47" s="550">
        <v>0.88558926200894827</v>
      </c>
      <c r="R47" s="514">
        <v>474</v>
      </c>
    </row>
    <row r="48" spans="1:18" ht="14.4" customHeight="1" x14ac:dyDescent="0.3">
      <c r="A48" s="508" t="s">
        <v>855</v>
      </c>
      <c r="B48" s="509" t="s">
        <v>856</v>
      </c>
      <c r="C48" s="509" t="s">
        <v>437</v>
      </c>
      <c r="D48" s="509" t="s">
        <v>857</v>
      </c>
      <c r="E48" s="509" t="s">
        <v>858</v>
      </c>
      <c r="F48" s="509" t="s">
        <v>859</v>
      </c>
      <c r="G48" s="513"/>
      <c r="H48" s="513"/>
      <c r="I48" s="509"/>
      <c r="J48" s="509"/>
      <c r="K48" s="513"/>
      <c r="L48" s="513"/>
      <c r="M48" s="509"/>
      <c r="N48" s="509"/>
      <c r="O48" s="513">
        <v>2.5999999999999996</v>
      </c>
      <c r="P48" s="513">
        <v>140.66</v>
      </c>
      <c r="Q48" s="550"/>
      <c r="R48" s="514">
        <v>54.100000000000009</v>
      </c>
    </row>
    <row r="49" spans="1:18" ht="14.4" customHeight="1" x14ac:dyDescent="0.3">
      <c r="A49" s="508" t="s">
        <v>855</v>
      </c>
      <c r="B49" s="509" t="s">
        <v>856</v>
      </c>
      <c r="C49" s="509" t="s">
        <v>437</v>
      </c>
      <c r="D49" s="509" t="s">
        <v>857</v>
      </c>
      <c r="E49" s="509" t="s">
        <v>868</v>
      </c>
      <c r="F49" s="509" t="s">
        <v>445</v>
      </c>
      <c r="G49" s="513"/>
      <c r="H49" s="513"/>
      <c r="I49" s="509"/>
      <c r="J49" s="509"/>
      <c r="K49" s="513"/>
      <c r="L49" s="513"/>
      <c r="M49" s="509"/>
      <c r="N49" s="509"/>
      <c r="O49" s="513">
        <v>0.64999999999999991</v>
      </c>
      <c r="P49" s="513">
        <v>3.12</v>
      </c>
      <c r="Q49" s="550"/>
      <c r="R49" s="514">
        <v>4.8000000000000007</v>
      </c>
    </row>
    <row r="50" spans="1:18" ht="14.4" customHeight="1" x14ac:dyDescent="0.3">
      <c r="A50" s="508" t="s">
        <v>855</v>
      </c>
      <c r="B50" s="509" t="s">
        <v>856</v>
      </c>
      <c r="C50" s="509" t="s">
        <v>437</v>
      </c>
      <c r="D50" s="509" t="s">
        <v>871</v>
      </c>
      <c r="E50" s="509" t="s">
        <v>877</v>
      </c>
      <c r="F50" s="509" t="s">
        <v>878</v>
      </c>
      <c r="G50" s="513"/>
      <c r="H50" s="513"/>
      <c r="I50" s="509"/>
      <c r="J50" s="509"/>
      <c r="K50" s="513"/>
      <c r="L50" s="513"/>
      <c r="M50" s="509"/>
      <c r="N50" s="509"/>
      <c r="O50" s="513">
        <v>12</v>
      </c>
      <c r="P50" s="513">
        <v>444</v>
      </c>
      <c r="Q50" s="550"/>
      <c r="R50" s="514">
        <v>37</v>
      </c>
    </row>
    <row r="51" spans="1:18" ht="14.4" customHeight="1" x14ac:dyDescent="0.3">
      <c r="A51" s="508" t="s">
        <v>855</v>
      </c>
      <c r="B51" s="509" t="s">
        <v>856</v>
      </c>
      <c r="C51" s="509" t="s">
        <v>437</v>
      </c>
      <c r="D51" s="509" t="s">
        <v>871</v>
      </c>
      <c r="E51" s="509" t="s">
        <v>901</v>
      </c>
      <c r="F51" s="509" t="s">
        <v>902</v>
      </c>
      <c r="G51" s="513"/>
      <c r="H51" s="513"/>
      <c r="I51" s="509"/>
      <c r="J51" s="509"/>
      <c r="K51" s="513"/>
      <c r="L51" s="513"/>
      <c r="M51" s="509"/>
      <c r="N51" s="509"/>
      <c r="O51" s="513">
        <v>13</v>
      </c>
      <c r="P51" s="513">
        <v>1716</v>
      </c>
      <c r="Q51" s="550"/>
      <c r="R51" s="514">
        <v>132</v>
      </c>
    </row>
    <row r="52" spans="1:18" ht="14.4" customHeight="1" x14ac:dyDescent="0.3">
      <c r="A52" s="508" t="s">
        <v>855</v>
      </c>
      <c r="B52" s="509" t="s">
        <v>856</v>
      </c>
      <c r="C52" s="509" t="s">
        <v>437</v>
      </c>
      <c r="D52" s="509" t="s">
        <v>871</v>
      </c>
      <c r="E52" s="509" t="s">
        <v>903</v>
      </c>
      <c r="F52" s="509" t="s">
        <v>904</v>
      </c>
      <c r="G52" s="513"/>
      <c r="H52" s="513"/>
      <c r="I52" s="509"/>
      <c r="J52" s="509"/>
      <c r="K52" s="513"/>
      <c r="L52" s="513"/>
      <c r="M52" s="509"/>
      <c r="N52" s="509"/>
      <c r="O52" s="513">
        <v>1</v>
      </c>
      <c r="P52" s="513">
        <v>74</v>
      </c>
      <c r="Q52" s="550"/>
      <c r="R52" s="514">
        <v>74</v>
      </c>
    </row>
    <row r="53" spans="1:18" ht="14.4" customHeight="1" x14ac:dyDescent="0.3">
      <c r="A53" s="508" t="s">
        <v>926</v>
      </c>
      <c r="B53" s="509" t="s">
        <v>927</v>
      </c>
      <c r="C53" s="509" t="s">
        <v>432</v>
      </c>
      <c r="D53" s="509" t="s">
        <v>871</v>
      </c>
      <c r="E53" s="509" t="s">
        <v>877</v>
      </c>
      <c r="F53" s="509" t="s">
        <v>878</v>
      </c>
      <c r="G53" s="513">
        <v>8</v>
      </c>
      <c r="H53" s="513">
        <v>296</v>
      </c>
      <c r="I53" s="509"/>
      <c r="J53" s="509">
        <v>37</v>
      </c>
      <c r="K53" s="513"/>
      <c r="L53" s="513"/>
      <c r="M53" s="509"/>
      <c r="N53" s="509"/>
      <c r="O53" s="513"/>
      <c r="P53" s="513"/>
      <c r="Q53" s="550"/>
      <c r="R53" s="514"/>
    </row>
    <row r="54" spans="1:18" ht="14.4" customHeight="1" x14ac:dyDescent="0.3">
      <c r="A54" s="508" t="s">
        <v>926</v>
      </c>
      <c r="B54" s="509" t="s">
        <v>927</v>
      </c>
      <c r="C54" s="509" t="s">
        <v>432</v>
      </c>
      <c r="D54" s="509" t="s">
        <v>871</v>
      </c>
      <c r="E54" s="509" t="s">
        <v>877</v>
      </c>
      <c r="F54" s="509" t="s">
        <v>879</v>
      </c>
      <c r="G54" s="513">
        <v>1</v>
      </c>
      <c r="H54" s="513">
        <v>37</v>
      </c>
      <c r="I54" s="509"/>
      <c r="J54" s="509">
        <v>37</v>
      </c>
      <c r="K54" s="513"/>
      <c r="L54" s="513"/>
      <c r="M54" s="509"/>
      <c r="N54" s="509"/>
      <c r="O54" s="513"/>
      <c r="P54" s="513"/>
      <c r="Q54" s="550"/>
      <c r="R54" s="514"/>
    </row>
    <row r="55" spans="1:18" ht="14.4" customHeight="1" x14ac:dyDescent="0.3">
      <c r="A55" s="508" t="s">
        <v>926</v>
      </c>
      <c r="B55" s="509" t="s">
        <v>927</v>
      </c>
      <c r="C55" s="509" t="s">
        <v>432</v>
      </c>
      <c r="D55" s="509" t="s">
        <v>871</v>
      </c>
      <c r="E55" s="509" t="s">
        <v>928</v>
      </c>
      <c r="F55" s="509" t="s">
        <v>929</v>
      </c>
      <c r="G55" s="513">
        <v>305</v>
      </c>
      <c r="H55" s="513">
        <v>36905</v>
      </c>
      <c r="I55" s="509">
        <v>0.70114942528735635</v>
      </c>
      <c r="J55" s="509">
        <v>121</v>
      </c>
      <c r="K55" s="513">
        <v>435</v>
      </c>
      <c r="L55" s="513">
        <v>52635</v>
      </c>
      <c r="M55" s="509">
        <v>1</v>
      </c>
      <c r="N55" s="509">
        <v>121</v>
      </c>
      <c r="O55" s="513">
        <v>620</v>
      </c>
      <c r="P55" s="513">
        <v>75640</v>
      </c>
      <c r="Q55" s="550">
        <v>1.4370665906716062</v>
      </c>
      <c r="R55" s="514">
        <v>122</v>
      </c>
    </row>
    <row r="56" spans="1:18" ht="14.4" customHeight="1" x14ac:dyDescent="0.3">
      <c r="A56" s="508" t="s">
        <v>926</v>
      </c>
      <c r="B56" s="509" t="s">
        <v>927</v>
      </c>
      <c r="C56" s="509" t="s">
        <v>432</v>
      </c>
      <c r="D56" s="509" t="s">
        <v>871</v>
      </c>
      <c r="E56" s="509" t="s">
        <v>928</v>
      </c>
      <c r="F56" s="509" t="s">
        <v>930</v>
      </c>
      <c r="G56" s="513">
        <v>56</v>
      </c>
      <c r="H56" s="513">
        <v>6776</v>
      </c>
      <c r="I56" s="509">
        <v>0.63636363636363635</v>
      </c>
      <c r="J56" s="509">
        <v>121</v>
      </c>
      <c r="K56" s="513">
        <v>88</v>
      </c>
      <c r="L56" s="513">
        <v>10648</v>
      </c>
      <c r="M56" s="509">
        <v>1</v>
      </c>
      <c r="N56" s="509">
        <v>121</v>
      </c>
      <c r="O56" s="513"/>
      <c r="P56" s="513"/>
      <c r="Q56" s="550"/>
      <c r="R56" s="514"/>
    </row>
    <row r="57" spans="1:18" ht="14.4" customHeight="1" x14ac:dyDescent="0.3">
      <c r="A57" s="508" t="s">
        <v>926</v>
      </c>
      <c r="B57" s="509" t="s">
        <v>927</v>
      </c>
      <c r="C57" s="509" t="s">
        <v>432</v>
      </c>
      <c r="D57" s="509" t="s">
        <v>871</v>
      </c>
      <c r="E57" s="509" t="s">
        <v>901</v>
      </c>
      <c r="F57" s="509" t="s">
        <v>902</v>
      </c>
      <c r="G57" s="513">
        <v>9</v>
      </c>
      <c r="H57" s="513">
        <v>1179</v>
      </c>
      <c r="I57" s="509"/>
      <c r="J57" s="509">
        <v>131</v>
      </c>
      <c r="K57" s="513"/>
      <c r="L57" s="513"/>
      <c r="M57" s="509"/>
      <c r="N57" s="509"/>
      <c r="O57" s="513"/>
      <c r="P57" s="513"/>
      <c r="Q57" s="550"/>
      <c r="R57" s="514"/>
    </row>
    <row r="58" spans="1:18" ht="14.4" customHeight="1" thickBot="1" x14ac:dyDescent="0.35">
      <c r="A58" s="515" t="s">
        <v>926</v>
      </c>
      <c r="B58" s="516" t="s">
        <v>927</v>
      </c>
      <c r="C58" s="516" t="s">
        <v>432</v>
      </c>
      <c r="D58" s="516" t="s">
        <v>871</v>
      </c>
      <c r="E58" s="516" t="s">
        <v>903</v>
      </c>
      <c r="F58" s="516" t="s">
        <v>904</v>
      </c>
      <c r="G58" s="520"/>
      <c r="H58" s="520"/>
      <c r="I58" s="516"/>
      <c r="J58" s="516"/>
      <c r="K58" s="520">
        <v>0</v>
      </c>
      <c r="L58" s="520">
        <v>0</v>
      </c>
      <c r="M58" s="516"/>
      <c r="N58" s="516"/>
      <c r="O58" s="520"/>
      <c r="P58" s="520"/>
      <c r="Q58" s="528"/>
      <c r="R58" s="521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219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29" t="s">
        <v>932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" customHeight="1" thickBot="1" x14ac:dyDescent="0.35">
      <c r="A2" s="232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127</v>
      </c>
      <c r="H3" s="102">
        <f t="shared" ref="H3:Q3" si="0">SUBTOTAL(9,H6:H1048576)</f>
        <v>12344.7</v>
      </c>
      <c r="I3" s="103">
        <f t="shared" si="0"/>
        <v>1286949.9400000002</v>
      </c>
      <c r="J3" s="74"/>
      <c r="K3" s="74"/>
      <c r="L3" s="103">
        <f t="shared" si="0"/>
        <v>11536.55</v>
      </c>
      <c r="M3" s="103">
        <f t="shared" si="0"/>
        <v>1465590.9999999998</v>
      </c>
      <c r="N3" s="74"/>
      <c r="O3" s="74"/>
      <c r="P3" s="103">
        <f t="shared" si="0"/>
        <v>11706.45</v>
      </c>
      <c r="Q3" s="103">
        <f t="shared" si="0"/>
        <v>1477309.0799999994</v>
      </c>
      <c r="R3" s="75">
        <f>IF(M3=0,0,Q3/M3)</f>
        <v>1.0079954639459436</v>
      </c>
      <c r="S3" s="104">
        <f>IF(P3=0,0,Q3/P3)</f>
        <v>126.19616365337052</v>
      </c>
    </row>
    <row r="4" spans="1:19" ht="14.4" customHeight="1" x14ac:dyDescent="0.3">
      <c r="A4" s="446" t="s">
        <v>212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2017</v>
      </c>
      <c r="M4" s="451"/>
      <c r="N4" s="101"/>
      <c r="O4" s="101"/>
      <c r="P4" s="450">
        <v>2018</v>
      </c>
      <c r="Q4" s="451"/>
      <c r="R4" s="452" t="s">
        <v>2</v>
      </c>
      <c r="S4" s="447" t="s">
        <v>97</v>
      </c>
    </row>
    <row r="5" spans="1:19" ht="14.4" customHeight="1" thickBot="1" x14ac:dyDescent="0.35">
      <c r="A5" s="639"/>
      <c r="B5" s="639"/>
      <c r="C5" s="640"/>
      <c r="D5" s="649"/>
      <c r="E5" s="641"/>
      <c r="F5" s="642"/>
      <c r="G5" s="643"/>
      <c r="H5" s="644" t="s">
        <v>71</v>
      </c>
      <c r="I5" s="645" t="s">
        <v>14</v>
      </c>
      <c r="J5" s="646"/>
      <c r="K5" s="646"/>
      <c r="L5" s="644" t="s">
        <v>71</v>
      </c>
      <c r="M5" s="645" t="s">
        <v>14</v>
      </c>
      <c r="N5" s="646"/>
      <c r="O5" s="646"/>
      <c r="P5" s="644" t="s">
        <v>71</v>
      </c>
      <c r="Q5" s="645" t="s">
        <v>14</v>
      </c>
      <c r="R5" s="647"/>
      <c r="S5" s="648"/>
    </row>
    <row r="6" spans="1:19" ht="14.4" customHeight="1" x14ac:dyDescent="0.3">
      <c r="A6" s="585" t="s">
        <v>855</v>
      </c>
      <c r="B6" s="586" t="s">
        <v>856</v>
      </c>
      <c r="C6" s="586" t="s">
        <v>432</v>
      </c>
      <c r="D6" s="586" t="s">
        <v>847</v>
      </c>
      <c r="E6" s="586" t="s">
        <v>857</v>
      </c>
      <c r="F6" s="586" t="s">
        <v>858</v>
      </c>
      <c r="G6" s="586" t="s">
        <v>859</v>
      </c>
      <c r="H6" s="116">
        <v>2.8</v>
      </c>
      <c r="I6" s="116">
        <v>151.48000000000002</v>
      </c>
      <c r="J6" s="586">
        <v>0.18830022623871914</v>
      </c>
      <c r="K6" s="586">
        <v>54.100000000000009</v>
      </c>
      <c r="L6" s="116">
        <v>14.87</v>
      </c>
      <c r="M6" s="116">
        <v>804.46</v>
      </c>
      <c r="N6" s="586">
        <v>1</v>
      </c>
      <c r="O6" s="586">
        <v>54.099529253530605</v>
      </c>
      <c r="P6" s="116">
        <v>5.8</v>
      </c>
      <c r="Q6" s="116">
        <v>313.77999999999997</v>
      </c>
      <c r="R6" s="591">
        <v>0.39005046863734671</v>
      </c>
      <c r="S6" s="599">
        <v>54.099999999999994</v>
      </c>
    </row>
    <row r="7" spans="1:19" ht="14.4" customHeight="1" x14ac:dyDescent="0.3">
      <c r="A7" s="508" t="s">
        <v>855</v>
      </c>
      <c r="B7" s="509" t="s">
        <v>856</v>
      </c>
      <c r="C7" s="509" t="s">
        <v>432</v>
      </c>
      <c r="D7" s="509" t="s">
        <v>847</v>
      </c>
      <c r="E7" s="509" t="s">
        <v>857</v>
      </c>
      <c r="F7" s="509" t="s">
        <v>860</v>
      </c>
      <c r="G7" s="509" t="s">
        <v>459</v>
      </c>
      <c r="H7" s="513"/>
      <c r="I7" s="513"/>
      <c r="J7" s="509"/>
      <c r="K7" s="509"/>
      <c r="L7" s="513"/>
      <c r="M7" s="513"/>
      <c r="N7" s="509"/>
      <c r="O7" s="509"/>
      <c r="P7" s="513">
        <v>0.1</v>
      </c>
      <c r="Q7" s="513">
        <v>13.65</v>
      </c>
      <c r="R7" s="550"/>
      <c r="S7" s="514">
        <v>136.5</v>
      </c>
    </row>
    <row r="8" spans="1:19" ht="14.4" customHeight="1" x14ac:dyDescent="0.3">
      <c r="A8" s="508" t="s">
        <v>855</v>
      </c>
      <c r="B8" s="509" t="s">
        <v>856</v>
      </c>
      <c r="C8" s="509" t="s">
        <v>432</v>
      </c>
      <c r="D8" s="509" t="s">
        <v>847</v>
      </c>
      <c r="E8" s="509" t="s">
        <v>857</v>
      </c>
      <c r="F8" s="509" t="s">
        <v>861</v>
      </c>
      <c r="G8" s="509" t="s">
        <v>492</v>
      </c>
      <c r="H8" s="513">
        <v>0.1</v>
      </c>
      <c r="I8" s="513">
        <v>6.14</v>
      </c>
      <c r="J8" s="509">
        <v>9.0747856931717413E-2</v>
      </c>
      <c r="K8" s="509">
        <v>61.399999999999991</v>
      </c>
      <c r="L8" s="513">
        <v>1.1000000000000001</v>
      </c>
      <c r="M8" s="513">
        <v>67.66</v>
      </c>
      <c r="N8" s="509">
        <v>1</v>
      </c>
      <c r="O8" s="509">
        <v>61.509090909090901</v>
      </c>
      <c r="P8" s="513">
        <v>0.7</v>
      </c>
      <c r="Q8" s="513">
        <v>42.980000000000004</v>
      </c>
      <c r="R8" s="550">
        <v>0.63523499852202192</v>
      </c>
      <c r="S8" s="514">
        <v>61.400000000000013</v>
      </c>
    </row>
    <row r="9" spans="1:19" ht="14.4" customHeight="1" x14ac:dyDescent="0.3">
      <c r="A9" s="508" t="s">
        <v>855</v>
      </c>
      <c r="B9" s="509" t="s">
        <v>856</v>
      </c>
      <c r="C9" s="509" t="s">
        <v>432</v>
      </c>
      <c r="D9" s="509" t="s">
        <v>847</v>
      </c>
      <c r="E9" s="509" t="s">
        <v>857</v>
      </c>
      <c r="F9" s="509" t="s">
        <v>862</v>
      </c>
      <c r="G9" s="509" t="s">
        <v>863</v>
      </c>
      <c r="H9" s="513">
        <v>0.1</v>
      </c>
      <c r="I9" s="513">
        <v>17.7</v>
      </c>
      <c r="J9" s="509">
        <v>0.5</v>
      </c>
      <c r="K9" s="509">
        <v>176.99999999999997</v>
      </c>
      <c r="L9" s="513">
        <v>0.2</v>
      </c>
      <c r="M9" s="513">
        <v>35.4</v>
      </c>
      <c r="N9" s="509">
        <v>1</v>
      </c>
      <c r="O9" s="509">
        <v>176.99999999999997</v>
      </c>
      <c r="P9" s="513">
        <v>0.2</v>
      </c>
      <c r="Q9" s="513">
        <v>35.4</v>
      </c>
      <c r="R9" s="550">
        <v>1</v>
      </c>
      <c r="S9" s="514">
        <v>176.99999999999997</v>
      </c>
    </row>
    <row r="10" spans="1:19" ht="14.4" customHeight="1" x14ac:dyDescent="0.3">
      <c r="A10" s="508" t="s">
        <v>855</v>
      </c>
      <c r="B10" s="509" t="s">
        <v>856</v>
      </c>
      <c r="C10" s="509" t="s">
        <v>432</v>
      </c>
      <c r="D10" s="509" t="s">
        <v>847</v>
      </c>
      <c r="E10" s="509" t="s">
        <v>857</v>
      </c>
      <c r="F10" s="509" t="s">
        <v>864</v>
      </c>
      <c r="G10" s="509"/>
      <c r="H10" s="513">
        <v>1</v>
      </c>
      <c r="I10" s="513">
        <v>56.84</v>
      </c>
      <c r="J10" s="509"/>
      <c r="K10" s="509">
        <v>56.84</v>
      </c>
      <c r="L10" s="513"/>
      <c r="M10" s="513"/>
      <c r="N10" s="509"/>
      <c r="O10" s="509"/>
      <c r="P10" s="513"/>
      <c r="Q10" s="513"/>
      <c r="R10" s="550"/>
      <c r="S10" s="514"/>
    </row>
    <row r="11" spans="1:19" ht="14.4" customHeight="1" x14ac:dyDescent="0.3">
      <c r="A11" s="508" t="s">
        <v>855</v>
      </c>
      <c r="B11" s="509" t="s">
        <v>856</v>
      </c>
      <c r="C11" s="509" t="s">
        <v>432</v>
      </c>
      <c r="D11" s="509" t="s">
        <v>847</v>
      </c>
      <c r="E11" s="509" t="s">
        <v>857</v>
      </c>
      <c r="F11" s="509" t="s">
        <v>865</v>
      </c>
      <c r="G11" s="509" t="s">
        <v>866</v>
      </c>
      <c r="H11" s="513">
        <v>14</v>
      </c>
      <c r="I11" s="513">
        <v>34.159999999999997</v>
      </c>
      <c r="J11" s="509"/>
      <c r="K11" s="509">
        <v>2.44</v>
      </c>
      <c r="L11" s="513"/>
      <c r="M11" s="513"/>
      <c r="N11" s="509"/>
      <c r="O11" s="509"/>
      <c r="P11" s="513"/>
      <c r="Q11" s="513"/>
      <c r="R11" s="550"/>
      <c r="S11" s="514"/>
    </row>
    <row r="12" spans="1:19" ht="14.4" customHeight="1" x14ac:dyDescent="0.3">
      <c r="A12" s="508" t="s">
        <v>855</v>
      </c>
      <c r="B12" s="509" t="s">
        <v>856</v>
      </c>
      <c r="C12" s="509" t="s">
        <v>432</v>
      </c>
      <c r="D12" s="509" t="s">
        <v>847</v>
      </c>
      <c r="E12" s="509" t="s">
        <v>857</v>
      </c>
      <c r="F12" s="509" t="s">
        <v>868</v>
      </c>
      <c r="G12" s="509" t="s">
        <v>445</v>
      </c>
      <c r="H12" s="513"/>
      <c r="I12" s="513"/>
      <c r="J12" s="509"/>
      <c r="K12" s="509"/>
      <c r="L12" s="513">
        <v>3.0499999999999994</v>
      </c>
      <c r="M12" s="513">
        <v>14.71</v>
      </c>
      <c r="N12" s="509">
        <v>1</v>
      </c>
      <c r="O12" s="509">
        <v>4.8229508196721325</v>
      </c>
      <c r="P12" s="513">
        <v>1.4</v>
      </c>
      <c r="Q12" s="513">
        <v>6.72</v>
      </c>
      <c r="R12" s="550">
        <v>0.4568320870156356</v>
      </c>
      <c r="S12" s="514">
        <v>4.8</v>
      </c>
    </row>
    <row r="13" spans="1:19" ht="14.4" customHeight="1" x14ac:dyDescent="0.3">
      <c r="A13" s="508" t="s">
        <v>855</v>
      </c>
      <c r="B13" s="509" t="s">
        <v>856</v>
      </c>
      <c r="C13" s="509" t="s">
        <v>432</v>
      </c>
      <c r="D13" s="509" t="s">
        <v>847</v>
      </c>
      <c r="E13" s="509" t="s">
        <v>857</v>
      </c>
      <c r="F13" s="509" t="s">
        <v>869</v>
      </c>
      <c r="G13" s="509" t="s">
        <v>870</v>
      </c>
      <c r="H13" s="513"/>
      <c r="I13" s="513"/>
      <c r="J13" s="509"/>
      <c r="K13" s="509"/>
      <c r="L13" s="513">
        <v>2</v>
      </c>
      <c r="M13" s="513">
        <v>208.88</v>
      </c>
      <c r="N13" s="509">
        <v>1</v>
      </c>
      <c r="O13" s="509">
        <v>104.44</v>
      </c>
      <c r="P13" s="513"/>
      <c r="Q13" s="513"/>
      <c r="R13" s="550"/>
      <c r="S13" s="514"/>
    </row>
    <row r="14" spans="1:19" ht="14.4" customHeight="1" x14ac:dyDescent="0.3">
      <c r="A14" s="508" t="s">
        <v>855</v>
      </c>
      <c r="B14" s="509" t="s">
        <v>856</v>
      </c>
      <c r="C14" s="509" t="s">
        <v>432</v>
      </c>
      <c r="D14" s="509" t="s">
        <v>847</v>
      </c>
      <c r="E14" s="509" t="s">
        <v>871</v>
      </c>
      <c r="F14" s="509" t="s">
        <v>872</v>
      </c>
      <c r="G14" s="509" t="s">
        <v>873</v>
      </c>
      <c r="H14" s="513">
        <v>61</v>
      </c>
      <c r="I14" s="513">
        <v>11163</v>
      </c>
      <c r="J14" s="509">
        <v>0.81333333333333335</v>
      </c>
      <c r="K14" s="509">
        <v>183</v>
      </c>
      <c r="L14" s="513">
        <v>75</v>
      </c>
      <c r="M14" s="513">
        <v>13725</v>
      </c>
      <c r="N14" s="509">
        <v>1</v>
      </c>
      <c r="O14" s="509">
        <v>183</v>
      </c>
      <c r="P14" s="513">
        <v>73</v>
      </c>
      <c r="Q14" s="513">
        <v>13432</v>
      </c>
      <c r="R14" s="550">
        <v>0.97865209471766845</v>
      </c>
      <c r="S14" s="514">
        <v>184</v>
      </c>
    </row>
    <row r="15" spans="1:19" ht="14.4" customHeight="1" x14ac:dyDescent="0.3">
      <c r="A15" s="508" t="s">
        <v>855</v>
      </c>
      <c r="B15" s="509" t="s">
        <v>856</v>
      </c>
      <c r="C15" s="509" t="s">
        <v>432</v>
      </c>
      <c r="D15" s="509" t="s">
        <v>847</v>
      </c>
      <c r="E15" s="509" t="s">
        <v>871</v>
      </c>
      <c r="F15" s="509" t="s">
        <v>874</v>
      </c>
      <c r="G15" s="509" t="s">
        <v>875</v>
      </c>
      <c r="H15" s="513">
        <v>16</v>
      </c>
      <c r="I15" s="513">
        <v>1952</v>
      </c>
      <c r="J15" s="509">
        <v>1</v>
      </c>
      <c r="K15" s="509">
        <v>122</v>
      </c>
      <c r="L15" s="513">
        <v>16</v>
      </c>
      <c r="M15" s="513">
        <v>1952</v>
      </c>
      <c r="N15" s="509">
        <v>1</v>
      </c>
      <c r="O15" s="509">
        <v>122</v>
      </c>
      <c r="P15" s="513">
        <v>7</v>
      </c>
      <c r="Q15" s="513">
        <v>854</v>
      </c>
      <c r="R15" s="550">
        <v>0.4375</v>
      </c>
      <c r="S15" s="514">
        <v>122</v>
      </c>
    </row>
    <row r="16" spans="1:19" ht="14.4" customHeight="1" x14ac:dyDescent="0.3">
      <c r="A16" s="508" t="s">
        <v>855</v>
      </c>
      <c r="B16" s="509" t="s">
        <v>856</v>
      </c>
      <c r="C16" s="509" t="s">
        <v>432</v>
      </c>
      <c r="D16" s="509" t="s">
        <v>847</v>
      </c>
      <c r="E16" s="509" t="s">
        <v>871</v>
      </c>
      <c r="F16" s="509" t="s">
        <v>874</v>
      </c>
      <c r="G16" s="509" t="s">
        <v>876</v>
      </c>
      <c r="H16" s="513"/>
      <c r="I16" s="513"/>
      <c r="J16" s="509"/>
      <c r="K16" s="509"/>
      <c r="L16" s="513"/>
      <c r="M16" s="513"/>
      <c r="N16" s="509"/>
      <c r="O16" s="509"/>
      <c r="P16" s="513">
        <v>1</v>
      </c>
      <c r="Q16" s="513">
        <v>122</v>
      </c>
      <c r="R16" s="550"/>
      <c r="S16" s="514">
        <v>122</v>
      </c>
    </row>
    <row r="17" spans="1:19" ht="14.4" customHeight="1" x14ac:dyDescent="0.3">
      <c r="A17" s="508" t="s">
        <v>855</v>
      </c>
      <c r="B17" s="509" t="s">
        <v>856</v>
      </c>
      <c r="C17" s="509" t="s">
        <v>432</v>
      </c>
      <c r="D17" s="509" t="s">
        <v>847</v>
      </c>
      <c r="E17" s="509" t="s">
        <v>871</v>
      </c>
      <c r="F17" s="509" t="s">
        <v>877</v>
      </c>
      <c r="G17" s="509" t="s">
        <v>878</v>
      </c>
      <c r="H17" s="513">
        <v>312</v>
      </c>
      <c r="I17" s="513">
        <v>11544</v>
      </c>
      <c r="J17" s="509">
        <v>0.89655172413793105</v>
      </c>
      <c r="K17" s="509">
        <v>37</v>
      </c>
      <c r="L17" s="513">
        <v>348</v>
      </c>
      <c r="M17" s="513">
        <v>12876</v>
      </c>
      <c r="N17" s="509">
        <v>1</v>
      </c>
      <c r="O17" s="509">
        <v>37</v>
      </c>
      <c r="P17" s="513">
        <v>384</v>
      </c>
      <c r="Q17" s="513">
        <v>14208</v>
      </c>
      <c r="R17" s="550">
        <v>1.103448275862069</v>
      </c>
      <c r="S17" s="514">
        <v>37</v>
      </c>
    </row>
    <row r="18" spans="1:19" ht="14.4" customHeight="1" x14ac:dyDescent="0.3">
      <c r="A18" s="508" t="s">
        <v>855</v>
      </c>
      <c r="B18" s="509" t="s">
        <v>856</v>
      </c>
      <c r="C18" s="509" t="s">
        <v>432</v>
      </c>
      <c r="D18" s="509" t="s">
        <v>847</v>
      </c>
      <c r="E18" s="509" t="s">
        <v>871</v>
      </c>
      <c r="F18" s="509" t="s">
        <v>880</v>
      </c>
      <c r="G18" s="509" t="s">
        <v>881</v>
      </c>
      <c r="H18" s="513">
        <v>2</v>
      </c>
      <c r="I18" s="513">
        <v>20</v>
      </c>
      <c r="J18" s="509"/>
      <c r="K18" s="509">
        <v>10</v>
      </c>
      <c r="L18" s="513"/>
      <c r="M18" s="513"/>
      <c r="N18" s="509"/>
      <c r="O18" s="509"/>
      <c r="P18" s="513"/>
      <c r="Q18" s="513"/>
      <c r="R18" s="550"/>
      <c r="S18" s="514"/>
    </row>
    <row r="19" spans="1:19" ht="14.4" customHeight="1" x14ac:dyDescent="0.3">
      <c r="A19" s="508" t="s">
        <v>855</v>
      </c>
      <c r="B19" s="509" t="s">
        <v>856</v>
      </c>
      <c r="C19" s="509" t="s">
        <v>432</v>
      </c>
      <c r="D19" s="509" t="s">
        <v>847</v>
      </c>
      <c r="E19" s="509" t="s">
        <v>871</v>
      </c>
      <c r="F19" s="509" t="s">
        <v>880</v>
      </c>
      <c r="G19" s="509" t="s">
        <v>882</v>
      </c>
      <c r="H19" s="513">
        <v>1</v>
      </c>
      <c r="I19" s="513">
        <v>10</v>
      </c>
      <c r="J19" s="509">
        <v>1</v>
      </c>
      <c r="K19" s="509">
        <v>10</v>
      </c>
      <c r="L19" s="513">
        <v>1</v>
      </c>
      <c r="M19" s="513">
        <v>10</v>
      </c>
      <c r="N19" s="509">
        <v>1</v>
      </c>
      <c r="O19" s="509">
        <v>10</v>
      </c>
      <c r="P19" s="513"/>
      <c r="Q19" s="513"/>
      <c r="R19" s="550"/>
      <c r="S19" s="514"/>
    </row>
    <row r="20" spans="1:19" ht="14.4" customHeight="1" x14ac:dyDescent="0.3">
      <c r="A20" s="508" t="s">
        <v>855</v>
      </c>
      <c r="B20" s="509" t="s">
        <v>856</v>
      </c>
      <c r="C20" s="509" t="s">
        <v>432</v>
      </c>
      <c r="D20" s="509" t="s">
        <v>847</v>
      </c>
      <c r="E20" s="509" t="s">
        <v>871</v>
      </c>
      <c r="F20" s="509" t="s">
        <v>883</v>
      </c>
      <c r="G20" s="509" t="s">
        <v>884</v>
      </c>
      <c r="H20" s="513">
        <v>2</v>
      </c>
      <c r="I20" s="513">
        <v>10</v>
      </c>
      <c r="J20" s="509">
        <v>0.1</v>
      </c>
      <c r="K20" s="509">
        <v>5</v>
      </c>
      <c r="L20" s="513">
        <v>20</v>
      </c>
      <c r="M20" s="513">
        <v>100</v>
      </c>
      <c r="N20" s="509">
        <v>1</v>
      </c>
      <c r="O20" s="509">
        <v>5</v>
      </c>
      <c r="P20" s="513">
        <v>20</v>
      </c>
      <c r="Q20" s="513">
        <v>100</v>
      </c>
      <c r="R20" s="550">
        <v>1</v>
      </c>
      <c r="S20" s="514">
        <v>5</v>
      </c>
    </row>
    <row r="21" spans="1:19" ht="14.4" customHeight="1" x14ac:dyDescent="0.3">
      <c r="A21" s="508" t="s">
        <v>855</v>
      </c>
      <c r="B21" s="509" t="s">
        <v>856</v>
      </c>
      <c r="C21" s="509" t="s">
        <v>432</v>
      </c>
      <c r="D21" s="509" t="s">
        <v>847</v>
      </c>
      <c r="E21" s="509" t="s">
        <v>871</v>
      </c>
      <c r="F21" s="509" t="s">
        <v>885</v>
      </c>
      <c r="G21" s="509" t="s">
        <v>886</v>
      </c>
      <c r="H21" s="513">
        <v>1</v>
      </c>
      <c r="I21" s="513">
        <v>5</v>
      </c>
      <c r="J21" s="509">
        <v>0.5</v>
      </c>
      <c r="K21" s="509">
        <v>5</v>
      </c>
      <c r="L21" s="513">
        <v>2</v>
      </c>
      <c r="M21" s="513">
        <v>10</v>
      </c>
      <c r="N21" s="509">
        <v>1</v>
      </c>
      <c r="O21" s="509">
        <v>5</v>
      </c>
      <c r="P21" s="513">
        <v>2</v>
      </c>
      <c r="Q21" s="513">
        <v>10</v>
      </c>
      <c r="R21" s="550">
        <v>1</v>
      </c>
      <c r="S21" s="514">
        <v>5</v>
      </c>
    </row>
    <row r="22" spans="1:19" ht="14.4" customHeight="1" x14ac:dyDescent="0.3">
      <c r="A22" s="508" t="s">
        <v>855</v>
      </c>
      <c r="B22" s="509" t="s">
        <v>856</v>
      </c>
      <c r="C22" s="509" t="s">
        <v>432</v>
      </c>
      <c r="D22" s="509" t="s">
        <v>847</v>
      </c>
      <c r="E22" s="509" t="s">
        <v>871</v>
      </c>
      <c r="F22" s="509" t="s">
        <v>887</v>
      </c>
      <c r="G22" s="509" t="s">
        <v>888</v>
      </c>
      <c r="H22" s="513">
        <v>1</v>
      </c>
      <c r="I22" s="513">
        <v>74</v>
      </c>
      <c r="J22" s="509"/>
      <c r="K22" s="509">
        <v>74</v>
      </c>
      <c r="L22" s="513"/>
      <c r="M22" s="513"/>
      <c r="N22" s="509"/>
      <c r="O22" s="509"/>
      <c r="P22" s="513"/>
      <c r="Q22" s="513"/>
      <c r="R22" s="550"/>
      <c r="S22" s="514"/>
    </row>
    <row r="23" spans="1:19" ht="14.4" customHeight="1" x14ac:dyDescent="0.3">
      <c r="A23" s="508" t="s">
        <v>855</v>
      </c>
      <c r="B23" s="509" t="s">
        <v>856</v>
      </c>
      <c r="C23" s="509" t="s">
        <v>432</v>
      </c>
      <c r="D23" s="509" t="s">
        <v>847</v>
      </c>
      <c r="E23" s="509" t="s">
        <v>871</v>
      </c>
      <c r="F23" s="509" t="s">
        <v>893</v>
      </c>
      <c r="G23" s="509" t="s">
        <v>895</v>
      </c>
      <c r="H23" s="513">
        <v>237</v>
      </c>
      <c r="I23" s="513">
        <v>42423</v>
      </c>
      <c r="J23" s="509">
        <v>0.65258122077282799</v>
      </c>
      <c r="K23" s="509">
        <v>179</v>
      </c>
      <c r="L23" s="513">
        <v>239</v>
      </c>
      <c r="M23" s="513">
        <v>65008</v>
      </c>
      <c r="N23" s="509">
        <v>1</v>
      </c>
      <c r="O23" s="509">
        <v>272</v>
      </c>
      <c r="P23" s="513">
        <v>171</v>
      </c>
      <c r="Q23" s="513">
        <v>46512</v>
      </c>
      <c r="R23" s="550">
        <v>0.71548117154811719</v>
      </c>
      <c r="S23" s="514">
        <v>272</v>
      </c>
    </row>
    <row r="24" spans="1:19" ht="14.4" customHeight="1" x14ac:dyDescent="0.3">
      <c r="A24" s="508" t="s">
        <v>855</v>
      </c>
      <c r="B24" s="509" t="s">
        <v>856</v>
      </c>
      <c r="C24" s="509" t="s">
        <v>432</v>
      </c>
      <c r="D24" s="509" t="s">
        <v>847</v>
      </c>
      <c r="E24" s="509" t="s">
        <v>871</v>
      </c>
      <c r="F24" s="509" t="s">
        <v>896</v>
      </c>
      <c r="G24" s="509" t="s">
        <v>897</v>
      </c>
      <c r="H24" s="513">
        <v>1</v>
      </c>
      <c r="I24" s="513">
        <v>33.33</v>
      </c>
      <c r="J24" s="509"/>
      <c r="K24" s="509">
        <v>33.33</v>
      </c>
      <c r="L24" s="513"/>
      <c r="M24" s="513"/>
      <c r="N24" s="509"/>
      <c r="O24" s="509"/>
      <c r="P24" s="513">
        <v>1</v>
      </c>
      <c r="Q24" s="513">
        <v>33.33</v>
      </c>
      <c r="R24" s="550"/>
      <c r="S24" s="514">
        <v>33.33</v>
      </c>
    </row>
    <row r="25" spans="1:19" ht="14.4" customHeight="1" x14ac:dyDescent="0.3">
      <c r="A25" s="508" t="s">
        <v>855</v>
      </c>
      <c r="B25" s="509" t="s">
        <v>856</v>
      </c>
      <c r="C25" s="509" t="s">
        <v>432</v>
      </c>
      <c r="D25" s="509" t="s">
        <v>847</v>
      </c>
      <c r="E25" s="509" t="s">
        <v>871</v>
      </c>
      <c r="F25" s="509" t="s">
        <v>896</v>
      </c>
      <c r="G25" s="509" t="s">
        <v>898</v>
      </c>
      <c r="H25" s="513">
        <v>1</v>
      </c>
      <c r="I25" s="513">
        <v>33.33</v>
      </c>
      <c r="J25" s="509"/>
      <c r="K25" s="509">
        <v>33.33</v>
      </c>
      <c r="L25" s="513"/>
      <c r="M25" s="513"/>
      <c r="N25" s="509"/>
      <c r="O25" s="509"/>
      <c r="P25" s="513"/>
      <c r="Q25" s="513"/>
      <c r="R25" s="550"/>
      <c r="S25" s="514"/>
    </row>
    <row r="26" spans="1:19" ht="14.4" customHeight="1" x14ac:dyDescent="0.3">
      <c r="A26" s="508" t="s">
        <v>855</v>
      </c>
      <c r="B26" s="509" t="s">
        <v>856</v>
      </c>
      <c r="C26" s="509" t="s">
        <v>432</v>
      </c>
      <c r="D26" s="509" t="s">
        <v>847</v>
      </c>
      <c r="E26" s="509" t="s">
        <v>871</v>
      </c>
      <c r="F26" s="509" t="s">
        <v>899</v>
      </c>
      <c r="G26" s="509" t="s">
        <v>900</v>
      </c>
      <c r="H26" s="513">
        <v>372</v>
      </c>
      <c r="I26" s="513">
        <v>13764</v>
      </c>
      <c r="J26" s="509">
        <v>1.1306990881458967</v>
      </c>
      <c r="K26" s="509">
        <v>37</v>
      </c>
      <c r="L26" s="513">
        <v>329</v>
      </c>
      <c r="M26" s="513">
        <v>12173</v>
      </c>
      <c r="N26" s="509">
        <v>1</v>
      </c>
      <c r="O26" s="509">
        <v>37</v>
      </c>
      <c r="P26" s="513">
        <v>331</v>
      </c>
      <c r="Q26" s="513">
        <v>12247</v>
      </c>
      <c r="R26" s="550">
        <v>1.006079027355623</v>
      </c>
      <c r="S26" s="514">
        <v>37</v>
      </c>
    </row>
    <row r="27" spans="1:19" ht="14.4" customHeight="1" x14ac:dyDescent="0.3">
      <c r="A27" s="508" t="s">
        <v>855</v>
      </c>
      <c r="B27" s="509" t="s">
        <v>856</v>
      </c>
      <c r="C27" s="509" t="s">
        <v>432</v>
      </c>
      <c r="D27" s="509" t="s">
        <v>847</v>
      </c>
      <c r="E27" s="509" t="s">
        <v>871</v>
      </c>
      <c r="F27" s="509" t="s">
        <v>901</v>
      </c>
      <c r="G27" s="509" t="s">
        <v>902</v>
      </c>
      <c r="H27" s="513">
        <v>8</v>
      </c>
      <c r="I27" s="513">
        <v>1048</v>
      </c>
      <c r="J27" s="509">
        <v>0.41786283891547049</v>
      </c>
      <c r="K27" s="509">
        <v>131</v>
      </c>
      <c r="L27" s="513">
        <v>19</v>
      </c>
      <c r="M27" s="513">
        <v>2508</v>
      </c>
      <c r="N27" s="509">
        <v>1</v>
      </c>
      <c r="O27" s="509">
        <v>132</v>
      </c>
      <c r="P27" s="513">
        <v>27</v>
      </c>
      <c r="Q27" s="513">
        <v>3564</v>
      </c>
      <c r="R27" s="550">
        <v>1.4210526315789473</v>
      </c>
      <c r="S27" s="514">
        <v>132</v>
      </c>
    </row>
    <row r="28" spans="1:19" ht="14.4" customHeight="1" x14ac:dyDescent="0.3">
      <c r="A28" s="508" t="s">
        <v>855</v>
      </c>
      <c r="B28" s="509" t="s">
        <v>856</v>
      </c>
      <c r="C28" s="509" t="s">
        <v>432</v>
      </c>
      <c r="D28" s="509" t="s">
        <v>847</v>
      </c>
      <c r="E28" s="509" t="s">
        <v>871</v>
      </c>
      <c r="F28" s="509" t="s">
        <v>903</v>
      </c>
      <c r="G28" s="509" t="s">
        <v>904</v>
      </c>
      <c r="H28" s="513">
        <v>197</v>
      </c>
      <c r="I28" s="513">
        <v>14578</v>
      </c>
      <c r="J28" s="509">
        <v>0.47584541062801933</v>
      </c>
      <c r="K28" s="509">
        <v>74</v>
      </c>
      <c r="L28" s="513">
        <v>414</v>
      </c>
      <c r="M28" s="513">
        <v>30636</v>
      </c>
      <c r="N28" s="509">
        <v>1</v>
      </c>
      <c r="O28" s="509">
        <v>74</v>
      </c>
      <c r="P28" s="513">
        <v>540</v>
      </c>
      <c r="Q28" s="513">
        <v>39960</v>
      </c>
      <c r="R28" s="550">
        <v>1.3043478260869565</v>
      </c>
      <c r="S28" s="514">
        <v>74</v>
      </c>
    </row>
    <row r="29" spans="1:19" ht="14.4" customHeight="1" x14ac:dyDescent="0.3">
      <c r="A29" s="508" t="s">
        <v>855</v>
      </c>
      <c r="B29" s="509" t="s">
        <v>856</v>
      </c>
      <c r="C29" s="509" t="s">
        <v>432</v>
      </c>
      <c r="D29" s="509" t="s">
        <v>847</v>
      </c>
      <c r="E29" s="509" t="s">
        <v>871</v>
      </c>
      <c r="F29" s="509" t="s">
        <v>905</v>
      </c>
      <c r="G29" s="509" t="s">
        <v>907</v>
      </c>
      <c r="H29" s="513">
        <v>2</v>
      </c>
      <c r="I29" s="513">
        <v>708</v>
      </c>
      <c r="J29" s="509"/>
      <c r="K29" s="509">
        <v>354</v>
      </c>
      <c r="L29" s="513"/>
      <c r="M29" s="513"/>
      <c r="N29" s="509"/>
      <c r="O29" s="509"/>
      <c r="P29" s="513"/>
      <c r="Q29" s="513"/>
      <c r="R29" s="550"/>
      <c r="S29" s="514"/>
    </row>
    <row r="30" spans="1:19" ht="14.4" customHeight="1" x14ac:dyDescent="0.3">
      <c r="A30" s="508" t="s">
        <v>855</v>
      </c>
      <c r="B30" s="509" t="s">
        <v>856</v>
      </c>
      <c r="C30" s="509" t="s">
        <v>432</v>
      </c>
      <c r="D30" s="509" t="s">
        <v>847</v>
      </c>
      <c r="E30" s="509" t="s">
        <v>871</v>
      </c>
      <c r="F30" s="509" t="s">
        <v>908</v>
      </c>
      <c r="G30" s="509" t="s">
        <v>909</v>
      </c>
      <c r="H30" s="513"/>
      <c r="I30" s="513"/>
      <c r="J30" s="509"/>
      <c r="K30" s="509"/>
      <c r="L30" s="513">
        <v>1</v>
      </c>
      <c r="M30" s="513">
        <v>223</v>
      </c>
      <c r="N30" s="509">
        <v>1</v>
      </c>
      <c r="O30" s="509">
        <v>223</v>
      </c>
      <c r="P30" s="513"/>
      <c r="Q30" s="513"/>
      <c r="R30" s="550"/>
      <c r="S30" s="514"/>
    </row>
    <row r="31" spans="1:19" ht="14.4" customHeight="1" x14ac:dyDescent="0.3">
      <c r="A31" s="508" t="s">
        <v>855</v>
      </c>
      <c r="B31" s="509" t="s">
        <v>856</v>
      </c>
      <c r="C31" s="509" t="s">
        <v>432</v>
      </c>
      <c r="D31" s="509" t="s">
        <v>847</v>
      </c>
      <c r="E31" s="509" t="s">
        <v>871</v>
      </c>
      <c r="F31" s="509" t="s">
        <v>908</v>
      </c>
      <c r="G31" s="509" t="s">
        <v>910</v>
      </c>
      <c r="H31" s="513">
        <v>1</v>
      </c>
      <c r="I31" s="513">
        <v>222</v>
      </c>
      <c r="J31" s="509"/>
      <c r="K31" s="509">
        <v>222</v>
      </c>
      <c r="L31" s="513"/>
      <c r="M31" s="513"/>
      <c r="N31" s="509"/>
      <c r="O31" s="509"/>
      <c r="P31" s="513">
        <v>4</v>
      </c>
      <c r="Q31" s="513">
        <v>892</v>
      </c>
      <c r="R31" s="550"/>
      <c r="S31" s="514">
        <v>223</v>
      </c>
    </row>
    <row r="32" spans="1:19" ht="14.4" customHeight="1" x14ac:dyDescent="0.3">
      <c r="A32" s="508" t="s">
        <v>855</v>
      </c>
      <c r="B32" s="509" t="s">
        <v>856</v>
      </c>
      <c r="C32" s="509" t="s">
        <v>432</v>
      </c>
      <c r="D32" s="509" t="s">
        <v>847</v>
      </c>
      <c r="E32" s="509" t="s">
        <v>871</v>
      </c>
      <c r="F32" s="509" t="s">
        <v>911</v>
      </c>
      <c r="G32" s="509" t="s">
        <v>912</v>
      </c>
      <c r="H32" s="513">
        <v>304</v>
      </c>
      <c r="I32" s="513">
        <v>23408</v>
      </c>
      <c r="J32" s="509">
        <v>0.91291291291291288</v>
      </c>
      <c r="K32" s="509">
        <v>77</v>
      </c>
      <c r="L32" s="513">
        <v>333</v>
      </c>
      <c r="M32" s="513">
        <v>25641</v>
      </c>
      <c r="N32" s="509">
        <v>1</v>
      </c>
      <c r="O32" s="509">
        <v>77</v>
      </c>
      <c r="P32" s="513">
        <v>252</v>
      </c>
      <c r="Q32" s="513">
        <v>19404</v>
      </c>
      <c r="R32" s="550">
        <v>0.7567567567567568</v>
      </c>
      <c r="S32" s="514">
        <v>77</v>
      </c>
    </row>
    <row r="33" spans="1:19" ht="14.4" customHeight="1" x14ac:dyDescent="0.3">
      <c r="A33" s="508" t="s">
        <v>855</v>
      </c>
      <c r="B33" s="509" t="s">
        <v>856</v>
      </c>
      <c r="C33" s="509" t="s">
        <v>432</v>
      </c>
      <c r="D33" s="509" t="s">
        <v>847</v>
      </c>
      <c r="E33" s="509" t="s">
        <v>871</v>
      </c>
      <c r="F33" s="509" t="s">
        <v>914</v>
      </c>
      <c r="G33" s="509" t="s">
        <v>915</v>
      </c>
      <c r="H33" s="513">
        <v>72</v>
      </c>
      <c r="I33" s="513">
        <v>2016</v>
      </c>
      <c r="J33" s="509">
        <v>0.79120879120879117</v>
      </c>
      <c r="K33" s="509">
        <v>28</v>
      </c>
      <c r="L33" s="513">
        <v>91</v>
      </c>
      <c r="M33" s="513">
        <v>2548</v>
      </c>
      <c r="N33" s="509">
        <v>1</v>
      </c>
      <c r="O33" s="509">
        <v>28</v>
      </c>
      <c r="P33" s="513">
        <v>64</v>
      </c>
      <c r="Q33" s="513">
        <v>1792</v>
      </c>
      <c r="R33" s="550">
        <v>0.70329670329670335</v>
      </c>
      <c r="S33" s="514">
        <v>28</v>
      </c>
    </row>
    <row r="34" spans="1:19" ht="14.4" customHeight="1" x14ac:dyDescent="0.3">
      <c r="A34" s="508" t="s">
        <v>855</v>
      </c>
      <c r="B34" s="509" t="s">
        <v>856</v>
      </c>
      <c r="C34" s="509" t="s">
        <v>432</v>
      </c>
      <c r="D34" s="509" t="s">
        <v>847</v>
      </c>
      <c r="E34" s="509" t="s">
        <v>871</v>
      </c>
      <c r="F34" s="509" t="s">
        <v>916</v>
      </c>
      <c r="G34" s="509" t="s">
        <v>917</v>
      </c>
      <c r="H34" s="513">
        <v>130</v>
      </c>
      <c r="I34" s="513">
        <v>7670</v>
      </c>
      <c r="J34" s="509">
        <v>1.3131313131313131</v>
      </c>
      <c r="K34" s="509">
        <v>59</v>
      </c>
      <c r="L34" s="513">
        <v>99</v>
      </c>
      <c r="M34" s="513">
        <v>5841</v>
      </c>
      <c r="N34" s="509">
        <v>1</v>
      </c>
      <c r="O34" s="509">
        <v>59</v>
      </c>
      <c r="P34" s="513">
        <v>84</v>
      </c>
      <c r="Q34" s="513">
        <v>4956</v>
      </c>
      <c r="R34" s="550">
        <v>0.84848484848484851</v>
      </c>
      <c r="S34" s="514">
        <v>59</v>
      </c>
    </row>
    <row r="35" spans="1:19" ht="14.4" customHeight="1" x14ac:dyDescent="0.3">
      <c r="A35" s="508" t="s">
        <v>855</v>
      </c>
      <c r="B35" s="509" t="s">
        <v>856</v>
      </c>
      <c r="C35" s="509" t="s">
        <v>432</v>
      </c>
      <c r="D35" s="509" t="s">
        <v>847</v>
      </c>
      <c r="E35" s="509" t="s">
        <v>871</v>
      </c>
      <c r="F35" s="509" t="s">
        <v>918</v>
      </c>
      <c r="G35" s="509" t="s">
        <v>919</v>
      </c>
      <c r="H35" s="513"/>
      <c r="I35" s="513"/>
      <c r="J35" s="509"/>
      <c r="K35" s="509"/>
      <c r="L35" s="513"/>
      <c r="M35" s="513"/>
      <c r="N35" s="509"/>
      <c r="O35" s="509"/>
      <c r="P35" s="513">
        <v>1</v>
      </c>
      <c r="Q35" s="513">
        <v>702</v>
      </c>
      <c r="R35" s="550"/>
      <c r="S35" s="514">
        <v>702</v>
      </c>
    </row>
    <row r="36" spans="1:19" ht="14.4" customHeight="1" x14ac:dyDescent="0.3">
      <c r="A36" s="508" t="s">
        <v>855</v>
      </c>
      <c r="B36" s="509" t="s">
        <v>856</v>
      </c>
      <c r="C36" s="509" t="s">
        <v>432</v>
      </c>
      <c r="D36" s="509" t="s">
        <v>847</v>
      </c>
      <c r="E36" s="509" t="s">
        <v>871</v>
      </c>
      <c r="F36" s="509" t="s">
        <v>921</v>
      </c>
      <c r="G36" s="509" t="s">
        <v>922</v>
      </c>
      <c r="H36" s="513">
        <v>1</v>
      </c>
      <c r="I36" s="513">
        <v>231</v>
      </c>
      <c r="J36" s="509">
        <v>7.6923076923076927E-2</v>
      </c>
      <c r="K36" s="509">
        <v>231</v>
      </c>
      <c r="L36" s="513">
        <v>13</v>
      </c>
      <c r="M36" s="513">
        <v>3003</v>
      </c>
      <c r="N36" s="509">
        <v>1</v>
      </c>
      <c r="O36" s="509">
        <v>231</v>
      </c>
      <c r="P36" s="513">
        <v>2</v>
      </c>
      <c r="Q36" s="513">
        <v>464</v>
      </c>
      <c r="R36" s="550">
        <v>0.15451215451215453</v>
      </c>
      <c r="S36" s="514">
        <v>232</v>
      </c>
    </row>
    <row r="37" spans="1:19" ht="14.4" customHeight="1" x14ac:dyDescent="0.3">
      <c r="A37" s="508" t="s">
        <v>855</v>
      </c>
      <c r="B37" s="509" t="s">
        <v>856</v>
      </c>
      <c r="C37" s="509" t="s">
        <v>432</v>
      </c>
      <c r="D37" s="509" t="s">
        <v>847</v>
      </c>
      <c r="E37" s="509" t="s">
        <v>871</v>
      </c>
      <c r="F37" s="509" t="s">
        <v>923</v>
      </c>
      <c r="G37" s="509" t="s">
        <v>925</v>
      </c>
      <c r="H37" s="513">
        <v>54</v>
      </c>
      <c r="I37" s="513">
        <v>25488</v>
      </c>
      <c r="J37" s="509">
        <v>0.6652572233967583</v>
      </c>
      <c r="K37" s="509">
        <v>472</v>
      </c>
      <c r="L37" s="513">
        <v>81</v>
      </c>
      <c r="M37" s="513">
        <v>38313</v>
      </c>
      <c r="N37" s="509">
        <v>1</v>
      </c>
      <c r="O37" s="509">
        <v>473</v>
      </c>
      <c r="P37" s="513">
        <v>76</v>
      </c>
      <c r="Q37" s="513">
        <v>36024</v>
      </c>
      <c r="R37" s="550">
        <v>0.94025526583666119</v>
      </c>
      <c r="S37" s="514">
        <v>474</v>
      </c>
    </row>
    <row r="38" spans="1:19" ht="14.4" customHeight="1" x14ac:dyDescent="0.3">
      <c r="A38" s="508" t="s">
        <v>855</v>
      </c>
      <c r="B38" s="509" t="s">
        <v>856</v>
      </c>
      <c r="C38" s="509" t="s">
        <v>432</v>
      </c>
      <c r="D38" s="509" t="s">
        <v>505</v>
      </c>
      <c r="E38" s="509" t="s">
        <v>857</v>
      </c>
      <c r="F38" s="509" t="s">
        <v>858</v>
      </c>
      <c r="G38" s="509" t="s">
        <v>859</v>
      </c>
      <c r="H38" s="513">
        <v>240.79999999999998</v>
      </c>
      <c r="I38" s="513">
        <v>13027.28</v>
      </c>
      <c r="J38" s="509">
        <v>1.0413476557191754</v>
      </c>
      <c r="K38" s="509">
        <v>54.100000000000009</v>
      </c>
      <c r="L38" s="513">
        <v>231.24</v>
      </c>
      <c r="M38" s="513">
        <v>12510.02</v>
      </c>
      <c r="N38" s="509">
        <v>1</v>
      </c>
      <c r="O38" s="509">
        <v>54.099723231274865</v>
      </c>
      <c r="P38" s="513">
        <v>284</v>
      </c>
      <c r="Q38" s="513">
        <v>15364.400000000001</v>
      </c>
      <c r="R38" s="550">
        <v>1.2281675009312536</v>
      </c>
      <c r="S38" s="514">
        <v>54.100000000000009</v>
      </c>
    </row>
    <row r="39" spans="1:19" ht="14.4" customHeight="1" x14ac:dyDescent="0.3">
      <c r="A39" s="508" t="s">
        <v>855</v>
      </c>
      <c r="B39" s="509" t="s">
        <v>856</v>
      </c>
      <c r="C39" s="509" t="s">
        <v>432</v>
      </c>
      <c r="D39" s="509" t="s">
        <v>505</v>
      </c>
      <c r="E39" s="509" t="s">
        <v>857</v>
      </c>
      <c r="F39" s="509" t="s">
        <v>860</v>
      </c>
      <c r="G39" s="509" t="s">
        <v>459</v>
      </c>
      <c r="H39" s="513"/>
      <c r="I39" s="513"/>
      <c r="J39" s="509"/>
      <c r="K39" s="509"/>
      <c r="L39" s="513">
        <v>2</v>
      </c>
      <c r="M39" s="513">
        <v>276.39999999999998</v>
      </c>
      <c r="N39" s="509">
        <v>1</v>
      </c>
      <c r="O39" s="509">
        <v>138.19999999999999</v>
      </c>
      <c r="P39" s="513">
        <v>1.9</v>
      </c>
      <c r="Q39" s="513">
        <v>261.73</v>
      </c>
      <c r="R39" s="550">
        <v>0.94692474674384963</v>
      </c>
      <c r="S39" s="514">
        <v>137.75263157894739</v>
      </c>
    </row>
    <row r="40" spans="1:19" ht="14.4" customHeight="1" x14ac:dyDescent="0.3">
      <c r="A40" s="508" t="s">
        <v>855</v>
      </c>
      <c r="B40" s="509" t="s">
        <v>856</v>
      </c>
      <c r="C40" s="509" t="s">
        <v>432</v>
      </c>
      <c r="D40" s="509" t="s">
        <v>505</v>
      </c>
      <c r="E40" s="509" t="s">
        <v>857</v>
      </c>
      <c r="F40" s="509" t="s">
        <v>861</v>
      </c>
      <c r="G40" s="509" t="s">
        <v>492</v>
      </c>
      <c r="H40" s="513">
        <v>12</v>
      </c>
      <c r="I40" s="513">
        <v>736.8</v>
      </c>
      <c r="J40" s="509">
        <v>0.94404653606160394</v>
      </c>
      <c r="K40" s="509">
        <v>61.4</v>
      </c>
      <c r="L40" s="513">
        <v>12.700000000000001</v>
      </c>
      <c r="M40" s="513">
        <v>780.46999999999991</v>
      </c>
      <c r="N40" s="509">
        <v>1</v>
      </c>
      <c r="O40" s="509">
        <v>61.454330708661402</v>
      </c>
      <c r="P40" s="513">
        <v>20.800000000000004</v>
      </c>
      <c r="Q40" s="513">
        <v>1267.4000000000001</v>
      </c>
      <c r="R40" s="550">
        <v>1.6238932950657941</v>
      </c>
      <c r="S40" s="514">
        <v>60.932692307692299</v>
      </c>
    </row>
    <row r="41" spans="1:19" ht="14.4" customHeight="1" x14ac:dyDescent="0.3">
      <c r="A41" s="508" t="s">
        <v>855</v>
      </c>
      <c r="B41" s="509" t="s">
        <v>856</v>
      </c>
      <c r="C41" s="509" t="s">
        <v>432</v>
      </c>
      <c r="D41" s="509" t="s">
        <v>505</v>
      </c>
      <c r="E41" s="509" t="s">
        <v>857</v>
      </c>
      <c r="F41" s="509" t="s">
        <v>862</v>
      </c>
      <c r="G41" s="509" t="s">
        <v>863</v>
      </c>
      <c r="H41" s="513">
        <v>7.6999999999999993</v>
      </c>
      <c r="I41" s="513">
        <v>1362.9</v>
      </c>
      <c r="J41" s="509">
        <v>1.1000000000000001</v>
      </c>
      <c r="K41" s="509">
        <v>177.00000000000003</v>
      </c>
      <c r="L41" s="513">
        <v>7</v>
      </c>
      <c r="M41" s="513">
        <v>1239</v>
      </c>
      <c r="N41" s="509">
        <v>1</v>
      </c>
      <c r="O41" s="509">
        <v>177</v>
      </c>
      <c r="P41" s="513">
        <v>8.5</v>
      </c>
      <c r="Q41" s="513">
        <v>1504.5</v>
      </c>
      <c r="R41" s="550">
        <v>1.2142857142857142</v>
      </c>
      <c r="S41" s="514">
        <v>177</v>
      </c>
    </row>
    <row r="42" spans="1:19" ht="14.4" customHeight="1" x14ac:dyDescent="0.3">
      <c r="A42" s="508" t="s">
        <v>855</v>
      </c>
      <c r="B42" s="509" t="s">
        <v>856</v>
      </c>
      <c r="C42" s="509" t="s">
        <v>432</v>
      </c>
      <c r="D42" s="509" t="s">
        <v>505</v>
      </c>
      <c r="E42" s="509" t="s">
        <v>857</v>
      </c>
      <c r="F42" s="509" t="s">
        <v>864</v>
      </c>
      <c r="G42" s="509"/>
      <c r="H42" s="513">
        <v>86</v>
      </c>
      <c r="I42" s="513">
        <v>6268.6399999999994</v>
      </c>
      <c r="J42" s="509"/>
      <c r="K42" s="509">
        <v>72.891162790697663</v>
      </c>
      <c r="L42" s="513"/>
      <c r="M42" s="513"/>
      <c r="N42" s="509"/>
      <c r="O42" s="509"/>
      <c r="P42" s="513"/>
      <c r="Q42" s="513"/>
      <c r="R42" s="550"/>
      <c r="S42" s="514"/>
    </row>
    <row r="43" spans="1:19" ht="14.4" customHeight="1" x14ac:dyDescent="0.3">
      <c r="A43" s="508" t="s">
        <v>855</v>
      </c>
      <c r="B43" s="509" t="s">
        <v>856</v>
      </c>
      <c r="C43" s="509" t="s">
        <v>432</v>
      </c>
      <c r="D43" s="509" t="s">
        <v>505</v>
      </c>
      <c r="E43" s="509" t="s">
        <v>857</v>
      </c>
      <c r="F43" s="509" t="s">
        <v>865</v>
      </c>
      <c r="G43" s="509" t="s">
        <v>866</v>
      </c>
      <c r="H43" s="513">
        <v>1202</v>
      </c>
      <c r="I43" s="513">
        <v>2932.88</v>
      </c>
      <c r="J43" s="509"/>
      <c r="K43" s="509">
        <v>2.44</v>
      </c>
      <c r="L43" s="513"/>
      <c r="M43" s="513"/>
      <c r="N43" s="509"/>
      <c r="O43" s="509"/>
      <c r="P43" s="513"/>
      <c r="Q43" s="513"/>
      <c r="R43" s="550"/>
      <c r="S43" s="514"/>
    </row>
    <row r="44" spans="1:19" ht="14.4" customHeight="1" x14ac:dyDescent="0.3">
      <c r="A44" s="508" t="s">
        <v>855</v>
      </c>
      <c r="B44" s="509" t="s">
        <v>856</v>
      </c>
      <c r="C44" s="509" t="s">
        <v>432</v>
      </c>
      <c r="D44" s="509" t="s">
        <v>505</v>
      </c>
      <c r="E44" s="509" t="s">
        <v>857</v>
      </c>
      <c r="F44" s="509" t="s">
        <v>867</v>
      </c>
      <c r="G44" s="509" t="s">
        <v>866</v>
      </c>
      <c r="H44" s="513"/>
      <c r="I44" s="513"/>
      <c r="J44" s="509"/>
      <c r="K44" s="509"/>
      <c r="L44" s="513"/>
      <c r="M44" s="513"/>
      <c r="N44" s="509"/>
      <c r="O44" s="509"/>
      <c r="P44" s="513">
        <v>4</v>
      </c>
      <c r="Q44" s="513">
        <v>24.36</v>
      </c>
      <c r="R44" s="550"/>
      <c r="S44" s="514">
        <v>6.09</v>
      </c>
    </row>
    <row r="45" spans="1:19" ht="14.4" customHeight="1" x14ac:dyDescent="0.3">
      <c r="A45" s="508" t="s">
        <v>855</v>
      </c>
      <c r="B45" s="509" t="s">
        <v>856</v>
      </c>
      <c r="C45" s="509" t="s">
        <v>432</v>
      </c>
      <c r="D45" s="509" t="s">
        <v>505</v>
      </c>
      <c r="E45" s="509" t="s">
        <v>857</v>
      </c>
      <c r="F45" s="509" t="s">
        <v>868</v>
      </c>
      <c r="G45" s="509" t="s">
        <v>445</v>
      </c>
      <c r="H45" s="513"/>
      <c r="I45" s="513"/>
      <c r="J45" s="509"/>
      <c r="K45" s="509"/>
      <c r="L45" s="513">
        <v>60.800000000000004</v>
      </c>
      <c r="M45" s="513">
        <v>291.84000000000003</v>
      </c>
      <c r="N45" s="509">
        <v>1</v>
      </c>
      <c r="O45" s="509">
        <v>4.8</v>
      </c>
      <c r="P45" s="513">
        <v>72.75</v>
      </c>
      <c r="Q45" s="513">
        <v>349.2</v>
      </c>
      <c r="R45" s="550">
        <v>1.1965460526315788</v>
      </c>
      <c r="S45" s="514">
        <v>4.8</v>
      </c>
    </row>
    <row r="46" spans="1:19" ht="14.4" customHeight="1" x14ac:dyDescent="0.3">
      <c r="A46" s="508" t="s">
        <v>855</v>
      </c>
      <c r="B46" s="509" t="s">
        <v>856</v>
      </c>
      <c r="C46" s="509" t="s">
        <v>432</v>
      </c>
      <c r="D46" s="509" t="s">
        <v>505</v>
      </c>
      <c r="E46" s="509" t="s">
        <v>857</v>
      </c>
      <c r="F46" s="509" t="s">
        <v>869</v>
      </c>
      <c r="G46" s="509" t="s">
        <v>870</v>
      </c>
      <c r="H46" s="513"/>
      <c r="I46" s="513"/>
      <c r="J46" s="509"/>
      <c r="K46" s="509"/>
      <c r="L46" s="513">
        <v>59</v>
      </c>
      <c r="M46" s="513">
        <v>6161.96</v>
      </c>
      <c r="N46" s="509">
        <v>1</v>
      </c>
      <c r="O46" s="509">
        <v>104.44</v>
      </c>
      <c r="P46" s="513">
        <v>48</v>
      </c>
      <c r="Q46" s="513">
        <v>5013.12</v>
      </c>
      <c r="R46" s="550">
        <v>0.81355932203389825</v>
      </c>
      <c r="S46" s="514">
        <v>104.44</v>
      </c>
    </row>
    <row r="47" spans="1:19" ht="14.4" customHeight="1" x14ac:dyDescent="0.3">
      <c r="A47" s="508" t="s">
        <v>855</v>
      </c>
      <c r="B47" s="509" t="s">
        <v>856</v>
      </c>
      <c r="C47" s="509" t="s">
        <v>432</v>
      </c>
      <c r="D47" s="509" t="s">
        <v>505</v>
      </c>
      <c r="E47" s="509" t="s">
        <v>871</v>
      </c>
      <c r="F47" s="509" t="s">
        <v>874</v>
      </c>
      <c r="G47" s="509" t="s">
        <v>875</v>
      </c>
      <c r="H47" s="513"/>
      <c r="I47" s="513"/>
      <c r="J47" s="509"/>
      <c r="K47" s="509"/>
      <c r="L47" s="513">
        <v>17</v>
      </c>
      <c r="M47" s="513">
        <v>2074</v>
      </c>
      <c r="N47" s="509">
        <v>1</v>
      </c>
      <c r="O47" s="509">
        <v>122</v>
      </c>
      <c r="P47" s="513">
        <v>2</v>
      </c>
      <c r="Q47" s="513">
        <v>244</v>
      </c>
      <c r="R47" s="550">
        <v>0.11764705882352941</v>
      </c>
      <c r="S47" s="514">
        <v>122</v>
      </c>
    </row>
    <row r="48" spans="1:19" ht="14.4" customHeight="1" x14ac:dyDescent="0.3">
      <c r="A48" s="508" t="s">
        <v>855</v>
      </c>
      <c r="B48" s="509" t="s">
        <v>856</v>
      </c>
      <c r="C48" s="509" t="s">
        <v>432</v>
      </c>
      <c r="D48" s="509" t="s">
        <v>505</v>
      </c>
      <c r="E48" s="509" t="s">
        <v>871</v>
      </c>
      <c r="F48" s="509" t="s">
        <v>874</v>
      </c>
      <c r="G48" s="509" t="s">
        <v>876</v>
      </c>
      <c r="H48" s="513">
        <v>21</v>
      </c>
      <c r="I48" s="513">
        <v>2562</v>
      </c>
      <c r="J48" s="509"/>
      <c r="K48" s="509">
        <v>122</v>
      </c>
      <c r="L48" s="513"/>
      <c r="M48" s="513"/>
      <c r="N48" s="509"/>
      <c r="O48" s="509"/>
      <c r="P48" s="513"/>
      <c r="Q48" s="513"/>
      <c r="R48" s="550"/>
      <c r="S48" s="514"/>
    </row>
    <row r="49" spans="1:19" ht="14.4" customHeight="1" x14ac:dyDescent="0.3">
      <c r="A49" s="508" t="s">
        <v>855</v>
      </c>
      <c r="B49" s="509" t="s">
        <v>856</v>
      </c>
      <c r="C49" s="509" t="s">
        <v>432</v>
      </c>
      <c r="D49" s="509" t="s">
        <v>505</v>
      </c>
      <c r="E49" s="509" t="s">
        <v>871</v>
      </c>
      <c r="F49" s="509" t="s">
        <v>877</v>
      </c>
      <c r="G49" s="509" t="s">
        <v>878</v>
      </c>
      <c r="H49" s="513">
        <v>1169</v>
      </c>
      <c r="I49" s="513">
        <v>43253</v>
      </c>
      <c r="J49" s="509">
        <v>1.0034334763948498</v>
      </c>
      <c r="K49" s="509">
        <v>37</v>
      </c>
      <c r="L49" s="513">
        <v>1165</v>
      </c>
      <c r="M49" s="513">
        <v>43105</v>
      </c>
      <c r="N49" s="509">
        <v>1</v>
      </c>
      <c r="O49" s="509">
        <v>37</v>
      </c>
      <c r="P49" s="513">
        <v>1395</v>
      </c>
      <c r="Q49" s="513">
        <v>51615</v>
      </c>
      <c r="R49" s="550">
        <v>1.1974248927038627</v>
      </c>
      <c r="S49" s="514">
        <v>37</v>
      </c>
    </row>
    <row r="50" spans="1:19" ht="14.4" customHeight="1" x14ac:dyDescent="0.3">
      <c r="A50" s="508" t="s">
        <v>855</v>
      </c>
      <c r="B50" s="509" t="s">
        <v>856</v>
      </c>
      <c r="C50" s="509" t="s">
        <v>432</v>
      </c>
      <c r="D50" s="509" t="s">
        <v>505</v>
      </c>
      <c r="E50" s="509" t="s">
        <v>871</v>
      </c>
      <c r="F50" s="509" t="s">
        <v>880</v>
      </c>
      <c r="G50" s="509" t="s">
        <v>881</v>
      </c>
      <c r="H50" s="513">
        <v>31</v>
      </c>
      <c r="I50" s="513">
        <v>310</v>
      </c>
      <c r="J50" s="509">
        <v>0.52542372881355937</v>
      </c>
      <c r="K50" s="509">
        <v>10</v>
      </c>
      <c r="L50" s="513">
        <v>59</v>
      </c>
      <c r="M50" s="513">
        <v>590</v>
      </c>
      <c r="N50" s="509">
        <v>1</v>
      </c>
      <c r="O50" s="509">
        <v>10</v>
      </c>
      <c r="P50" s="513">
        <v>85</v>
      </c>
      <c r="Q50" s="513">
        <v>850</v>
      </c>
      <c r="R50" s="550">
        <v>1.4406779661016949</v>
      </c>
      <c r="S50" s="514">
        <v>10</v>
      </c>
    </row>
    <row r="51" spans="1:19" ht="14.4" customHeight="1" x14ac:dyDescent="0.3">
      <c r="A51" s="508" t="s">
        <v>855</v>
      </c>
      <c r="B51" s="509" t="s">
        <v>856</v>
      </c>
      <c r="C51" s="509" t="s">
        <v>432</v>
      </c>
      <c r="D51" s="509" t="s">
        <v>505</v>
      </c>
      <c r="E51" s="509" t="s">
        <v>871</v>
      </c>
      <c r="F51" s="509" t="s">
        <v>883</v>
      </c>
      <c r="G51" s="509" t="s">
        <v>884</v>
      </c>
      <c r="H51" s="513">
        <v>1</v>
      </c>
      <c r="I51" s="513">
        <v>5</v>
      </c>
      <c r="J51" s="509">
        <v>9.0909090909090912E-2</v>
      </c>
      <c r="K51" s="509">
        <v>5</v>
      </c>
      <c r="L51" s="513">
        <v>11</v>
      </c>
      <c r="M51" s="513">
        <v>55</v>
      </c>
      <c r="N51" s="509">
        <v>1</v>
      </c>
      <c r="O51" s="509">
        <v>5</v>
      </c>
      <c r="P51" s="513">
        <v>19</v>
      </c>
      <c r="Q51" s="513">
        <v>95</v>
      </c>
      <c r="R51" s="550">
        <v>1.7272727272727273</v>
      </c>
      <c r="S51" s="514">
        <v>5</v>
      </c>
    </row>
    <row r="52" spans="1:19" ht="14.4" customHeight="1" x14ac:dyDescent="0.3">
      <c r="A52" s="508" t="s">
        <v>855</v>
      </c>
      <c r="B52" s="509" t="s">
        <v>856</v>
      </c>
      <c r="C52" s="509" t="s">
        <v>432</v>
      </c>
      <c r="D52" s="509" t="s">
        <v>505</v>
      </c>
      <c r="E52" s="509" t="s">
        <v>871</v>
      </c>
      <c r="F52" s="509" t="s">
        <v>885</v>
      </c>
      <c r="G52" s="509" t="s">
        <v>886</v>
      </c>
      <c r="H52" s="513">
        <v>10</v>
      </c>
      <c r="I52" s="513">
        <v>50</v>
      </c>
      <c r="J52" s="509">
        <v>0.66666666666666663</v>
      </c>
      <c r="K52" s="509">
        <v>5</v>
      </c>
      <c r="L52" s="513">
        <v>15</v>
      </c>
      <c r="M52" s="513">
        <v>75</v>
      </c>
      <c r="N52" s="509">
        <v>1</v>
      </c>
      <c r="O52" s="509">
        <v>5</v>
      </c>
      <c r="P52" s="513">
        <v>22</v>
      </c>
      <c r="Q52" s="513">
        <v>110</v>
      </c>
      <c r="R52" s="550">
        <v>1.4666666666666666</v>
      </c>
      <c r="S52" s="514">
        <v>5</v>
      </c>
    </row>
    <row r="53" spans="1:19" ht="14.4" customHeight="1" x14ac:dyDescent="0.3">
      <c r="A53" s="508" t="s">
        <v>855</v>
      </c>
      <c r="B53" s="509" t="s">
        <v>856</v>
      </c>
      <c r="C53" s="509" t="s">
        <v>432</v>
      </c>
      <c r="D53" s="509" t="s">
        <v>505</v>
      </c>
      <c r="E53" s="509" t="s">
        <v>871</v>
      </c>
      <c r="F53" s="509" t="s">
        <v>887</v>
      </c>
      <c r="G53" s="509" t="s">
        <v>888</v>
      </c>
      <c r="H53" s="513">
        <v>21</v>
      </c>
      <c r="I53" s="513">
        <v>1554</v>
      </c>
      <c r="J53" s="509">
        <v>0.2413793103448276</v>
      </c>
      <c r="K53" s="509">
        <v>74</v>
      </c>
      <c r="L53" s="513">
        <v>87</v>
      </c>
      <c r="M53" s="513">
        <v>6438</v>
      </c>
      <c r="N53" s="509">
        <v>1</v>
      </c>
      <c r="O53" s="509">
        <v>74</v>
      </c>
      <c r="P53" s="513">
        <v>153</v>
      </c>
      <c r="Q53" s="513">
        <v>11322</v>
      </c>
      <c r="R53" s="550">
        <v>1.7586206896551724</v>
      </c>
      <c r="S53" s="514">
        <v>74</v>
      </c>
    </row>
    <row r="54" spans="1:19" ht="14.4" customHeight="1" x14ac:dyDescent="0.3">
      <c r="A54" s="508" t="s">
        <v>855</v>
      </c>
      <c r="B54" s="509" t="s">
        <v>856</v>
      </c>
      <c r="C54" s="509" t="s">
        <v>432</v>
      </c>
      <c r="D54" s="509" t="s">
        <v>505</v>
      </c>
      <c r="E54" s="509" t="s">
        <v>871</v>
      </c>
      <c r="F54" s="509" t="s">
        <v>887</v>
      </c>
      <c r="G54" s="509" t="s">
        <v>889</v>
      </c>
      <c r="H54" s="513">
        <v>1</v>
      </c>
      <c r="I54" s="513">
        <v>74</v>
      </c>
      <c r="J54" s="509">
        <v>1</v>
      </c>
      <c r="K54" s="509">
        <v>74</v>
      </c>
      <c r="L54" s="513">
        <v>1</v>
      </c>
      <c r="M54" s="513">
        <v>74</v>
      </c>
      <c r="N54" s="509">
        <v>1</v>
      </c>
      <c r="O54" s="509">
        <v>74</v>
      </c>
      <c r="P54" s="513"/>
      <c r="Q54" s="513"/>
      <c r="R54" s="550"/>
      <c r="S54" s="514"/>
    </row>
    <row r="55" spans="1:19" ht="14.4" customHeight="1" x14ac:dyDescent="0.3">
      <c r="A55" s="508" t="s">
        <v>855</v>
      </c>
      <c r="B55" s="509" t="s">
        <v>856</v>
      </c>
      <c r="C55" s="509" t="s">
        <v>432</v>
      </c>
      <c r="D55" s="509" t="s">
        <v>505</v>
      </c>
      <c r="E55" s="509" t="s">
        <v>871</v>
      </c>
      <c r="F55" s="509" t="s">
        <v>890</v>
      </c>
      <c r="G55" s="509" t="s">
        <v>891</v>
      </c>
      <c r="H55" s="513">
        <v>126</v>
      </c>
      <c r="I55" s="513">
        <v>22302</v>
      </c>
      <c r="J55" s="509">
        <v>0.90647482014388492</v>
      </c>
      <c r="K55" s="509">
        <v>177</v>
      </c>
      <c r="L55" s="513">
        <v>139</v>
      </c>
      <c r="M55" s="513">
        <v>24603</v>
      </c>
      <c r="N55" s="509">
        <v>1</v>
      </c>
      <c r="O55" s="509">
        <v>177</v>
      </c>
      <c r="P55" s="513">
        <v>213</v>
      </c>
      <c r="Q55" s="513">
        <v>37914</v>
      </c>
      <c r="R55" s="550">
        <v>1.5410315815144495</v>
      </c>
      <c r="S55" s="514">
        <v>178</v>
      </c>
    </row>
    <row r="56" spans="1:19" ht="14.4" customHeight="1" x14ac:dyDescent="0.3">
      <c r="A56" s="508" t="s">
        <v>855</v>
      </c>
      <c r="B56" s="509" t="s">
        <v>856</v>
      </c>
      <c r="C56" s="509" t="s">
        <v>432</v>
      </c>
      <c r="D56" s="509" t="s">
        <v>505</v>
      </c>
      <c r="E56" s="509" t="s">
        <v>871</v>
      </c>
      <c r="F56" s="509" t="s">
        <v>890</v>
      </c>
      <c r="G56" s="509" t="s">
        <v>892</v>
      </c>
      <c r="H56" s="513"/>
      <c r="I56" s="513"/>
      <c r="J56" s="509"/>
      <c r="K56" s="509"/>
      <c r="L56" s="513">
        <v>3</v>
      </c>
      <c r="M56" s="513">
        <v>531</v>
      </c>
      <c r="N56" s="509">
        <v>1</v>
      </c>
      <c r="O56" s="509">
        <v>177</v>
      </c>
      <c r="P56" s="513"/>
      <c r="Q56" s="513"/>
      <c r="R56" s="550"/>
      <c r="S56" s="514"/>
    </row>
    <row r="57" spans="1:19" ht="14.4" customHeight="1" x14ac:dyDescent="0.3">
      <c r="A57" s="508" t="s">
        <v>855</v>
      </c>
      <c r="B57" s="509" t="s">
        <v>856</v>
      </c>
      <c r="C57" s="509" t="s">
        <v>432</v>
      </c>
      <c r="D57" s="509" t="s">
        <v>505</v>
      </c>
      <c r="E57" s="509" t="s">
        <v>871</v>
      </c>
      <c r="F57" s="509" t="s">
        <v>893</v>
      </c>
      <c r="G57" s="509" t="s">
        <v>894</v>
      </c>
      <c r="H57" s="513"/>
      <c r="I57" s="513"/>
      <c r="J57" s="509"/>
      <c r="K57" s="509"/>
      <c r="L57" s="513">
        <v>1</v>
      </c>
      <c r="M57" s="513">
        <v>272</v>
      </c>
      <c r="N57" s="509">
        <v>1</v>
      </c>
      <c r="O57" s="509">
        <v>272</v>
      </c>
      <c r="P57" s="513"/>
      <c r="Q57" s="513"/>
      <c r="R57" s="550"/>
      <c r="S57" s="514"/>
    </row>
    <row r="58" spans="1:19" ht="14.4" customHeight="1" x14ac:dyDescent="0.3">
      <c r="A58" s="508" t="s">
        <v>855</v>
      </c>
      <c r="B58" s="509" t="s">
        <v>856</v>
      </c>
      <c r="C58" s="509" t="s">
        <v>432</v>
      </c>
      <c r="D58" s="509" t="s">
        <v>505</v>
      </c>
      <c r="E58" s="509" t="s">
        <v>871</v>
      </c>
      <c r="F58" s="509" t="s">
        <v>896</v>
      </c>
      <c r="G58" s="509" t="s">
        <v>897</v>
      </c>
      <c r="H58" s="513"/>
      <c r="I58" s="513"/>
      <c r="J58" s="509"/>
      <c r="K58" s="509"/>
      <c r="L58" s="513">
        <v>3</v>
      </c>
      <c r="M58" s="513">
        <v>100</v>
      </c>
      <c r="N58" s="509">
        <v>1</v>
      </c>
      <c r="O58" s="509">
        <v>33.333333333333336</v>
      </c>
      <c r="P58" s="513"/>
      <c r="Q58" s="513"/>
      <c r="R58" s="550"/>
      <c r="S58" s="514"/>
    </row>
    <row r="59" spans="1:19" ht="14.4" customHeight="1" x14ac:dyDescent="0.3">
      <c r="A59" s="508" t="s">
        <v>855</v>
      </c>
      <c r="B59" s="509" t="s">
        <v>856</v>
      </c>
      <c r="C59" s="509" t="s">
        <v>432</v>
      </c>
      <c r="D59" s="509" t="s">
        <v>505</v>
      </c>
      <c r="E59" s="509" t="s">
        <v>871</v>
      </c>
      <c r="F59" s="509" t="s">
        <v>896</v>
      </c>
      <c r="G59" s="509" t="s">
        <v>898</v>
      </c>
      <c r="H59" s="513">
        <v>170</v>
      </c>
      <c r="I59" s="513">
        <v>5666.67</v>
      </c>
      <c r="J59" s="509">
        <v>0.81339721847023039</v>
      </c>
      <c r="K59" s="509">
        <v>33.333352941176472</v>
      </c>
      <c r="L59" s="513">
        <v>209</v>
      </c>
      <c r="M59" s="513">
        <v>6966.67</v>
      </c>
      <c r="N59" s="509">
        <v>1</v>
      </c>
      <c r="O59" s="509">
        <v>33.333349282296652</v>
      </c>
      <c r="P59" s="513">
        <v>316</v>
      </c>
      <c r="Q59" s="513">
        <v>10533.34</v>
      </c>
      <c r="R59" s="550">
        <v>1.511961955999064</v>
      </c>
      <c r="S59" s="514">
        <v>33.33335443037975</v>
      </c>
    </row>
    <row r="60" spans="1:19" ht="14.4" customHeight="1" x14ac:dyDescent="0.3">
      <c r="A60" s="508" t="s">
        <v>855</v>
      </c>
      <c r="B60" s="509" t="s">
        <v>856</v>
      </c>
      <c r="C60" s="509" t="s">
        <v>432</v>
      </c>
      <c r="D60" s="509" t="s">
        <v>505</v>
      </c>
      <c r="E60" s="509" t="s">
        <v>871</v>
      </c>
      <c r="F60" s="509" t="s">
        <v>899</v>
      </c>
      <c r="G60" s="509" t="s">
        <v>900</v>
      </c>
      <c r="H60" s="513">
        <v>5</v>
      </c>
      <c r="I60" s="513">
        <v>185</v>
      </c>
      <c r="J60" s="509"/>
      <c r="K60" s="509">
        <v>37</v>
      </c>
      <c r="L60" s="513"/>
      <c r="M60" s="513"/>
      <c r="N60" s="509"/>
      <c r="O60" s="509"/>
      <c r="P60" s="513"/>
      <c r="Q60" s="513"/>
      <c r="R60" s="550"/>
      <c r="S60" s="514"/>
    </row>
    <row r="61" spans="1:19" ht="14.4" customHeight="1" x14ac:dyDescent="0.3">
      <c r="A61" s="508" t="s">
        <v>855</v>
      </c>
      <c r="B61" s="509" t="s">
        <v>856</v>
      </c>
      <c r="C61" s="509" t="s">
        <v>432</v>
      </c>
      <c r="D61" s="509" t="s">
        <v>505</v>
      </c>
      <c r="E61" s="509" t="s">
        <v>871</v>
      </c>
      <c r="F61" s="509" t="s">
        <v>901</v>
      </c>
      <c r="G61" s="509" t="s">
        <v>902</v>
      </c>
      <c r="H61" s="513">
        <v>1284</v>
      </c>
      <c r="I61" s="513">
        <v>168204</v>
      </c>
      <c r="J61" s="509">
        <v>0.98399438399438399</v>
      </c>
      <c r="K61" s="509">
        <v>131</v>
      </c>
      <c r="L61" s="513">
        <v>1295</v>
      </c>
      <c r="M61" s="513">
        <v>170940</v>
      </c>
      <c r="N61" s="509">
        <v>1</v>
      </c>
      <c r="O61" s="509">
        <v>132</v>
      </c>
      <c r="P61" s="513">
        <v>1546</v>
      </c>
      <c r="Q61" s="513">
        <v>204072</v>
      </c>
      <c r="R61" s="550">
        <v>1.1938223938223937</v>
      </c>
      <c r="S61" s="514">
        <v>132</v>
      </c>
    </row>
    <row r="62" spans="1:19" ht="14.4" customHeight="1" x14ac:dyDescent="0.3">
      <c r="A62" s="508" t="s">
        <v>855</v>
      </c>
      <c r="B62" s="509" t="s">
        <v>856</v>
      </c>
      <c r="C62" s="509" t="s">
        <v>432</v>
      </c>
      <c r="D62" s="509" t="s">
        <v>505</v>
      </c>
      <c r="E62" s="509" t="s">
        <v>871</v>
      </c>
      <c r="F62" s="509" t="s">
        <v>903</v>
      </c>
      <c r="G62" s="509" t="s">
        <v>904</v>
      </c>
      <c r="H62" s="513">
        <v>26</v>
      </c>
      <c r="I62" s="513">
        <v>1924</v>
      </c>
      <c r="J62" s="509">
        <v>0.9285714285714286</v>
      </c>
      <c r="K62" s="509">
        <v>74</v>
      </c>
      <c r="L62" s="513">
        <v>28</v>
      </c>
      <c r="M62" s="513">
        <v>2072</v>
      </c>
      <c r="N62" s="509">
        <v>1</v>
      </c>
      <c r="O62" s="509">
        <v>74</v>
      </c>
      <c r="P62" s="513">
        <v>32</v>
      </c>
      <c r="Q62" s="513">
        <v>2368</v>
      </c>
      <c r="R62" s="550">
        <v>1.1428571428571428</v>
      </c>
      <c r="S62" s="514">
        <v>74</v>
      </c>
    </row>
    <row r="63" spans="1:19" ht="14.4" customHeight="1" x14ac:dyDescent="0.3">
      <c r="A63" s="508" t="s">
        <v>855</v>
      </c>
      <c r="B63" s="509" t="s">
        <v>856</v>
      </c>
      <c r="C63" s="509" t="s">
        <v>432</v>
      </c>
      <c r="D63" s="509" t="s">
        <v>505</v>
      </c>
      <c r="E63" s="509" t="s">
        <v>871</v>
      </c>
      <c r="F63" s="509" t="s">
        <v>905</v>
      </c>
      <c r="G63" s="509" t="s">
        <v>907</v>
      </c>
      <c r="H63" s="513">
        <v>28</v>
      </c>
      <c r="I63" s="513">
        <v>9912</v>
      </c>
      <c r="J63" s="509">
        <v>0.55842253521126761</v>
      </c>
      <c r="K63" s="509">
        <v>354</v>
      </c>
      <c r="L63" s="513">
        <v>50</v>
      </c>
      <c r="M63" s="513">
        <v>17750</v>
      </c>
      <c r="N63" s="509">
        <v>1</v>
      </c>
      <c r="O63" s="509">
        <v>355</v>
      </c>
      <c r="P63" s="513">
        <v>83</v>
      </c>
      <c r="Q63" s="513">
        <v>29465</v>
      </c>
      <c r="R63" s="550">
        <v>1.66</v>
      </c>
      <c r="S63" s="514">
        <v>355</v>
      </c>
    </row>
    <row r="64" spans="1:19" ht="14.4" customHeight="1" x14ac:dyDescent="0.3">
      <c r="A64" s="508" t="s">
        <v>855</v>
      </c>
      <c r="B64" s="509" t="s">
        <v>856</v>
      </c>
      <c r="C64" s="509" t="s">
        <v>432</v>
      </c>
      <c r="D64" s="509" t="s">
        <v>505</v>
      </c>
      <c r="E64" s="509" t="s">
        <v>871</v>
      </c>
      <c r="F64" s="509" t="s">
        <v>908</v>
      </c>
      <c r="G64" s="509" t="s">
        <v>909</v>
      </c>
      <c r="H64" s="513"/>
      <c r="I64" s="513"/>
      <c r="J64" s="509"/>
      <c r="K64" s="509"/>
      <c r="L64" s="513">
        <v>3</v>
      </c>
      <c r="M64" s="513">
        <v>669</v>
      </c>
      <c r="N64" s="509">
        <v>1</v>
      </c>
      <c r="O64" s="509">
        <v>223</v>
      </c>
      <c r="P64" s="513"/>
      <c r="Q64" s="513"/>
      <c r="R64" s="550"/>
      <c r="S64" s="514"/>
    </row>
    <row r="65" spans="1:19" ht="14.4" customHeight="1" x14ac:dyDescent="0.3">
      <c r="A65" s="508" t="s">
        <v>855</v>
      </c>
      <c r="B65" s="509" t="s">
        <v>856</v>
      </c>
      <c r="C65" s="509" t="s">
        <v>432</v>
      </c>
      <c r="D65" s="509" t="s">
        <v>505</v>
      </c>
      <c r="E65" s="509" t="s">
        <v>871</v>
      </c>
      <c r="F65" s="509" t="s">
        <v>908</v>
      </c>
      <c r="G65" s="509" t="s">
        <v>910</v>
      </c>
      <c r="H65" s="513">
        <v>68</v>
      </c>
      <c r="I65" s="513">
        <v>15096</v>
      </c>
      <c r="J65" s="509">
        <v>0.31052783148887153</v>
      </c>
      <c r="K65" s="509">
        <v>222</v>
      </c>
      <c r="L65" s="513">
        <v>218</v>
      </c>
      <c r="M65" s="513">
        <v>48614</v>
      </c>
      <c r="N65" s="509">
        <v>1</v>
      </c>
      <c r="O65" s="509">
        <v>223</v>
      </c>
      <c r="P65" s="513">
        <v>336</v>
      </c>
      <c r="Q65" s="513">
        <v>74928</v>
      </c>
      <c r="R65" s="550">
        <v>1.5412844036697249</v>
      </c>
      <c r="S65" s="514">
        <v>223</v>
      </c>
    </row>
    <row r="66" spans="1:19" ht="14.4" customHeight="1" x14ac:dyDescent="0.3">
      <c r="A66" s="508" t="s">
        <v>855</v>
      </c>
      <c r="B66" s="509" t="s">
        <v>856</v>
      </c>
      <c r="C66" s="509" t="s">
        <v>432</v>
      </c>
      <c r="D66" s="509" t="s">
        <v>505</v>
      </c>
      <c r="E66" s="509" t="s">
        <v>871</v>
      </c>
      <c r="F66" s="509" t="s">
        <v>911</v>
      </c>
      <c r="G66" s="509" t="s">
        <v>912</v>
      </c>
      <c r="H66" s="513"/>
      <c r="I66" s="513"/>
      <c r="J66" s="509"/>
      <c r="K66" s="509"/>
      <c r="L66" s="513">
        <v>17</v>
      </c>
      <c r="M66" s="513">
        <v>1309</v>
      </c>
      <c r="N66" s="509">
        <v>1</v>
      </c>
      <c r="O66" s="509">
        <v>77</v>
      </c>
      <c r="P66" s="513">
        <v>2</v>
      </c>
      <c r="Q66" s="513">
        <v>154</v>
      </c>
      <c r="R66" s="550">
        <v>0.11764705882352941</v>
      </c>
      <c r="S66" s="514">
        <v>77</v>
      </c>
    </row>
    <row r="67" spans="1:19" ht="14.4" customHeight="1" x14ac:dyDescent="0.3">
      <c r="A67" s="508" t="s">
        <v>855</v>
      </c>
      <c r="B67" s="509" t="s">
        <v>856</v>
      </c>
      <c r="C67" s="509" t="s">
        <v>432</v>
      </c>
      <c r="D67" s="509" t="s">
        <v>505</v>
      </c>
      <c r="E67" s="509" t="s">
        <v>871</v>
      </c>
      <c r="F67" s="509" t="s">
        <v>911</v>
      </c>
      <c r="G67" s="509" t="s">
        <v>913</v>
      </c>
      <c r="H67" s="513">
        <v>21</v>
      </c>
      <c r="I67" s="513">
        <v>1617</v>
      </c>
      <c r="J67" s="509"/>
      <c r="K67" s="509">
        <v>77</v>
      </c>
      <c r="L67" s="513"/>
      <c r="M67" s="513"/>
      <c r="N67" s="509"/>
      <c r="O67" s="509"/>
      <c r="P67" s="513"/>
      <c r="Q67" s="513"/>
      <c r="R67" s="550"/>
      <c r="S67" s="514"/>
    </row>
    <row r="68" spans="1:19" ht="14.4" customHeight="1" x14ac:dyDescent="0.3">
      <c r="A68" s="508" t="s">
        <v>855</v>
      </c>
      <c r="B68" s="509" t="s">
        <v>856</v>
      </c>
      <c r="C68" s="509" t="s">
        <v>432</v>
      </c>
      <c r="D68" s="509" t="s">
        <v>505</v>
      </c>
      <c r="E68" s="509" t="s">
        <v>871</v>
      </c>
      <c r="F68" s="509" t="s">
        <v>918</v>
      </c>
      <c r="G68" s="509" t="s">
        <v>919</v>
      </c>
      <c r="H68" s="513">
        <v>1</v>
      </c>
      <c r="I68" s="513">
        <v>701</v>
      </c>
      <c r="J68" s="509"/>
      <c r="K68" s="509">
        <v>701</v>
      </c>
      <c r="L68" s="513"/>
      <c r="M68" s="513"/>
      <c r="N68" s="509"/>
      <c r="O68" s="509"/>
      <c r="P68" s="513"/>
      <c r="Q68" s="513"/>
      <c r="R68" s="550"/>
      <c r="S68" s="514"/>
    </row>
    <row r="69" spans="1:19" ht="14.4" customHeight="1" x14ac:dyDescent="0.3">
      <c r="A69" s="508" t="s">
        <v>855</v>
      </c>
      <c r="B69" s="509" t="s">
        <v>856</v>
      </c>
      <c r="C69" s="509" t="s">
        <v>432</v>
      </c>
      <c r="D69" s="509" t="s">
        <v>505</v>
      </c>
      <c r="E69" s="509" t="s">
        <v>871</v>
      </c>
      <c r="F69" s="509" t="s">
        <v>918</v>
      </c>
      <c r="G69" s="509" t="s">
        <v>920</v>
      </c>
      <c r="H69" s="513">
        <v>17</v>
      </c>
      <c r="I69" s="513">
        <v>11917</v>
      </c>
      <c r="J69" s="509">
        <v>0.85</v>
      </c>
      <c r="K69" s="509">
        <v>701</v>
      </c>
      <c r="L69" s="513">
        <v>20</v>
      </c>
      <c r="M69" s="513">
        <v>14020</v>
      </c>
      <c r="N69" s="509">
        <v>1</v>
      </c>
      <c r="O69" s="509">
        <v>701</v>
      </c>
      <c r="P69" s="513">
        <v>27</v>
      </c>
      <c r="Q69" s="513">
        <v>18954</v>
      </c>
      <c r="R69" s="550">
        <v>1.3519258202567761</v>
      </c>
      <c r="S69" s="514">
        <v>702</v>
      </c>
    </row>
    <row r="70" spans="1:19" ht="14.4" customHeight="1" x14ac:dyDescent="0.3">
      <c r="A70" s="508" t="s">
        <v>855</v>
      </c>
      <c r="B70" s="509" t="s">
        <v>856</v>
      </c>
      <c r="C70" s="509" t="s">
        <v>432</v>
      </c>
      <c r="D70" s="509" t="s">
        <v>505</v>
      </c>
      <c r="E70" s="509" t="s">
        <v>871</v>
      </c>
      <c r="F70" s="509" t="s">
        <v>921</v>
      </c>
      <c r="G70" s="509" t="s">
        <v>922</v>
      </c>
      <c r="H70" s="513">
        <v>58</v>
      </c>
      <c r="I70" s="513">
        <v>13398</v>
      </c>
      <c r="J70" s="509">
        <v>0.74358974358974361</v>
      </c>
      <c r="K70" s="509">
        <v>231</v>
      </c>
      <c r="L70" s="513">
        <v>78</v>
      </c>
      <c r="M70" s="513">
        <v>18018</v>
      </c>
      <c r="N70" s="509">
        <v>1</v>
      </c>
      <c r="O70" s="509">
        <v>231</v>
      </c>
      <c r="P70" s="513">
        <v>136</v>
      </c>
      <c r="Q70" s="513">
        <v>31552</v>
      </c>
      <c r="R70" s="550">
        <v>1.7511377511377511</v>
      </c>
      <c r="S70" s="514">
        <v>232</v>
      </c>
    </row>
    <row r="71" spans="1:19" ht="14.4" customHeight="1" x14ac:dyDescent="0.3">
      <c r="A71" s="508" t="s">
        <v>855</v>
      </c>
      <c r="B71" s="509" t="s">
        <v>856</v>
      </c>
      <c r="C71" s="509" t="s">
        <v>432</v>
      </c>
      <c r="D71" s="509" t="s">
        <v>506</v>
      </c>
      <c r="E71" s="509" t="s">
        <v>857</v>
      </c>
      <c r="F71" s="509" t="s">
        <v>858</v>
      </c>
      <c r="G71" s="509" t="s">
        <v>859</v>
      </c>
      <c r="H71" s="513">
        <v>29.2</v>
      </c>
      <c r="I71" s="513">
        <v>1579.72</v>
      </c>
      <c r="J71" s="509">
        <v>2.1097533287925532</v>
      </c>
      <c r="K71" s="509">
        <v>54.1</v>
      </c>
      <c r="L71" s="513">
        <v>13.84</v>
      </c>
      <c r="M71" s="513">
        <v>748.77</v>
      </c>
      <c r="N71" s="509">
        <v>1</v>
      </c>
      <c r="O71" s="509">
        <v>54.10187861271676</v>
      </c>
      <c r="P71" s="513">
        <v>10.600000000000001</v>
      </c>
      <c r="Q71" s="513">
        <v>573.46</v>
      </c>
      <c r="R71" s="550">
        <v>0.76586935908222831</v>
      </c>
      <c r="S71" s="514">
        <v>54.099999999999994</v>
      </c>
    </row>
    <row r="72" spans="1:19" ht="14.4" customHeight="1" x14ac:dyDescent="0.3">
      <c r="A72" s="508" t="s">
        <v>855</v>
      </c>
      <c r="B72" s="509" t="s">
        <v>856</v>
      </c>
      <c r="C72" s="509" t="s">
        <v>432</v>
      </c>
      <c r="D72" s="509" t="s">
        <v>506</v>
      </c>
      <c r="E72" s="509" t="s">
        <v>857</v>
      </c>
      <c r="F72" s="509" t="s">
        <v>860</v>
      </c>
      <c r="G72" s="509" t="s">
        <v>459</v>
      </c>
      <c r="H72" s="513"/>
      <c r="I72" s="513"/>
      <c r="J72" s="509"/>
      <c r="K72" s="509"/>
      <c r="L72" s="513"/>
      <c r="M72" s="513"/>
      <c r="N72" s="509"/>
      <c r="O72" s="509"/>
      <c r="P72" s="513">
        <v>0.2</v>
      </c>
      <c r="Q72" s="513">
        <v>27.64</v>
      </c>
      <c r="R72" s="550"/>
      <c r="S72" s="514">
        <v>138.19999999999999</v>
      </c>
    </row>
    <row r="73" spans="1:19" ht="14.4" customHeight="1" x14ac:dyDescent="0.3">
      <c r="A73" s="508" t="s">
        <v>855</v>
      </c>
      <c r="B73" s="509" t="s">
        <v>856</v>
      </c>
      <c r="C73" s="509" t="s">
        <v>432</v>
      </c>
      <c r="D73" s="509" t="s">
        <v>506</v>
      </c>
      <c r="E73" s="509" t="s">
        <v>857</v>
      </c>
      <c r="F73" s="509" t="s">
        <v>861</v>
      </c>
      <c r="G73" s="509" t="s">
        <v>492</v>
      </c>
      <c r="H73" s="513">
        <v>1.2</v>
      </c>
      <c r="I73" s="513">
        <v>73.680000000000007</v>
      </c>
      <c r="J73" s="509">
        <v>2.9854132901134527</v>
      </c>
      <c r="K73" s="509">
        <v>61.400000000000006</v>
      </c>
      <c r="L73" s="513">
        <v>0.4</v>
      </c>
      <c r="M73" s="513">
        <v>24.68</v>
      </c>
      <c r="N73" s="509">
        <v>1</v>
      </c>
      <c r="O73" s="509">
        <v>61.699999999999996</v>
      </c>
      <c r="P73" s="513">
        <v>1.2999999999999998</v>
      </c>
      <c r="Q73" s="513">
        <v>79.820000000000007</v>
      </c>
      <c r="R73" s="550">
        <v>3.2341977309562404</v>
      </c>
      <c r="S73" s="514">
        <v>61.400000000000013</v>
      </c>
    </row>
    <row r="74" spans="1:19" ht="14.4" customHeight="1" x14ac:dyDescent="0.3">
      <c r="A74" s="508" t="s">
        <v>855</v>
      </c>
      <c r="B74" s="509" t="s">
        <v>856</v>
      </c>
      <c r="C74" s="509" t="s">
        <v>432</v>
      </c>
      <c r="D74" s="509" t="s">
        <v>506</v>
      </c>
      <c r="E74" s="509" t="s">
        <v>857</v>
      </c>
      <c r="F74" s="509" t="s">
        <v>862</v>
      </c>
      <c r="G74" s="509" t="s">
        <v>863</v>
      </c>
      <c r="H74" s="513">
        <v>0.4</v>
      </c>
      <c r="I74" s="513">
        <v>70.8</v>
      </c>
      <c r="J74" s="509"/>
      <c r="K74" s="509">
        <v>176.99999999999997</v>
      </c>
      <c r="L74" s="513"/>
      <c r="M74" s="513"/>
      <c r="N74" s="509"/>
      <c r="O74" s="509"/>
      <c r="P74" s="513">
        <v>0.4</v>
      </c>
      <c r="Q74" s="513">
        <v>70.8</v>
      </c>
      <c r="R74" s="550"/>
      <c r="S74" s="514">
        <v>176.99999999999997</v>
      </c>
    </row>
    <row r="75" spans="1:19" ht="14.4" customHeight="1" x14ac:dyDescent="0.3">
      <c r="A75" s="508" t="s">
        <v>855</v>
      </c>
      <c r="B75" s="509" t="s">
        <v>856</v>
      </c>
      <c r="C75" s="509" t="s">
        <v>432</v>
      </c>
      <c r="D75" s="509" t="s">
        <v>506</v>
      </c>
      <c r="E75" s="509" t="s">
        <v>857</v>
      </c>
      <c r="F75" s="509" t="s">
        <v>864</v>
      </c>
      <c r="G75" s="509"/>
      <c r="H75" s="513">
        <v>8</v>
      </c>
      <c r="I75" s="513">
        <v>597.52</v>
      </c>
      <c r="J75" s="509"/>
      <c r="K75" s="509">
        <v>74.69</v>
      </c>
      <c r="L75" s="513"/>
      <c r="M75" s="513"/>
      <c r="N75" s="509"/>
      <c r="O75" s="509"/>
      <c r="P75" s="513"/>
      <c r="Q75" s="513"/>
      <c r="R75" s="550"/>
      <c r="S75" s="514"/>
    </row>
    <row r="76" spans="1:19" ht="14.4" customHeight="1" x14ac:dyDescent="0.3">
      <c r="A76" s="508" t="s">
        <v>855</v>
      </c>
      <c r="B76" s="509" t="s">
        <v>856</v>
      </c>
      <c r="C76" s="509" t="s">
        <v>432</v>
      </c>
      <c r="D76" s="509" t="s">
        <v>506</v>
      </c>
      <c r="E76" s="509" t="s">
        <v>857</v>
      </c>
      <c r="F76" s="509" t="s">
        <v>865</v>
      </c>
      <c r="G76" s="509" t="s">
        <v>866</v>
      </c>
      <c r="H76" s="513">
        <v>148</v>
      </c>
      <c r="I76" s="513">
        <v>361.12</v>
      </c>
      <c r="J76" s="509"/>
      <c r="K76" s="509">
        <v>2.44</v>
      </c>
      <c r="L76" s="513"/>
      <c r="M76" s="513"/>
      <c r="N76" s="509"/>
      <c r="O76" s="509"/>
      <c r="P76" s="513"/>
      <c r="Q76" s="513"/>
      <c r="R76" s="550"/>
      <c r="S76" s="514"/>
    </row>
    <row r="77" spans="1:19" ht="14.4" customHeight="1" x14ac:dyDescent="0.3">
      <c r="A77" s="508" t="s">
        <v>855</v>
      </c>
      <c r="B77" s="509" t="s">
        <v>856</v>
      </c>
      <c r="C77" s="509" t="s">
        <v>432</v>
      </c>
      <c r="D77" s="509" t="s">
        <v>506</v>
      </c>
      <c r="E77" s="509" t="s">
        <v>857</v>
      </c>
      <c r="F77" s="509" t="s">
        <v>868</v>
      </c>
      <c r="G77" s="509" t="s">
        <v>445</v>
      </c>
      <c r="H77" s="513"/>
      <c r="I77" s="513"/>
      <c r="J77" s="509"/>
      <c r="K77" s="509"/>
      <c r="L77" s="513">
        <v>3.7</v>
      </c>
      <c r="M77" s="513">
        <v>17.759999999999998</v>
      </c>
      <c r="N77" s="509">
        <v>1</v>
      </c>
      <c r="O77" s="509">
        <v>4.7999999999999989</v>
      </c>
      <c r="P77" s="513">
        <v>2.8</v>
      </c>
      <c r="Q77" s="513">
        <v>13.44</v>
      </c>
      <c r="R77" s="550">
        <v>0.7567567567567568</v>
      </c>
      <c r="S77" s="514">
        <v>4.8</v>
      </c>
    </row>
    <row r="78" spans="1:19" ht="14.4" customHeight="1" x14ac:dyDescent="0.3">
      <c r="A78" s="508" t="s">
        <v>855</v>
      </c>
      <c r="B78" s="509" t="s">
        <v>856</v>
      </c>
      <c r="C78" s="509" t="s">
        <v>432</v>
      </c>
      <c r="D78" s="509" t="s">
        <v>506</v>
      </c>
      <c r="E78" s="509" t="s">
        <v>857</v>
      </c>
      <c r="F78" s="509" t="s">
        <v>869</v>
      </c>
      <c r="G78" s="509" t="s">
        <v>870</v>
      </c>
      <c r="H78" s="513"/>
      <c r="I78" s="513"/>
      <c r="J78" s="509"/>
      <c r="K78" s="509"/>
      <c r="L78" s="513">
        <v>2</v>
      </c>
      <c r="M78" s="513">
        <v>208.88</v>
      </c>
      <c r="N78" s="509">
        <v>1</v>
      </c>
      <c r="O78" s="509">
        <v>104.44</v>
      </c>
      <c r="P78" s="513">
        <v>3</v>
      </c>
      <c r="Q78" s="513">
        <v>313.32</v>
      </c>
      <c r="R78" s="550">
        <v>1.5</v>
      </c>
      <c r="S78" s="514">
        <v>104.44</v>
      </c>
    </row>
    <row r="79" spans="1:19" ht="14.4" customHeight="1" x14ac:dyDescent="0.3">
      <c r="A79" s="508" t="s">
        <v>855</v>
      </c>
      <c r="B79" s="509" t="s">
        <v>856</v>
      </c>
      <c r="C79" s="509" t="s">
        <v>432</v>
      </c>
      <c r="D79" s="509" t="s">
        <v>506</v>
      </c>
      <c r="E79" s="509" t="s">
        <v>871</v>
      </c>
      <c r="F79" s="509" t="s">
        <v>872</v>
      </c>
      <c r="G79" s="509" t="s">
        <v>873</v>
      </c>
      <c r="H79" s="513">
        <v>3</v>
      </c>
      <c r="I79" s="513">
        <v>549</v>
      </c>
      <c r="J79" s="509"/>
      <c r="K79" s="509">
        <v>183</v>
      </c>
      <c r="L79" s="513"/>
      <c r="M79" s="513"/>
      <c r="N79" s="509"/>
      <c r="O79" s="509"/>
      <c r="P79" s="513"/>
      <c r="Q79" s="513"/>
      <c r="R79" s="550"/>
      <c r="S79" s="514"/>
    </row>
    <row r="80" spans="1:19" ht="14.4" customHeight="1" x14ac:dyDescent="0.3">
      <c r="A80" s="508" t="s">
        <v>855</v>
      </c>
      <c r="B80" s="509" t="s">
        <v>856</v>
      </c>
      <c r="C80" s="509" t="s">
        <v>432</v>
      </c>
      <c r="D80" s="509" t="s">
        <v>506</v>
      </c>
      <c r="E80" s="509" t="s">
        <v>871</v>
      </c>
      <c r="F80" s="509" t="s">
        <v>874</v>
      </c>
      <c r="G80" s="509" t="s">
        <v>875</v>
      </c>
      <c r="H80" s="513">
        <v>1</v>
      </c>
      <c r="I80" s="513">
        <v>122</v>
      </c>
      <c r="J80" s="509"/>
      <c r="K80" s="509">
        <v>122</v>
      </c>
      <c r="L80" s="513"/>
      <c r="M80" s="513"/>
      <c r="N80" s="509"/>
      <c r="O80" s="509"/>
      <c r="P80" s="513"/>
      <c r="Q80" s="513"/>
      <c r="R80" s="550"/>
      <c r="S80" s="514"/>
    </row>
    <row r="81" spans="1:19" ht="14.4" customHeight="1" x14ac:dyDescent="0.3">
      <c r="A81" s="508" t="s">
        <v>855</v>
      </c>
      <c r="B81" s="509" t="s">
        <v>856</v>
      </c>
      <c r="C81" s="509" t="s">
        <v>432</v>
      </c>
      <c r="D81" s="509" t="s">
        <v>506</v>
      </c>
      <c r="E81" s="509" t="s">
        <v>871</v>
      </c>
      <c r="F81" s="509" t="s">
        <v>877</v>
      </c>
      <c r="G81" s="509" t="s">
        <v>878</v>
      </c>
      <c r="H81" s="513">
        <v>224</v>
      </c>
      <c r="I81" s="513">
        <v>8288</v>
      </c>
      <c r="J81" s="509">
        <v>1.1487179487179486</v>
      </c>
      <c r="K81" s="509">
        <v>37</v>
      </c>
      <c r="L81" s="513">
        <v>195</v>
      </c>
      <c r="M81" s="513">
        <v>7215</v>
      </c>
      <c r="N81" s="509">
        <v>1</v>
      </c>
      <c r="O81" s="509">
        <v>37</v>
      </c>
      <c r="P81" s="513">
        <v>136</v>
      </c>
      <c r="Q81" s="513">
        <v>5032</v>
      </c>
      <c r="R81" s="550">
        <v>0.6974358974358974</v>
      </c>
      <c r="S81" s="514">
        <v>37</v>
      </c>
    </row>
    <row r="82" spans="1:19" ht="14.4" customHeight="1" x14ac:dyDescent="0.3">
      <c r="A82" s="508" t="s">
        <v>855</v>
      </c>
      <c r="B82" s="509" t="s">
        <v>856</v>
      </c>
      <c r="C82" s="509" t="s">
        <v>432</v>
      </c>
      <c r="D82" s="509" t="s">
        <v>506</v>
      </c>
      <c r="E82" s="509" t="s">
        <v>871</v>
      </c>
      <c r="F82" s="509" t="s">
        <v>877</v>
      </c>
      <c r="G82" s="509" t="s">
        <v>879</v>
      </c>
      <c r="H82" s="513">
        <v>3</v>
      </c>
      <c r="I82" s="513">
        <v>111</v>
      </c>
      <c r="J82" s="509"/>
      <c r="K82" s="509">
        <v>37</v>
      </c>
      <c r="L82" s="513"/>
      <c r="M82" s="513"/>
      <c r="N82" s="509"/>
      <c r="O82" s="509"/>
      <c r="P82" s="513"/>
      <c r="Q82" s="513"/>
      <c r="R82" s="550"/>
      <c r="S82" s="514"/>
    </row>
    <row r="83" spans="1:19" ht="14.4" customHeight="1" x14ac:dyDescent="0.3">
      <c r="A83" s="508" t="s">
        <v>855</v>
      </c>
      <c r="B83" s="509" t="s">
        <v>856</v>
      </c>
      <c r="C83" s="509" t="s">
        <v>432</v>
      </c>
      <c r="D83" s="509" t="s">
        <v>506</v>
      </c>
      <c r="E83" s="509" t="s">
        <v>871</v>
      </c>
      <c r="F83" s="509" t="s">
        <v>880</v>
      </c>
      <c r="G83" s="509" t="s">
        <v>881</v>
      </c>
      <c r="H83" s="513">
        <v>166</v>
      </c>
      <c r="I83" s="513">
        <v>1660</v>
      </c>
      <c r="J83" s="509">
        <v>0.86010362694300513</v>
      </c>
      <c r="K83" s="509">
        <v>10</v>
      </c>
      <c r="L83" s="513">
        <v>193</v>
      </c>
      <c r="M83" s="513">
        <v>1930</v>
      </c>
      <c r="N83" s="509">
        <v>1</v>
      </c>
      <c r="O83" s="509">
        <v>10</v>
      </c>
      <c r="P83" s="513">
        <v>162</v>
      </c>
      <c r="Q83" s="513">
        <v>1620</v>
      </c>
      <c r="R83" s="550">
        <v>0.8393782383419689</v>
      </c>
      <c r="S83" s="514">
        <v>10</v>
      </c>
    </row>
    <row r="84" spans="1:19" ht="14.4" customHeight="1" x14ac:dyDescent="0.3">
      <c r="A84" s="508" t="s">
        <v>855</v>
      </c>
      <c r="B84" s="509" t="s">
        <v>856</v>
      </c>
      <c r="C84" s="509" t="s">
        <v>432</v>
      </c>
      <c r="D84" s="509" t="s">
        <v>506</v>
      </c>
      <c r="E84" s="509" t="s">
        <v>871</v>
      </c>
      <c r="F84" s="509" t="s">
        <v>883</v>
      </c>
      <c r="G84" s="509" t="s">
        <v>884</v>
      </c>
      <c r="H84" s="513">
        <v>55</v>
      </c>
      <c r="I84" s="513">
        <v>275</v>
      </c>
      <c r="J84" s="509">
        <v>2.5</v>
      </c>
      <c r="K84" s="509">
        <v>5</v>
      </c>
      <c r="L84" s="513">
        <v>22</v>
      </c>
      <c r="M84" s="513">
        <v>110</v>
      </c>
      <c r="N84" s="509">
        <v>1</v>
      </c>
      <c r="O84" s="509">
        <v>5</v>
      </c>
      <c r="P84" s="513">
        <v>21</v>
      </c>
      <c r="Q84" s="513">
        <v>105</v>
      </c>
      <c r="R84" s="550">
        <v>0.95454545454545459</v>
      </c>
      <c r="S84" s="514">
        <v>5</v>
      </c>
    </row>
    <row r="85" spans="1:19" ht="14.4" customHeight="1" x14ac:dyDescent="0.3">
      <c r="A85" s="508" t="s">
        <v>855</v>
      </c>
      <c r="B85" s="509" t="s">
        <v>856</v>
      </c>
      <c r="C85" s="509" t="s">
        <v>432</v>
      </c>
      <c r="D85" s="509" t="s">
        <v>506</v>
      </c>
      <c r="E85" s="509" t="s">
        <v>871</v>
      </c>
      <c r="F85" s="509" t="s">
        <v>885</v>
      </c>
      <c r="G85" s="509" t="s">
        <v>886</v>
      </c>
      <c r="H85" s="513"/>
      <c r="I85" s="513"/>
      <c r="J85" s="509"/>
      <c r="K85" s="509"/>
      <c r="L85" s="513"/>
      <c r="M85" s="513"/>
      <c r="N85" s="509"/>
      <c r="O85" s="509"/>
      <c r="P85" s="513">
        <v>1</v>
      </c>
      <c r="Q85" s="513">
        <v>5</v>
      </c>
      <c r="R85" s="550"/>
      <c r="S85" s="514">
        <v>5</v>
      </c>
    </row>
    <row r="86" spans="1:19" ht="14.4" customHeight="1" x14ac:dyDescent="0.3">
      <c r="A86" s="508" t="s">
        <v>855</v>
      </c>
      <c r="B86" s="509" t="s">
        <v>856</v>
      </c>
      <c r="C86" s="509" t="s">
        <v>432</v>
      </c>
      <c r="D86" s="509" t="s">
        <v>506</v>
      </c>
      <c r="E86" s="509" t="s">
        <v>871</v>
      </c>
      <c r="F86" s="509" t="s">
        <v>887</v>
      </c>
      <c r="G86" s="509" t="s">
        <v>888</v>
      </c>
      <c r="H86" s="513">
        <v>1</v>
      </c>
      <c r="I86" s="513">
        <v>74</v>
      </c>
      <c r="J86" s="509">
        <v>9.0909090909090912E-2</v>
      </c>
      <c r="K86" s="509">
        <v>74</v>
      </c>
      <c r="L86" s="513">
        <v>11</v>
      </c>
      <c r="M86" s="513">
        <v>814</v>
      </c>
      <c r="N86" s="509">
        <v>1</v>
      </c>
      <c r="O86" s="509">
        <v>74</v>
      </c>
      <c r="P86" s="513">
        <v>4</v>
      </c>
      <c r="Q86" s="513">
        <v>296</v>
      </c>
      <c r="R86" s="550">
        <v>0.36363636363636365</v>
      </c>
      <c r="S86" s="514">
        <v>74</v>
      </c>
    </row>
    <row r="87" spans="1:19" ht="14.4" customHeight="1" x14ac:dyDescent="0.3">
      <c r="A87" s="508" t="s">
        <v>855</v>
      </c>
      <c r="B87" s="509" t="s">
        <v>856</v>
      </c>
      <c r="C87" s="509" t="s">
        <v>432</v>
      </c>
      <c r="D87" s="509" t="s">
        <v>506</v>
      </c>
      <c r="E87" s="509" t="s">
        <v>871</v>
      </c>
      <c r="F87" s="509" t="s">
        <v>887</v>
      </c>
      <c r="G87" s="509" t="s">
        <v>889</v>
      </c>
      <c r="H87" s="513"/>
      <c r="I87" s="513"/>
      <c r="J87" s="509"/>
      <c r="K87" s="509"/>
      <c r="L87" s="513">
        <v>1</v>
      </c>
      <c r="M87" s="513">
        <v>74</v>
      </c>
      <c r="N87" s="509">
        <v>1</v>
      </c>
      <c r="O87" s="509">
        <v>74</v>
      </c>
      <c r="P87" s="513"/>
      <c r="Q87" s="513"/>
      <c r="R87" s="550"/>
      <c r="S87" s="514"/>
    </row>
    <row r="88" spans="1:19" ht="14.4" customHeight="1" x14ac:dyDescent="0.3">
      <c r="A88" s="508" t="s">
        <v>855</v>
      </c>
      <c r="B88" s="509" t="s">
        <v>856</v>
      </c>
      <c r="C88" s="509" t="s">
        <v>432</v>
      </c>
      <c r="D88" s="509" t="s">
        <v>506</v>
      </c>
      <c r="E88" s="509" t="s">
        <v>871</v>
      </c>
      <c r="F88" s="509" t="s">
        <v>890</v>
      </c>
      <c r="G88" s="509" t="s">
        <v>891</v>
      </c>
      <c r="H88" s="513">
        <v>128</v>
      </c>
      <c r="I88" s="513">
        <v>22656</v>
      </c>
      <c r="J88" s="509">
        <v>1.6</v>
      </c>
      <c r="K88" s="509">
        <v>177</v>
      </c>
      <c r="L88" s="513">
        <v>80</v>
      </c>
      <c r="M88" s="513">
        <v>14160</v>
      </c>
      <c r="N88" s="509">
        <v>1</v>
      </c>
      <c r="O88" s="509">
        <v>177</v>
      </c>
      <c r="P88" s="513">
        <v>83</v>
      </c>
      <c r="Q88" s="513">
        <v>14774</v>
      </c>
      <c r="R88" s="550">
        <v>1.0433615819209039</v>
      </c>
      <c r="S88" s="514">
        <v>178</v>
      </c>
    </row>
    <row r="89" spans="1:19" ht="14.4" customHeight="1" x14ac:dyDescent="0.3">
      <c r="A89" s="508" t="s">
        <v>855</v>
      </c>
      <c r="B89" s="509" t="s">
        <v>856</v>
      </c>
      <c r="C89" s="509" t="s">
        <v>432</v>
      </c>
      <c r="D89" s="509" t="s">
        <v>506</v>
      </c>
      <c r="E89" s="509" t="s">
        <v>871</v>
      </c>
      <c r="F89" s="509" t="s">
        <v>890</v>
      </c>
      <c r="G89" s="509" t="s">
        <v>892</v>
      </c>
      <c r="H89" s="513"/>
      <c r="I89" s="513"/>
      <c r="J89" s="509"/>
      <c r="K89" s="509"/>
      <c r="L89" s="513"/>
      <c r="M89" s="513"/>
      <c r="N89" s="509"/>
      <c r="O89" s="509"/>
      <c r="P89" s="513">
        <v>2</v>
      </c>
      <c r="Q89" s="513">
        <v>356</v>
      </c>
      <c r="R89" s="550"/>
      <c r="S89" s="514">
        <v>178</v>
      </c>
    </row>
    <row r="90" spans="1:19" ht="14.4" customHeight="1" x14ac:dyDescent="0.3">
      <c r="A90" s="508" t="s">
        <v>855</v>
      </c>
      <c r="B90" s="509" t="s">
        <v>856</v>
      </c>
      <c r="C90" s="509" t="s">
        <v>432</v>
      </c>
      <c r="D90" s="509" t="s">
        <v>506</v>
      </c>
      <c r="E90" s="509" t="s">
        <v>871</v>
      </c>
      <c r="F90" s="509" t="s">
        <v>896</v>
      </c>
      <c r="G90" s="509" t="s">
        <v>898</v>
      </c>
      <c r="H90" s="513">
        <v>411</v>
      </c>
      <c r="I90" s="513">
        <v>13700</v>
      </c>
      <c r="J90" s="509">
        <v>1.1078164129874897</v>
      </c>
      <c r="K90" s="509">
        <v>33.333333333333336</v>
      </c>
      <c r="L90" s="513">
        <v>371</v>
      </c>
      <c r="M90" s="513">
        <v>12366.67</v>
      </c>
      <c r="N90" s="509">
        <v>1</v>
      </c>
      <c r="O90" s="509">
        <v>33.333342318059302</v>
      </c>
      <c r="P90" s="513">
        <v>329</v>
      </c>
      <c r="Q90" s="513">
        <v>10966.67</v>
      </c>
      <c r="R90" s="550">
        <v>0.88679248334434413</v>
      </c>
      <c r="S90" s="514">
        <v>33.333343465045594</v>
      </c>
    </row>
    <row r="91" spans="1:19" ht="14.4" customHeight="1" x14ac:dyDescent="0.3">
      <c r="A91" s="508" t="s">
        <v>855</v>
      </c>
      <c r="B91" s="509" t="s">
        <v>856</v>
      </c>
      <c r="C91" s="509" t="s">
        <v>432</v>
      </c>
      <c r="D91" s="509" t="s">
        <v>506</v>
      </c>
      <c r="E91" s="509" t="s">
        <v>871</v>
      </c>
      <c r="F91" s="509" t="s">
        <v>899</v>
      </c>
      <c r="G91" s="509" t="s">
        <v>900</v>
      </c>
      <c r="H91" s="513">
        <v>6</v>
      </c>
      <c r="I91" s="513">
        <v>222</v>
      </c>
      <c r="J91" s="509">
        <v>0.75</v>
      </c>
      <c r="K91" s="509">
        <v>37</v>
      </c>
      <c r="L91" s="513">
        <v>8</v>
      </c>
      <c r="M91" s="513">
        <v>296</v>
      </c>
      <c r="N91" s="509">
        <v>1</v>
      </c>
      <c r="O91" s="509">
        <v>37</v>
      </c>
      <c r="P91" s="513">
        <v>4</v>
      </c>
      <c r="Q91" s="513">
        <v>148</v>
      </c>
      <c r="R91" s="550">
        <v>0.5</v>
      </c>
      <c r="S91" s="514">
        <v>37</v>
      </c>
    </row>
    <row r="92" spans="1:19" ht="14.4" customHeight="1" x14ac:dyDescent="0.3">
      <c r="A92" s="508" t="s">
        <v>855</v>
      </c>
      <c r="B92" s="509" t="s">
        <v>856</v>
      </c>
      <c r="C92" s="509" t="s">
        <v>432</v>
      </c>
      <c r="D92" s="509" t="s">
        <v>506</v>
      </c>
      <c r="E92" s="509" t="s">
        <v>871</v>
      </c>
      <c r="F92" s="509" t="s">
        <v>901</v>
      </c>
      <c r="G92" s="509" t="s">
        <v>902</v>
      </c>
      <c r="H92" s="513">
        <v>162</v>
      </c>
      <c r="I92" s="513">
        <v>21222</v>
      </c>
      <c r="J92" s="509">
        <v>1.9606430155210643</v>
      </c>
      <c r="K92" s="509">
        <v>131</v>
      </c>
      <c r="L92" s="513">
        <v>82</v>
      </c>
      <c r="M92" s="513">
        <v>10824</v>
      </c>
      <c r="N92" s="509">
        <v>1</v>
      </c>
      <c r="O92" s="509">
        <v>132</v>
      </c>
      <c r="P92" s="513">
        <v>60</v>
      </c>
      <c r="Q92" s="513">
        <v>7920</v>
      </c>
      <c r="R92" s="550">
        <v>0.73170731707317072</v>
      </c>
      <c r="S92" s="514">
        <v>132</v>
      </c>
    </row>
    <row r="93" spans="1:19" ht="14.4" customHeight="1" x14ac:dyDescent="0.3">
      <c r="A93" s="508" t="s">
        <v>855</v>
      </c>
      <c r="B93" s="509" t="s">
        <v>856</v>
      </c>
      <c r="C93" s="509" t="s">
        <v>432</v>
      </c>
      <c r="D93" s="509" t="s">
        <v>506</v>
      </c>
      <c r="E93" s="509" t="s">
        <v>871</v>
      </c>
      <c r="F93" s="509" t="s">
        <v>903</v>
      </c>
      <c r="G93" s="509" t="s">
        <v>904</v>
      </c>
      <c r="H93" s="513">
        <v>191</v>
      </c>
      <c r="I93" s="513">
        <v>14134</v>
      </c>
      <c r="J93" s="509">
        <v>1.6186440677966101</v>
      </c>
      <c r="K93" s="509">
        <v>74</v>
      </c>
      <c r="L93" s="513">
        <v>118</v>
      </c>
      <c r="M93" s="513">
        <v>8732</v>
      </c>
      <c r="N93" s="509">
        <v>1</v>
      </c>
      <c r="O93" s="509">
        <v>74</v>
      </c>
      <c r="P93" s="513">
        <v>14</v>
      </c>
      <c r="Q93" s="513">
        <v>1036</v>
      </c>
      <c r="R93" s="550">
        <v>0.11864406779661017</v>
      </c>
      <c r="S93" s="514">
        <v>74</v>
      </c>
    </row>
    <row r="94" spans="1:19" ht="14.4" customHeight="1" x14ac:dyDescent="0.3">
      <c r="A94" s="508" t="s">
        <v>855</v>
      </c>
      <c r="B94" s="509" t="s">
        <v>856</v>
      </c>
      <c r="C94" s="509" t="s">
        <v>432</v>
      </c>
      <c r="D94" s="509" t="s">
        <v>506</v>
      </c>
      <c r="E94" s="509" t="s">
        <v>871</v>
      </c>
      <c r="F94" s="509" t="s">
        <v>905</v>
      </c>
      <c r="G94" s="509" t="s">
        <v>907</v>
      </c>
      <c r="H94" s="513">
        <v>197</v>
      </c>
      <c r="I94" s="513">
        <v>69738</v>
      </c>
      <c r="J94" s="509">
        <v>0.84311189022547306</v>
      </c>
      <c r="K94" s="509">
        <v>354</v>
      </c>
      <c r="L94" s="513">
        <v>233</v>
      </c>
      <c r="M94" s="513">
        <v>82715</v>
      </c>
      <c r="N94" s="509">
        <v>1</v>
      </c>
      <c r="O94" s="509">
        <v>355</v>
      </c>
      <c r="P94" s="513">
        <v>184</v>
      </c>
      <c r="Q94" s="513">
        <v>65320</v>
      </c>
      <c r="R94" s="550">
        <v>0.78969957081545061</v>
      </c>
      <c r="S94" s="514">
        <v>355</v>
      </c>
    </row>
    <row r="95" spans="1:19" ht="14.4" customHeight="1" x14ac:dyDescent="0.3">
      <c r="A95" s="508" t="s">
        <v>855</v>
      </c>
      <c r="B95" s="509" t="s">
        <v>856</v>
      </c>
      <c r="C95" s="509" t="s">
        <v>432</v>
      </c>
      <c r="D95" s="509" t="s">
        <v>506</v>
      </c>
      <c r="E95" s="509" t="s">
        <v>871</v>
      </c>
      <c r="F95" s="509" t="s">
        <v>908</v>
      </c>
      <c r="G95" s="509" t="s">
        <v>909</v>
      </c>
      <c r="H95" s="513"/>
      <c r="I95" s="513"/>
      <c r="J95" s="509"/>
      <c r="K95" s="509"/>
      <c r="L95" s="513"/>
      <c r="M95" s="513"/>
      <c r="N95" s="509"/>
      <c r="O95" s="509"/>
      <c r="P95" s="513">
        <v>1</v>
      </c>
      <c r="Q95" s="513">
        <v>223</v>
      </c>
      <c r="R95" s="550"/>
      <c r="S95" s="514">
        <v>223</v>
      </c>
    </row>
    <row r="96" spans="1:19" ht="14.4" customHeight="1" x14ac:dyDescent="0.3">
      <c r="A96" s="508" t="s">
        <v>855</v>
      </c>
      <c r="B96" s="509" t="s">
        <v>856</v>
      </c>
      <c r="C96" s="509" t="s">
        <v>432</v>
      </c>
      <c r="D96" s="509" t="s">
        <v>506</v>
      </c>
      <c r="E96" s="509" t="s">
        <v>871</v>
      </c>
      <c r="F96" s="509" t="s">
        <v>908</v>
      </c>
      <c r="G96" s="509" t="s">
        <v>910</v>
      </c>
      <c r="H96" s="513">
        <v>7</v>
      </c>
      <c r="I96" s="513">
        <v>1554</v>
      </c>
      <c r="J96" s="509">
        <v>6.9686098654708525E-2</v>
      </c>
      <c r="K96" s="509">
        <v>222</v>
      </c>
      <c r="L96" s="513">
        <v>100</v>
      </c>
      <c r="M96" s="513">
        <v>22300</v>
      </c>
      <c r="N96" s="509">
        <v>1</v>
      </c>
      <c r="O96" s="509">
        <v>223</v>
      </c>
      <c r="P96" s="513">
        <v>71</v>
      </c>
      <c r="Q96" s="513">
        <v>15833</v>
      </c>
      <c r="R96" s="550">
        <v>0.71</v>
      </c>
      <c r="S96" s="514">
        <v>223</v>
      </c>
    </row>
    <row r="97" spans="1:19" ht="14.4" customHeight="1" x14ac:dyDescent="0.3">
      <c r="A97" s="508" t="s">
        <v>855</v>
      </c>
      <c r="B97" s="509" t="s">
        <v>856</v>
      </c>
      <c r="C97" s="509" t="s">
        <v>432</v>
      </c>
      <c r="D97" s="509" t="s">
        <v>506</v>
      </c>
      <c r="E97" s="509" t="s">
        <v>871</v>
      </c>
      <c r="F97" s="509" t="s">
        <v>911</v>
      </c>
      <c r="G97" s="509" t="s">
        <v>912</v>
      </c>
      <c r="H97" s="513">
        <v>3</v>
      </c>
      <c r="I97" s="513">
        <v>231</v>
      </c>
      <c r="J97" s="509">
        <v>3</v>
      </c>
      <c r="K97" s="509">
        <v>77</v>
      </c>
      <c r="L97" s="513">
        <v>1</v>
      </c>
      <c r="M97" s="513">
        <v>77</v>
      </c>
      <c r="N97" s="509">
        <v>1</v>
      </c>
      <c r="O97" s="509">
        <v>77</v>
      </c>
      <c r="P97" s="513"/>
      <c r="Q97" s="513"/>
      <c r="R97" s="550"/>
      <c r="S97" s="514"/>
    </row>
    <row r="98" spans="1:19" ht="14.4" customHeight="1" x14ac:dyDescent="0.3">
      <c r="A98" s="508" t="s">
        <v>855</v>
      </c>
      <c r="B98" s="509" t="s">
        <v>856</v>
      </c>
      <c r="C98" s="509" t="s">
        <v>432</v>
      </c>
      <c r="D98" s="509" t="s">
        <v>506</v>
      </c>
      <c r="E98" s="509" t="s">
        <v>871</v>
      </c>
      <c r="F98" s="509" t="s">
        <v>911</v>
      </c>
      <c r="G98" s="509" t="s">
        <v>913</v>
      </c>
      <c r="H98" s="513"/>
      <c r="I98" s="513"/>
      <c r="J98" s="509"/>
      <c r="K98" s="509"/>
      <c r="L98" s="513">
        <v>1</v>
      </c>
      <c r="M98" s="513">
        <v>77</v>
      </c>
      <c r="N98" s="509">
        <v>1</v>
      </c>
      <c r="O98" s="509">
        <v>77</v>
      </c>
      <c r="P98" s="513"/>
      <c r="Q98" s="513"/>
      <c r="R98" s="550"/>
      <c r="S98" s="514"/>
    </row>
    <row r="99" spans="1:19" ht="14.4" customHeight="1" x14ac:dyDescent="0.3">
      <c r="A99" s="508" t="s">
        <v>855</v>
      </c>
      <c r="B99" s="509" t="s">
        <v>856</v>
      </c>
      <c r="C99" s="509" t="s">
        <v>432</v>
      </c>
      <c r="D99" s="509" t="s">
        <v>506</v>
      </c>
      <c r="E99" s="509" t="s">
        <v>871</v>
      </c>
      <c r="F99" s="509" t="s">
        <v>916</v>
      </c>
      <c r="G99" s="509" t="s">
        <v>917</v>
      </c>
      <c r="H99" s="513">
        <v>2</v>
      </c>
      <c r="I99" s="513">
        <v>118</v>
      </c>
      <c r="J99" s="509"/>
      <c r="K99" s="509">
        <v>59</v>
      </c>
      <c r="L99" s="513"/>
      <c r="M99" s="513"/>
      <c r="N99" s="509"/>
      <c r="O99" s="509"/>
      <c r="P99" s="513"/>
      <c r="Q99" s="513"/>
      <c r="R99" s="550"/>
      <c r="S99" s="514"/>
    </row>
    <row r="100" spans="1:19" ht="14.4" customHeight="1" x14ac:dyDescent="0.3">
      <c r="A100" s="508" t="s">
        <v>855</v>
      </c>
      <c r="B100" s="509" t="s">
        <v>856</v>
      </c>
      <c r="C100" s="509" t="s">
        <v>432</v>
      </c>
      <c r="D100" s="509" t="s">
        <v>506</v>
      </c>
      <c r="E100" s="509" t="s">
        <v>871</v>
      </c>
      <c r="F100" s="509" t="s">
        <v>918</v>
      </c>
      <c r="G100" s="509" t="s">
        <v>920</v>
      </c>
      <c r="H100" s="513">
        <v>91</v>
      </c>
      <c r="I100" s="513">
        <v>63791</v>
      </c>
      <c r="J100" s="509">
        <v>1.5689655172413792</v>
      </c>
      <c r="K100" s="509">
        <v>701</v>
      </c>
      <c r="L100" s="513">
        <v>58</v>
      </c>
      <c r="M100" s="513">
        <v>40658</v>
      </c>
      <c r="N100" s="509">
        <v>1</v>
      </c>
      <c r="O100" s="509">
        <v>701</v>
      </c>
      <c r="P100" s="513">
        <v>70</v>
      </c>
      <c r="Q100" s="513">
        <v>49140</v>
      </c>
      <c r="R100" s="550">
        <v>1.2086182301146147</v>
      </c>
      <c r="S100" s="514">
        <v>702</v>
      </c>
    </row>
    <row r="101" spans="1:19" ht="14.4" customHeight="1" x14ac:dyDescent="0.3">
      <c r="A101" s="508" t="s">
        <v>855</v>
      </c>
      <c r="B101" s="509" t="s">
        <v>856</v>
      </c>
      <c r="C101" s="509" t="s">
        <v>432</v>
      </c>
      <c r="D101" s="509" t="s">
        <v>506</v>
      </c>
      <c r="E101" s="509" t="s">
        <v>871</v>
      </c>
      <c r="F101" s="509" t="s">
        <v>921</v>
      </c>
      <c r="G101" s="509" t="s">
        <v>922</v>
      </c>
      <c r="H101" s="513">
        <v>271</v>
      </c>
      <c r="I101" s="513">
        <v>62601</v>
      </c>
      <c r="J101" s="509">
        <v>1.0840000000000001</v>
      </c>
      <c r="K101" s="509">
        <v>231</v>
      </c>
      <c r="L101" s="513">
        <v>250</v>
      </c>
      <c r="M101" s="513">
        <v>57750</v>
      </c>
      <c r="N101" s="509">
        <v>1</v>
      </c>
      <c r="O101" s="509">
        <v>231</v>
      </c>
      <c r="P101" s="513">
        <v>236</v>
      </c>
      <c r="Q101" s="513">
        <v>54752</v>
      </c>
      <c r="R101" s="550">
        <v>0.94808658008658009</v>
      </c>
      <c r="S101" s="514">
        <v>232</v>
      </c>
    </row>
    <row r="102" spans="1:19" ht="14.4" customHeight="1" x14ac:dyDescent="0.3">
      <c r="A102" s="508" t="s">
        <v>855</v>
      </c>
      <c r="B102" s="509" t="s">
        <v>856</v>
      </c>
      <c r="C102" s="509" t="s">
        <v>432</v>
      </c>
      <c r="D102" s="509" t="s">
        <v>506</v>
      </c>
      <c r="E102" s="509" t="s">
        <v>871</v>
      </c>
      <c r="F102" s="509" t="s">
        <v>923</v>
      </c>
      <c r="G102" s="509" t="s">
        <v>925</v>
      </c>
      <c r="H102" s="513">
        <v>3</v>
      </c>
      <c r="I102" s="513">
        <v>1416</v>
      </c>
      <c r="J102" s="509"/>
      <c r="K102" s="509">
        <v>472</v>
      </c>
      <c r="L102" s="513">
        <v>0</v>
      </c>
      <c r="M102" s="513">
        <v>0</v>
      </c>
      <c r="N102" s="509"/>
      <c r="O102" s="509"/>
      <c r="P102" s="513"/>
      <c r="Q102" s="513"/>
      <c r="R102" s="550"/>
      <c r="S102" s="514"/>
    </row>
    <row r="103" spans="1:19" ht="14.4" customHeight="1" x14ac:dyDescent="0.3">
      <c r="A103" s="508" t="s">
        <v>855</v>
      </c>
      <c r="B103" s="509" t="s">
        <v>856</v>
      </c>
      <c r="C103" s="509" t="s">
        <v>432</v>
      </c>
      <c r="D103" s="509" t="s">
        <v>851</v>
      </c>
      <c r="E103" s="509" t="s">
        <v>871</v>
      </c>
      <c r="F103" s="509" t="s">
        <v>877</v>
      </c>
      <c r="G103" s="509" t="s">
        <v>878</v>
      </c>
      <c r="H103" s="513">
        <v>2</v>
      </c>
      <c r="I103" s="513">
        <v>74</v>
      </c>
      <c r="J103" s="509"/>
      <c r="K103" s="509">
        <v>37</v>
      </c>
      <c r="L103" s="513"/>
      <c r="M103" s="513"/>
      <c r="N103" s="509"/>
      <c r="O103" s="509"/>
      <c r="P103" s="513"/>
      <c r="Q103" s="513"/>
      <c r="R103" s="550"/>
      <c r="S103" s="514"/>
    </row>
    <row r="104" spans="1:19" ht="14.4" customHeight="1" x14ac:dyDescent="0.3">
      <c r="A104" s="508" t="s">
        <v>855</v>
      </c>
      <c r="B104" s="509" t="s">
        <v>856</v>
      </c>
      <c r="C104" s="509" t="s">
        <v>432</v>
      </c>
      <c r="D104" s="509" t="s">
        <v>851</v>
      </c>
      <c r="E104" s="509" t="s">
        <v>871</v>
      </c>
      <c r="F104" s="509" t="s">
        <v>880</v>
      </c>
      <c r="G104" s="509" t="s">
        <v>881</v>
      </c>
      <c r="H104" s="513"/>
      <c r="I104" s="513"/>
      <c r="J104" s="509"/>
      <c r="K104" s="509"/>
      <c r="L104" s="513">
        <v>1</v>
      </c>
      <c r="M104" s="513">
        <v>10</v>
      </c>
      <c r="N104" s="509">
        <v>1</v>
      </c>
      <c r="O104" s="509">
        <v>10</v>
      </c>
      <c r="P104" s="513"/>
      <c r="Q104" s="513"/>
      <c r="R104" s="550"/>
      <c r="S104" s="514"/>
    </row>
    <row r="105" spans="1:19" ht="14.4" customHeight="1" x14ac:dyDescent="0.3">
      <c r="A105" s="508" t="s">
        <v>855</v>
      </c>
      <c r="B105" s="509" t="s">
        <v>856</v>
      </c>
      <c r="C105" s="509" t="s">
        <v>432</v>
      </c>
      <c r="D105" s="509" t="s">
        <v>851</v>
      </c>
      <c r="E105" s="509" t="s">
        <v>871</v>
      </c>
      <c r="F105" s="509" t="s">
        <v>887</v>
      </c>
      <c r="G105" s="509" t="s">
        <v>888</v>
      </c>
      <c r="H105" s="513">
        <v>1</v>
      </c>
      <c r="I105" s="513">
        <v>74</v>
      </c>
      <c r="J105" s="509">
        <v>1</v>
      </c>
      <c r="K105" s="509">
        <v>74</v>
      </c>
      <c r="L105" s="513">
        <v>1</v>
      </c>
      <c r="M105" s="513">
        <v>74</v>
      </c>
      <c r="N105" s="509">
        <v>1</v>
      </c>
      <c r="O105" s="509">
        <v>74</v>
      </c>
      <c r="P105" s="513"/>
      <c r="Q105" s="513"/>
      <c r="R105" s="550"/>
      <c r="S105" s="514"/>
    </row>
    <row r="106" spans="1:19" ht="14.4" customHeight="1" x14ac:dyDescent="0.3">
      <c r="A106" s="508" t="s">
        <v>855</v>
      </c>
      <c r="B106" s="509" t="s">
        <v>856</v>
      </c>
      <c r="C106" s="509" t="s">
        <v>432</v>
      </c>
      <c r="D106" s="509" t="s">
        <v>851</v>
      </c>
      <c r="E106" s="509" t="s">
        <v>871</v>
      </c>
      <c r="F106" s="509" t="s">
        <v>890</v>
      </c>
      <c r="G106" s="509" t="s">
        <v>891</v>
      </c>
      <c r="H106" s="513"/>
      <c r="I106" s="513"/>
      <c r="J106" s="509"/>
      <c r="K106" s="509"/>
      <c r="L106" s="513">
        <v>1</v>
      </c>
      <c r="M106" s="513">
        <v>177</v>
      </c>
      <c r="N106" s="509">
        <v>1</v>
      </c>
      <c r="O106" s="509">
        <v>177</v>
      </c>
      <c r="P106" s="513"/>
      <c r="Q106" s="513"/>
      <c r="R106" s="550"/>
      <c r="S106" s="514"/>
    </row>
    <row r="107" spans="1:19" ht="14.4" customHeight="1" x14ac:dyDescent="0.3">
      <c r="A107" s="508" t="s">
        <v>855</v>
      </c>
      <c r="B107" s="509" t="s">
        <v>856</v>
      </c>
      <c r="C107" s="509" t="s">
        <v>432</v>
      </c>
      <c r="D107" s="509" t="s">
        <v>851</v>
      </c>
      <c r="E107" s="509" t="s">
        <v>871</v>
      </c>
      <c r="F107" s="509" t="s">
        <v>896</v>
      </c>
      <c r="G107" s="509" t="s">
        <v>897</v>
      </c>
      <c r="H107" s="513"/>
      <c r="I107" s="513"/>
      <c r="J107" s="509"/>
      <c r="K107" s="509"/>
      <c r="L107" s="513">
        <v>1</v>
      </c>
      <c r="M107" s="513">
        <v>33.33</v>
      </c>
      <c r="N107" s="509">
        <v>1</v>
      </c>
      <c r="O107" s="509">
        <v>33.33</v>
      </c>
      <c r="P107" s="513"/>
      <c r="Q107" s="513"/>
      <c r="R107" s="550"/>
      <c r="S107" s="514"/>
    </row>
    <row r="108" spans="1:19" ht="14.4" customHeight="1" x14ac:dyDescent="0.3">
      <c r="A108" s="508" t="s">
        <v>855</v>
      </c>
      <c r="B108" s="509" t="s">
        <v>856</v>
      </c>
      <c r="C108" s="509" t="s">
        <v>432</v>
      </c>
      <c r="D108" s="509" t="s">
        <v>851</v>
      </c>
      <c r="E108" s="509" t="s">
        <v>871</v>
      </c>
      <c r="F108" s="509" t="s">
        <v>896</v>
      </c>
      <c r="G108" s="509" t="s">
        <v>898</v>
      </c>
      <c r="H108" s="513"/>
      <c r="I108" s="513"/>
      <c r="J108" s="509"/>
      <c r="K108" s="509"/>
      <c r="L108" s="513">
        <v>3</v>
      </c>
      <c r="M108" s="513">
        <v>100</v>
      </c>
      <c r="N108" s="509">
        <v>1</v>
      </c>
      <c r="O108" s="509">
        <v>33.333333333333336</v>
      </c>
      <c r="P108" s="513"/>
      <c r="Q108" s="513"/>
      <c r="R108" s="550"/>
      <c r="S108" s="514"/>
    </row>
    <row r="109" spans="1:19" ht="14.4" customHeight="1" x14ac:dyDescent="0.3">
      <c r="A109" s="508" t="s">
        <v>855</v>
      </c>
      <c r="B109" s="509" t="s">
        <v>856</v>
      </c>
      <c r="C109" s="509" t="s">
        <v>432</v>
      </c>
      <c r="D109" s="509" t="s">
        <v>851</v>
      </c>
      <c r="E109" s="509" t="s">
        <v>871</v>
      </c>
      <c r="F109" s="509" t="s">
        <v>903</v>
      </c>
      <c r="G109" s="509" t="s">
        <v>904</v>
      </c>
      <c r="H109" s="513"/>
      <c r="I109" s="513"/>
      <c r="J109" s="509"/>
      <c r="K109" s="509"/>
      <c r="L109" s="513">
        <v>6</v>
      </c>
      <c r="M109" s="513">
        <v>444</v>
      </c>
      <c r="N109" s="509">
        <v>1</v>
      </c>
      <c r="O109" s="509">
        <v>74</v>
      </c>
      <c r="P109" s="513"/>
      <c r="Q109" s="513"/>
      <c r="R109" s="550"/>
      <c r="S109" s="514"/>
    </row>
    <row r="110" spans="1:19" ht="14.4" customHeight="1" x14ac:dyDescent="0.3">
      <c r="A110" s="508" t="s">
        <v>855</v>
      </c>
      <c r="B110" s="509" t="s">
        <v>856</v>
      </c>
      <c r="C110" s="509" t="s">
        <v>432</v>
      </c>
      <c r="D110" s="509" t="s">
        <v>851</v>
      </c>
      <c r="E110" s="509" t="s">
        <v>871</v>
      </c>
      <c r="F110" s="509" t="s">
        <v>905</v>
      </c>
      <c r="G110" s="509" t="s">
        <v>907</v>
      </c>
      <c r="H110" s="513"/>
      <c r="I110" s="513"/>
      <c r="J110" s="509"/>
      <c r="K110" s="509"/>
      <c r="L110" s="513">
        <v>1</v>
      </c>
      <c r="M110" s="513">
        <v>355</v>
      </c>
      <c r="N110" s="509">
        <v>1</v>
      </c>
      <c r="O110" s="509">
        <v>355</v>
      </c>
      <c r="P110" s="513"/>
      <c r="Q110" s="513"/>
      <c r="R110" s="550"/>
      <c r="S110" s="514"/>
    </row>
    <row r="111" spans="1:19" ht="14.4" customHeight="1" x14ac:dyDescent="0.3">
      <c r="A111" s="508" t="s">
        <v>855</v>
      </c>
      <c r="B111" s="509" t="s">
        <v>856</v>
      </c>
      <c r="C111" s="509" t="s">
        <v>432</v>
      </c>
      <c r="D111" s="509" t="s">
        <v>851</v>
      </c>
      <c r="E111" s="509" t="s">
        <v>871</v>
      </c>
      <c r="F111" s="509" t="s">
        <v>908</v>
      </c>
      <c r="G111" s="509" t="s">
        <v>909</v>
      </c>
      <c r="H111" s="513"/>
      <c r="I111" s="513"/>
      <c r="J111" s="509"/>
      <c r="K111" s="509"/>
      <c r="L111" s="513">
        <v>1</v>
      </c>
      <c r="M111" s="513">
        <v>223</v>
      </c>
      <c r="N111" s="509">
        <v>1</v>
      </c>
      <c r="O111" s="509">
        <v>223</v>
      </c>
      <c r="P111" s="513"/>
      <c r="Q111" s="513"/>
      <c r="R111" s="550"/>
      <c r="S111" s="514"/>
    </row>
    <row r="112" spans="1:19" ht="14.4" customHeight="1" x14ac:dyDescent="0.3">
      <c r="A112" s="508" t="s">
        <v>855</v>
      </c>
      <c r="B112" s="509" t="s">
        <v>856</v>
      </c>
      <c r="C112" s="509" t="s">
        <v>432</v>
      </c>
      <c r="D112" s="509" t="s">
        <v>851</v>
      </c>
      <c r="E112" s="509" t="s">
        <v>871</v>
      </c>
      <c r="F112" s="509" t="s">
        <v>908</v>
      </c>
      <c r="G112" s="509" t="s">
        <v>910</v>
      </c>
      <c r="H112" s="513">
        <v>3</v>
      </c>
      <c r="I112" s="513">
        <v>666</v>
      </c>
      <c r="J112" s="509">
        <v>2.9865470852017939</v>
      </c>
      <c r="K112" s="509">
        <v>222</v>
      </c>
      <c r="L112" s="513">
        <v>1</v>
      </c>
      <c r="M112" s="513">
        <v>223</v>
      </c>
      <c r="N112" s="509">
        <v>1</v>
      </c>
      <c r="O112" s="509">
        <v>223</v>
      </c>
      <c r="P112" s="513"/>
      <c r="Q112" s="513"/>
      <c r="R112" s="550"/>
      <c r="S112" s="514"/>
    </row>
    <row r="113" spans="1:19" ht="14.4" customHeight="1" x14ac:dyDescent="0.3">
      <c r="A113" s="508" t="s">
        <v>855</v>
      </c>
      <c r="B113" s="509" t="s">
        <v>856</v>
      </c>
      <c r="C113" s="509" t="s">
        <v>432</v>
      </c>
      <c r="D113" s="509" t="s">
        <v>851</v>
      </c>
      <c r="E113" s="509" t="s">
        <v>871</v>
      </c>
      <c r="F113" s="509" t="s">
        <v>918</v>
      </c>
      <c r="G113" s="509" t="s">
        <v>919</v>
      </c>
      <c r="H113" s="513"/>
      <c r="I113" s="513"/>
      <c r="J113" s="509"/>
      <c r="K113" s="509"/>
      <c r="L113" s="513">
        <v>1</v>
      </c>
      <c r="M113" s="513">
        <v>701</v>
      </c>
      <c r="N113" s="509">
        <v>1</v>
      </c>
      <c r="O113" s="509">
        <v>701</v>
      </c>
      <c r="P113" s="513"/>
      <c r="Q113" s="513"/>
      <c r="R113" s="550"/>
      <c r="S113" s="514"/>
    </row>
    <row r="114" spans="1:19" ht="14.4" customHeight="1" x14ac:dyDescent="0.3">
      <c r="A114" s="508" t="s">
        <v>855</v>
      </c>
      <c r="B114" s="509" t="s">
        <v>856</v>
      </c>
      <c r="C114" s="509" t="s">
        <v>432</v>
      </c>
      <c r="D114" s="509" t="s">
        <v>507</v>
      </c>
      <c r="E114" s="509" t="s">
        <v>857</v>
      </c>
      <c r="F114" s="509" t="s">
        <v>864</v>
      </c>
      <c r="G114" s="509"/>
      <c r="H114" s="513">
        <v>1</v>
      </c>
      <c r="I114" s="513">
        <v>56.84</v>
      </c>
      <c r="J114" s="509"/>
      <c r="K114" s="509">
        <v>56.84</v>
      </c>
      <c r="L114" s="513"/>
      <c r="M114" s="513"/>
      <c r="N114" s="509"/>
      <c r="O114" s="509"/>
      <c r="P114" s="513"/>
      <c r="Q114" s="513"/>
      <c r="R114" s="550"/>
      <c r="S114" s="514"/>
    </row>
    <row r="115" spans="1:19" ht="14.4" customHeight="1" x14ac:dyDescent="0.3">
      <c r="A115" s="508" t="s">
        <v>855</v>
      </c>
      <c r="B115" s="509" t="s">
        <v>856</v>
      </c>
      <c r="C115" s="509" t="s">
        <v>432</v>
      </c>
      <c r="D115" s="509" t="s">
        <v>507</v>
      </c>
      <c r="E115" s="509" t="s">
        <v>871</v>
      </c>
      <c r="F115" s="509" t="s">
        <v>877</v>
      </c>
      <c r="G115" s="509" t="s">
        <v>878</v>
      </c>
      <c r="H115" s="513">
        <v>5</v>
      </c>
      <c r="I115" s="513">
        <v>185</v>
      </c>
      <c r="J115" s="509">
        <v>0.38461538461538464</v>
      </c>
      <c r="K115" s="509">
        <v>37</v>
      </c>
      <c r="L115" s="513">
        <v>13</v>
      </c>
      <c r="M115" s="513">
        <v>481</v>
      </c>
      <c r="N115" s="509">
        <v>1</v>
      </c>
      <c r="O115" s="509">
        <v>37</v>
      </c>
      <c r="P115" s="513">
        <v>16</v>
      </c>
      <c r="Q115" s="513">
        <v>592</v>
      </c>
      <c r="R115" s="550">
        <v>1.2307692307692308</v>
      </c>
      <c r="S115" s="514">
        <v>37</v>
      </c>
    </row>
    <row r="116" spans="1:19" ht="14.4" customHeight="1" x14ac:dyDescent="0.3">
      <c r="A116" s="508" t="s">
        <v>855</v>
      </c>
      <c r="B116" s="509" t="s">
        <v>856</v>
      </c>
      <c r="C116" s="509" t="s">
        <v>432</v>
      </c>
      <c r="D116" s="509" t="s">
        <v>507</v>
      </c>
      <c r="E116" s="509" t="s">
        <v>871</v>
      </c>
      <c r="F116" s="509" t="s">
        <v>877</v>
      </c>
      <c r="G116" s="509" t="s">
        <v>879</v>
      </c>
      <c r="H116" s="513">
        <v>1</v>
      </c>
      <c r="I116" s="513">
        <v>37</v>
      </c>
      <c r="J116" s="509">
        <v>0.5</v>
      </c>
      <c r="K116" s="509">
        <v>37</v>
      </c>
      <c r="L116" s="513">
        <v>2</v>
      </c>
      <c r="M116" s="513">
        <v>74</v>
      </c>
      <c r="N116" s="509">
        <v>1</v>
      </c>
      <c r="O116" s="509">
        <v>37</v>
      </c>
      <c r="P116" s="513">
        <v>2</v>
      </c>
      <c r="Q116" s="513">
        <v>74</v>
      </c>
      <c r="R116" s="550">
        <v>1</v>
      </c>
      <c r="S116" s="514">
        <v>37</v>
      </c>
    </row>
    <row r="117" spans="1:19" ht="14.4" customHeight="1" x14ac:dyDescent="0.3">
      <c r="A117" s="508" t="s">
        <v>855</v>
      </c>
      <c r="B117" s="509" t="s">
        <v>856</v>
      </c>
      <c r="C117" s="509" t="s">
        <v>432</v>
      </c>
      <c r="D117" s="509" t="s">
        <v>507</v>
      </c>
      <c r="E117" s="509" t="s">
        <v>871</v>
      </c>
      <c r="F117" s="509" t="s">
        <v>880</v>
      </c>
      <c r="G117" s="509" t="s">
        <v>881</v>
      </c>
      <c r="H117" s="513"/>
      <c r="I117" s="513"/>
      <c r="J117" s="509"/>
      <c r="K117" s="509"/>
      <c r="L117" s="513">
        <v>2</v>
      </c>
      <c r="M117" s="513">
        <v>20</v>
      </c>
      <c r="N117" s="509">
        <v>1</v>
      </c>
      <c r="O117" s="509">
        <v>10</v>
      </c>
      <c r="P117" s="513">
        <v>4</v>
      </c>
      <c r="Q117" s="513">
        <v>40</v>
      </c>
      <c r="R117" s="550">
        <v>2</v>
      </c>
      <c r="S117" s="514">
        <v>10</v>
      </c>
    </row>
    <row r="118" spans="1:19" ht="14.4" customHeight="1" x14ac:dyDescent="0.3">
      <c r="A118" s="508" t="s">
        <v>855</v>
      </c>
      <c r="B118" s="509" t="s">
        <v>856</v>
      </c>
      <c r="C118" s="509" t="s">
        <v>432</v>
      </c>
      <c r="D118" s="509" t="s">
        <v>507</v>
      </c>
      <c r="E118" s="509" t="s">
        <v>871</v>
      </c>
      <c r="F118" s="509" t="s">
        <v>887</v>
      </c>
      <c r="G118" s="509" t="s">
        <v>888</v>
      </c>
      <c r="H118" s="513">
        <v>2</v>
      </c>
      <c r="I118" s="513">
        <v>148</v>
      </c>
      <c r="J118" s="509">
        <v>0.4</v>
      </c>
      <c r="K118" s="509">
        <v>74</v>
      </c>
      <c r="L118" s="513">
        <v>5</v>
      </c>
      <c r="M118" s="513">
        <v>370</v>
      </c>
      <c r="N118" s="509">
        <v>1</v>
      </c>
      <c r="O118" s="509">
        <v>74</v>
      </c>
      <c r="P118" s="513">
        <v>8</v>
      </c>
      <c r="Q118" s="513">
        <v>592</v>
      </c>
      <c r="R118" s="550">
        <v>1.6</v>
      </c>
      <c r="S118" s="514">
        <v>74</v>
      </c>
    </row>
    <row r="119" spans="1:19" ht="14.4" customHeight="1" x14ac:dyDescent="0.3">
      <c r="A119" s="508" t="s">
        <v>855</v>
      </c>
      <c r="B119" s="509" t="s">
        <v>856</v>
      </c>
      <c r="C119" s="509" t="s">
        <v>432</v>
      </c>
      <c r="D119" s="509" t="s">
        <v>507</v>
      </c>
      <c r="E119" s="509" t="s">
        <v>871</v>
      </c>
      <c r="F119" s="509" t="s">
        <v>890</v>
      </c>
      <c r="G119" s="509" t="s">
        <v>891</v>
      </c>
      <c r="H119" s="513">
        <v>4</v>
      </c>
      <c r="I119" s="513">
        <v>708</v>
      </c>
      <c r="J119" s="509">
        <v>4</v>
      </c>
      <c r="K119" s="509">
        <v>177</v>
      </c>
      <c r="L119" s="513">
        <v>1</v>
      </c>
      <c r="M119" s="513">
        <v>177</v>
      </c>
      <c r="N119" s="509">
        <v>1</v>
      </c>
      <c r="O119" s="509">
        <v>177</v>
      </c>
      <c r="P119" s="513">
        <v>1</v>
      </c>
      <c r="Q119" s="513">
        <v>178</v>
      </c>
      <c r="R119" s="550">
        <v>1.0056497175141244</v>
      </c>
      <c r="S119" s="514">
        <v>178</v>
      </c>
    </row>
    <row r="120" spans="1:19" ht="14.4" customHeight="1" x14ac:dyDescent="0.3">
      <c r="A120" s="508" t="s">
        <v>855</v>
      </c>
      <c r="B120" s="509" t="s">
        <v>856</v>
      </c>
      <c r="C120" s="509" t="s">
        <v>432</v>
      </c>
      <c r="D120" s="509" t="s">
        <v>507</v>
      </c>
      <c r="E120" s="509" t="s">
        <v>871</v>
      </c>
      <c r="F120" s="509" t="s">
        <v>890</v>
      </c>
      <c r="G120" s="509" t="s">
        <v>892</v>
      </c>
      <c r="H120" s="513"/>
      <c r="I120" s="513"/>
      <c r="J120" s="509"/>
      <c r="K120" s="509"/>
      <c r="L120" s="513"/>
      <c r="M120" s="513"/>
      <c r="N120" s="509"/>
      <c r="O120" s="509"/>
      <c r="P120" s="513">
        <v>1</v>
      </c>
      <c r="Q120" s="513">
        <v>178</v>
      </c>
      <c r="R120" s="550"/>
      <c r="S120" s="514">
        <v>178</v>
      </c>
    </row>
    <row r="121" spans="1:19" ht="14.4" customHeight="1" x14ac:dyDescent="0.3">
      <c r="A121" s="508" t="s">
        <v>855</v>
      </c>
      <c r="B121" s="509" t="s">
        <v>856</v>
      </c>
      <c r="C121" s="509" t="s">
        <v>432</v>
      </c>
      <c r="D121" s="509" t="s">
        <v>507</v>
      </c>
      <c r="E121" s="509" t="s">
        <v>871</v>
      </c>
      <c r="F121" s="509" t="s">
        <v>896</v>
      </c>
      <c r="G121" s="509" t="s">
        <v>897</v>
      </c>
      <c r="H121" s="513">
        <v>2</v>
      </c>
      <c r="I121" s="513">
        <v>66.66</v>
      </c>
      <c r="J121" s="509"/>
      <c r="K121" s="509">
        <v>33.33</v>
      </c>
      <c r="L121" s="513"/>
      <c r="M121" s="513"/>
      <c r="N121" s="509"/>
      <c r="O121" s="509"/>
      <c r="P121" s="513">
        <v>1</v>
      </c>
      <c r="Q121" s="513">
        <v>33.33</v>
      </c>
      <c r="R121" s="550"/>
      <c r="S121" s="514">
        <v>33.33</v>
      </c>
    </row>
    <row r="122" spans="1:19" ht="14.4" customHeight="1" x14ac:dyDescent="0.3">
      <c r="A122" s="508" t="s">
        <v>855</v>
      </c>
      <c r="B122" s="509" t="s">
        <v>856</v>
      </c>
      <c r="C122" s="509" t="s">
        <v>432</v>
      </c>
      <c r="D122" s="509" t="s">
        <v>507</v>
      </c>
      <c r="E122" s="509" t="s">
        <v>871</v>
      </c>
      <c r="F122" s="509" t="s">
        <v>896</v>
      </c>
      <c r="G122" s="509" t="s">
        <v>898</v>
      </c>
      <c r="H122" s="513">
        <v>5</v>
      </c>
      <c r="I122" s="513">
        <v>166.67</v>
      </c>
      <c r="J122" s="509">
        <v>0.62500468744140691</v>
      </c>
      <c r="K122" s="509">
        <v>33.333999999999996</v>
      </c>
      <c r="L122" s="513">
        <v>8</v>
      </c>
      <c r="M122" s="513">
        <v>266.67</v>
      </c>
      <c r="N122" s="509">
        <v>1</v>
      </c>
      <c r="O122" s="509">
        <v>33.333750000000002</v>
      </c>
      <c r="P122" s="513">
        <v>6</v>
      </c>
      <c r="Q122" s="513">
        <v>200.01</v>
      </c>
      <c r="R122" s="550">
        <v>0.75002812464844182</v>
      </c>
      <c r="S122" s="514">
        <v>33.335000000000001</v>
      </c>
    </row>
    <row r="123" spans="1:19" ht="14.4" customHeight="1" x14ac:dyDescent="0.3">
      <c r="A123" s="508" t="s">
        <v>855</v>
      </c>
      <c r="B123" s="509" t="s">
        <v>856</v>
      </c>
      <c r="C123" s="509" t="s">
        <v>432</v>
      </c>
      <c r="D123" s="509" t="s">
        <v>507</v>
      </c>
      <c r="E123" s="509" t="s">
        <v>871</v>
      </c>
      <c r="F123" s="509" t="s">
        <v>899</v>
      </c>
      <c r="G123" s="509" t="s">
        <v>900</v>
      </c>
      <c r="H123" s="513">
        <v>1</v>
      </c>
      <c r="I123" s="513">
        <v>37</v>
      </c>
      <c r="J123" s="509">
        <v>1</v>
      </c>
      <c r="K123" s="509">
        <v>37</v>
      </c>
      <c r="L123" s="513">
        <v>1</v>
      </c>
      <c r="M123" s="513">
        <v>37</v>
      </c>
      <c r="N123" s="509">
        <v>1</v>
      </c>
      <c r="O123" s="509">
        <v>37</v>
      </c>
      <c r="P123" s="513"/>
      <c r="Q123" s="513"/>
      <c r="R123" s="550"/>
      <c r="S123" s="514"/>
    </row>
    <row r="124" spans="1:19" ht="14.4" customHeight="1" x14ac:dyDescent="0.3">
      <c r="A124" s="508" t="s">
        <v>855</v>
      </c>
      <c r="B124" s="509" t="s">
        <v>856</v>
      </c>
      <c r="C124" s="509" t="s">
        <v>432</v>
      </c>
      <c r="D124" s="509" t="s">
        <v>507</v>
      </c>
      <c r="E124" s="509" t="s">
        <v>871</v>
      </c>
      <c r="F124" s="509" t="s">
        <v>903</v>
      </c>
      <c r="G124" s="509" t="s">
        <v>904</v>
      </c>
      <c r="H124" s="513">
        <v>16</v>
      </c>
      <c r="I124" s="513">
        <v>1184</v>
      </c>
      <c r="J124" s="509">
        <v>1.3333333333333333</v>
      </c>
      <c r="K124" s="509">
        <v>74</v>
      </c>
      <c r="L124" s="513">
        <v>12</v>
      </c>
      <c r="M124" s="513">
        <v>888</v>
      </c>
      <c r="N124" s="509">
        <v>1</v>
      </c>
      <c r="O124" s="509">
        <v>74</v>
      </c>
      <c r="P124" s="513">
        <v>18</v>
      </c>
      <c r="Q124" s="513">
        <v>1332</v>
      </c>
      <c r="R124" s="550">
        <v>1.5</v>
      </c>
      <c r="S124" s="514">
        <v>74</v>
      </c>
    </row>
    <row r="125" spans="1:19" ht="14.4" customHeight="1" x14ac:dyDescent="0.3">
      <c r="A125" s="508" t="s">
        <v>855</v>
      </c>
      <c r="B125" s="509" t="s">
        <v>856</v>
      </c>
      <c r="C125" s="509" t="s">
        <v>432</v>
      </c>
      <c r="D125" s="509" t="s">
        <v>507</v>
      </c>
      <c r="E125" s="509" t="s">
        <v>871</v>
      </c>
      <c r="F125" s="509" t="s">
        <v>905</v>
      </c>
      <c r="G125" s="509" t="s">
        <v>906</v>
      </c>
      <c r="H125" s="513">
        <v>2</v>
      </c>
      <c r="I125" s="513">
        <v>708</v>
      </c>
      <c r="J125" s="509"/>
      <c r="K125" s="509">
        <v>354</v>
      </c>
      <c r="L125" s="513"/>
      <c r="M125" s="513"/>
      <c r="N125" s="509"/>
      <c r="O125" s="509"/>
      <c r="P125" s="513"/>
      <c r="Q125" s="513"/>
      <c r="R125" s="550"/>
      <c r="S125" s="514"/>
    </row>
    <row r="126" spans="1:19" ht="14.4" customHeight="1" x14ac:dyDescent="0.3">
      <c r="A126" s="508" t="s">
        <v>855</v>
      </c>
      <c r="B126" s="509" t="s">
        <v>856</v>
      </c>
      <c r="C126" s="509" t="s">
        <v>432</v>
      </c>
      <c r="D126" s="509" t="s">
        <v>507</v>
      </c>
      <c r="E126" s="509" t="s">
        <v>871</v>
      </c>
      <c r="F126" s="509" t="s">
        <v>905</v>
      </c>
      <c r="G126" s="509" t="s">
        <v>907</v>
      </c>
      <c r="H126" s="513"/>
      <c r="I126" s="513"/>
      <c r="J126" s="509"/>
      <c r="K126" s="509"/>
      <c r="L126" s="513">
        <v>5</v>
      </c>
      <c r="M126" s="513">
        <v>1775</v>
      </c>
      <c r="N126" s="509">
        <v>1</v>
      </c>
      <c r="O126" s="509">
        <v>355</v>
      </c>
      <c r="P126" s="513">
        <v>4</v>
      </c>
      <c r="Q126" s="513">
        <v>1420</v>
      </c>
      <c r="R126" s="550">
        <v>0.8</v>
      </c>
      <c r="S126" s="514">
        <v>355</v>
      </c>
    </row>
    <row r="127" spans="1:19" ht="14.4" customHeight="1" x14ac:dyDescent="0.3">
      <c r="A127" s="508" t="s">
        <v>855</v>
      </c>
      <c r="B127" s="509" t="s">
        <v>856</v>
      </c>
      <c r="C127" s="509" t="s">
        <v>432</v>
      </c>
      <c r="D127" s="509" t="s">
        <v>507</v>
      </c>
      <c r="E127" s="509" t="s">
        <v>871</v>
      </c>
      <c r="F127" s="509" t="s">
        <v>908</v>
      </c>
      <c r="G127" s="509" t="s">
        <v>909</v>
      </c>
      <c r="H127" s="513">
        <v>1</v>
      </c>
      <c r="I127" s="513">
        <v>222</v>
      </c>
      <c r="J127" s="509"/>
      <c r="K127" s="509">
        <v>222</v>
      </c>
      <c r="L127" s="513"/>
      <c r="M127" s="513"/>
      <c r="N127" s="509"/>
      <c r="O127" s="509"/>
      <c r="P127" s="513"/>
      <c r="Q127" s="513"/>
      <c r="R127" s="550"/>
      <c r="S127" s="514"/>
    </row>
    <row r="128" spans="1:19" ht="14.4" customHeight="1" x14ac:dyDescent="0.3">
      <c r="A128" s="508" t="s">
        <v>855</v>
      </c>
      <c r="B128" s="509" t="s">
        <v>856</v>
      </c>
      <c r="C128" s="509" t="s">
        <v>432</v>
      </c>
      <c r="D128" s="509" t="s">
        <v>507</v>
      </c>
      <c r="E128" s="509" t="s">
        <v>871</v>
      </c>
      <c r="F128" s="509" t="s">
        <v>908</v>
      </c>
      <c r="G128" s="509" t="s">
        <v>910</v>
      </c>
      <c r="H128" s="513"/>
      <c r="I128" s="513"/>
      <c r="J128" s="509"/>
      <c r="K128" s="509"/>
      <c r="L128" s="513">
        <v>5</v>
      </c>
      <c r="M128" s="513">
        <v>1115</v>
      </c>
      <c r="N128" s="509">
        <v>1</v>
      </c>
      <c r="O128" s="509">
        <v>223</v>
      </c>
      <c r="P128" s="513">
        <v>7</v>
      </c>
      <c r="Q128" s="513">
        <v>1561</v>
      </c>
      <c r="R128" s="550">
        <v>1.4</v>
      </c>
      <c r="S128" s="514">
        <v>223</v>
      </c>
    </row>
    <row r="129" spans="1:19" ht="14.4" customHeight="1" x14ac:dyDescent="0.3">
      <c r="A129" s="508" t="s">
        <v>855</v>
      </c>
      <c r="B129" s="509" t="s">
        <v>856</v>
      </c>
      <c r="C129" s="509" t="s">
        <v>432</v>
      </c>
      <c r="D129" s="509" t="s">
        <v>507</v>
      </c>
      <c r="E129" s="509" t="s">
        <v>871</v>
      </c>
      <c r="F129" s="509" t="s">
        <v>911</v>
      </c>
      <c r="G129" s="509" t="s">
        <v>913</v>
      </c>
      <c r="H129" s="513"/>
      <c r="I129" s="513"/>
      <c r="J129" s="509"/>
      <c r="K129" s="509"/>
      <c r="L129" s="513"/>
      <c r="M129" s="513"/>
      <c r="N129" s="509"/>
      <c r="O129" s="509"/>
      <c r="P129" s="513">
        <v>1</v>
      </c>
      <c r="Q129" s="513">
        <v>77</v>
      </c>
      <c r="R129" s="550"/>
      <c r="S129" s="514">
        <v>77</v>
      </c>
    </row>
    <row r="130" spans="1:19" ht="14.4" customHeight="1" x14ac:dyDescent="0.3">
      <c r="A130" s="508" t="s">
        <v>855</v>
      </c>
      <c r="B130" s="509" t="s">
        <v>856</v>
      </c>
      <c r="C130" s="509" t="s">
        <v>432</v>
      </c>
      <c r="D130" s="509" t="s">
        <v>507</v>
      </c>
      <c r="E130" s="509" t="s">
        <v>871</v>
      </c>
      <c r="F130" s="509" t="s">
        <v>918</v>
      </c>
      <c r="G130" s="509" t="s">
        <v>919</v>
      </c>
      <c r="H130" s="513"/>
      <c r="I130" s="513"/>
      <c r="J130" s="509"/>
      <c r="K130" s="509"/>
      <c r="L130" s="513">
        <v>1</v>
      </c>
      <c r="M130" s="513">
        <v>701</v>
      </c>
      <c r="N130" s="509">
        <v>1</v>
      </c>
      <c r="O130" s="509">
        <v>701</v>
      </c>
      <c r="P130" s="513"/>
      <c r="Q130" s="513"/>
      <c r="R130" s="550"/>
      <c r="S130" s="514"/>
    </row>
    <row r="131" spans="1:19" ht="14.4" customHeight="1" x14ac:dyDescent="0.3">
      <c r="A131" s="508" t="s">
        <v>855</v>
      </c>
      <c r="B131" s="509" t="s">
        <v>856</v>
      </c>
      <c r="C131" s="509" t="s">
        <v>432</v>
      </c>
      <c r="D131" s="509" t="s">
        <v>507</v>
      </c>
      <c r="E131" s="509" t="s">
        <v>871</v>
      </c>
      <c r="F131" s="509" t="s">
        <v>918</v>
      </c>
      <c r="G131" s="509" t="s">
        <v>920</v>
      </c>
      <c r="H131" s="513">
        <v>1</v>
      </c>
      <c r="I131" s="513">
        <v>701</v>
      </c>
      <c r="J131" s="509">
        <v>1</v>
      </c>
      <c r="K131" s="509">
        <v>701</v>
      </c>
      <c r="L131" s="513">
        <v>1</v>
      </c>
      <c r="M131" s="513">
        <v>701</v>
      </c>
      <c r="N131" s="509">
        <v>1</v>
      </c>
      <c r="O131" s="509">
        <v>701</v>
      </c>
      <c r="P131" s="513">
        <v>1</v>
      </c>
      <c r="Q131" s="513">
        <v>702</v>
      </c>
      <c r="R131" s="550">
        <v>1.0014265335235377</v>
      </c>
      <c r="S131" s="514">
        <v>702</v>
      </c>
    </row>
    <row r="132" spans="1:19" ht="14.4" customHeight="1" x14ac:dyDescent="0.3">
      <c r="A132" s="508" t="s">
        <v>855</v>
      </c>
      <c r="B132" s="509" t="s">
        <v>856</v>
      </c>
      <c r="C132" s="509" t="s">
        <v>432</v>
      </c>
      <c r="D132" s="509" t="s">
        <v>507</v>
      </c>
      <c r="E132" s="509" t="s">
        <v>871</v>
      </c>
      <c r="F132" s="509" t="s">
        <v>921</v>
      </c>
      <c r="G132" s="509" t="s">
        <v>922</v>
      </c>
      <c r="H132" s="513">
        <v>59</v>
      </c>
      <c r="I132" s="513">
        <v>13629</v>
      </c>
      <c r="J132" s="509">
        <v>0.921875</v>
      </c>
      <c r="K132" s="509">
        <v>231</v>
      </c>
      <c r="L132" s="513">
        <v>64</v>
      </c>
      <c r="M132" s="513">
        <v>14784</v>
      </c>
      <c r="N132" s="509">
        <v>1</v>
      </c>
      <c r="O132" s="509">
        <v>231</v>
      </c>
      <c r="P132" s="513">
        <v>54</v>
      </c>
      <c r="Q132" s="513">
        <v>12528</v>
      </c>
      <c r="R132" s="550">
        <v>0.84740259740259738</v>
      </c>
      <c r="S132" s="514">
        <v>232</v>
      </c>
    </row>
    <row r="133" spans="1:19" ht="14.4" customHeight="1" x14ac:dyDescent="0.3">
      <c r="A133" s="508" t="s">
        <v>855</v>
      </c>
      <c r="B133" s="509" t="s">
        <v>856</v>
      </c>
      <c r="C133" s="509" t="s">
        <v>432</v>
      </c>
      <c r="D133" s="509" t="s">
        <v>507</v>
      </c>
      <c r="E133" s="509" t="s">
        <v>871</v>
      </c>
      <c r="F133" s="509" t="s">
        <v>923</v>
      </c>
      <c r="G133" s="509" t="s">
        <v>924</v>
      </c>
      <c r="H133" s="513"/>
      <c r="I133" s="513"/>
      <c r="J133" s="509"/>
      <c r="K133" s="509"/>
      <c r="L133" s="513"/>
      <c r="M133" s="513"/>
      <c r="N133" s="509"/>
      <c r="O133" s="509"/>
      <c r="P133" s="513">
        <v>1</v>
      </c>
      <c r="Q133" s="513">
        <v>474</v>
      </c>
      <c r="R133" s="550"/>
      <c r="S133" s="514">
        <v>474</v>
      </c>
    </row>
    <row r="134" spans="1:19" ht="14.4" customHeight="1" x14ac:dyDescent="0.3">
      <c r="A134" s="508" t="s">
        <v>855</v>
      </c>
      <c r="B134" s="509" t="s">
        <v>856</v>
      </c>
      <c r="C134" s="509" t="s">
        <v>432</v>
      </c>
      <c r="D134" s="509" t="s">
        <v>508</v>
      </c>
      <c r="E134" s="509" t="s">
        <v>857</v>
      </c>
      <c r="F134" s="509" t="s">
        <v>858</v>
      </c>
      <c r="G134" s="509" t="s">
        <v>859</v>
      </c>
      <c r="H134" s="513">
        <v>4</v>
      </c>
      <c r="I134" s="513">
        <v>216.4</v>
      </c>
      <c r="J134" s="509">
        <v>5</v>
      </c>
      <c r="K134" s="509">
        <v>54.1</v>
      </c>
      <c r="L134" s="513">
        <v>0.8</v>
      </c>
      <c r="M134" s="513">
        <v>43.28</v>
      </c>
      <c r="N134" s="509">
        <v>1</v>
      </c>
      <c r="O134" s="509">
        <v>54.1</v>
      </c>
      <c r="P134" s="513">
        <v>3.6</v>
      </c>
      <c r="Q134" s="513">
        <v>194.76</v>
      </c>
      <c r="R134" s="550">
        <v>4.5</v>
      </c>
      <c r="S134" s="514">
        <v>54.099999999999994</v>
      </c>
    </row>
    <row r="135" spans="1:19" ht="14.4" customHeight="1" x14ac:dyDescent="0.3">
      <c r="A135" s="508" t="s">
        <v>855</v>
      </c>
      <c r="B135" s="509" t="s">
        <v>856</v>
      </c>
      <c r="C135" s="509" t="s">
        <v>432</v>
      </c>
      <c r="D135" s="509" t="s">
        <v>508</v>
      </c>
      <c r="E135" s="509" t="s">
        <v>857</v>
      </c>
      <c r="F135" s="509" t="s">
        <v>861</v>
      </c>
      <c r="G135" s="509" t="s">
        <v>492</v>
      </c>
      <c r="H135" s="513">
        <v>0.1</v>
      </c>
      <c r="I135" s="513">
        <v>6.14</v>
      </c>
      <c r="J135" s="509"/>
      <c r="K135" s="509">
        <v>61.399999999999991</v>
      </c>
      <c r="L135" s="513"/>
      <c r="M135" s="513"/>
      <c r="N135" s="509"/>
      <c r="O135" s="509"/>
      <c r="P135" s="513">
        <v>0.1</v>
      </c>
      <c r="Q135" s="513">
        <v>6.14</v>
      </c>
      <c r="R135" s="550"/>
      <c r="S135" s="514">
        <v>61.399999999999991</v>
      </c>
    </row>
    <row r="136" spans="1:19" ht="14.4" customHeight="1" x14ac:dyDescent="0.3">
      <c r="A136" s="508" t="s">
        <v>855</v>
      </c>
      <c r="B136" s="509" t="s">
        <v>856</v>
      </c>
      <c r="C136" s="509" t="s">
        <v>432</v>
      </c>
      <c r="D136" s="509" t="s">
        <v>508</v>
      </c>
      <c r="E136" s="509" t="s">
        <v>857</v>
      </c>
      <c r="F136" s="509" t="s">
        <v>862</v>
      </c>
      <c r="G136" s="509" t="s">
        <v>863</v>
      </c>
      <c r="H136" s="513">
        <v>0.1</v>
      </c>
      <c r="I136" s="513">
        <v>17.7</v>
      </c>
      <c r="J136" s="509">
        <v>1</v>
      </c>
      <c r="K136" s="509">
        <v>176.99999999999997</v>
      </c>
      <c r="L136" s="513">
        <v>0.1</v>
      </c>
      <c r="M136" s="513">
        <v>17.7</v>
      </c>
      <c r="N136" s="509">
        <v>1</v>
      </c>
      <c r="O136" s="509">
        <v>176.99999999999997</v>
      </c>
      <c r="P136" s="513"/>
      <c r="Q136" s="513"/>
      <c r="R136" s="550"/>
      <c r="S136" s="514"/>
    </row>
    <row r="137" spans="1:19" ht="14.4" customHeight="1" x14ac:dyDescent="0.3">
      <c r="A137" s="508" t="s">
        <v>855</v>
      </c>
      <c r="B137" s="509" t="s">
        <v>856</v>
      </c>
      <c r="C137" s="509" t="s">
        <v>432</v>
      </c>
      <c r="D137" s="509" t="s">
        <v>508</v>
      </c>
      <c r="E137" s="509" t="s">
        <v>857</v>
      </c>
      <c r="F137" s="509" t="s">
        <v>864</v>
      </c>
      <c r="G137" s="509"/>
      <c r="H137" s="513">
        <v>2</v>
      </c>
      <c r="I137" s="513">
        <v>113.68</v>
      </c>
      <c r="J137" s="509"/>
      <c r="K137" s="509">
        <v>56.84</v>
      </c>
      <c r="L137" s="513"/>
      <c r="M137" s="513"/>
      <c r="N137" s="509"/>
      <c r="O137" s="509"/>
      <c r="P137" s="513"/>
      <c r="Q137" s="513"/>
      <c r="R137" s="550"/>
      <c r="S137" s="514"/>
    </row>
    <row r="138" spans="1:19" ht="14.4" customHeight="1" x14ac:dyDescent="0.3">
      <c r="A138" s="508" t="s">
        <v>855</v>
      </c>
      <c r="B138" s="509" t="s">
        <v>856</v>
      </c>
      <c r="C138" s="509" t="s">
        <v>432</v>
      </c>
      <c r="D138" s="509" t="s">
        <v>508</v>
      </c>
      <c r="E138" s="509" t="s">
        <v>857</v>
      </c>
      <c r="F138" s="509" t="s">
        <v>865</v>
      </c>
      <c r="G138" s="509" t="s">
        <v>866</v>
      </c>
      <c r="H138" s="513">
        <v>23</v>
      </c>
      <c r="I138" s="513">
        <v>56.120000000000005</v>
      </c>
      <c r="J138" s="509"/>
      <c r="K138" s="509">
        <v>2.4400000000000004</v>
      </c>
      <c r="L138" s="513"/>
      <c r="M138" s="513"/>
      <c r="N138" s="509"/>
      <c r="O138" s="509"/>
      <c r="P138" s="513"/>
      <c r="Q138" s="513"/>
      <c r="R138" s="550"/>
      <c r="S138" s="514"/>
    </row>
    <row r="139" spans="1:19" ht="14.4" customHeight="1" x14ac:dyDescent="0.3">
      <c r="A139" s="508" t="s">
        <v>855</v>
      </c>
      <c r="B139" s="509" t="s">
        <v>856</v>
      </c>
      <c r="C139" s="509" t="s">
        <v>432</v>
      </c>
      <c r="D139" s="509" t="s">
        <v>508</v>
      </c>
      <c r="E139" s="509" t="s">
        <v>857</v>
      </c>
      <c r="F139" s="509" t="s">
        <v>868</v>
      </c>
      <c r="G139" s="509" t="s">
        <v>445</v>
      </c>
      <c r="H139" s="513"/>
      <c r="I139" s="513"/>
      <c r="J139" s="509"/>
      <c r="K139" s="509"/>
      <c r="L139" s="513">
        <v>0.2</v>
      </c>
      <c r="M139" s="513">
        <v>0.96</v>
      </c>
      <c r="N139" s="509">
        <v>1</v>
      </c>
      <c r="O139" s="509">
        <v>4.8</v>
      </c>
      <c r="P139" s="513">
        <v>0.9</v>
      </c>
      <c r="Q139" s="513">
        <v>4.32</v>
      </c>
      <c r="R139" s="550">
        <v>4.5000000000000009</v>
      </c>
      <c r="S139" s="514">
        <v>4.8</v>
      </c>
    </row>
    <row r="140" spans="1:19" ht="14.4" customHeight="1" x14ac:dyDescent="0.3">
      <c r="A140" s="508" t="s">
        <v>855</v>
      </c>
      <c r="B140" s="509" t="s">
        <v>856</v>
      </c>
      <c r="C140" s="509" t="s">
        <v>432</v>
      </c>
      <c r="D140" s="509" t="s">
        <v>508</v>
      </c>
      <c r="E140" s="509" t="s">
        <v>857</v>
      </c>
      <c r="F140" s="509" t="s">
        <v>869</v>
      </c>
      <c r="G140" s="509" t="s">
        <v>870</v>
      </c>
      <c r="H140" s="513"/>
      <c r="I140" s="513"/>
      <c r="J140" s="509"/>
      <c r="K140" s="509"/>
      <c r="L140" s="513"/>
      <c r="M140" s="513"/>
      <c r="N140" s="509"/>
      <c r="O140" s="509"/>
      <c r="P140" s="513">
        <v>1</v>
      </c>
      <c r="Q140" s="513">
        <v>104.44</v>
      </c>
      <c r="R140" s="550"/>
      <c r="S140" s="514">
        <v>104.44</v>
      </c>
    </row>
    <row r="141" spans="1:19" ht="14.4" customHeight="1" x14ac:dyDescent="0.3">
      <c r="A141" s="508" t="s">
        <v>855</v>
      </c>
      <c r="B141" s="509" t="s">
        <v>856</v>
      </c>
      <c r="C141" s="509" t="s">
        <v>432</v>
      </c>
      <c r="D141" s="509" t="s">
        <v>508</v>
      </c>
      <c r="E141" s="509" t="s">
        <v>871</v>
      </c>
      <c r="F141" s="509" t="s">
        <v>877</v>
      </c>
      <c r="G141" s="509" t="s">
        <v>878</v>
      </c>
      <c r="H141" s="513">
        <v>170</v>
      </c>
      <c r="I141" s="513">
        <v>6290</v>
      </c>
      <c r="J141" s="509">
        <v>1.0303030303030303</v>
      </c>
      <c r="K141" s="509">
        <v>37</v>
      </c>
      <c r="L141" s="513">
        <v>165</v>
      </c>
      <c r="M141" s="513">
        <v>6105</v>
      </c>
      <c r="N141" s="509">
        <v>1</v>
      </c>
      <c r="O141" s="509">
        <v>37</v>
      </c>
      <c r="P141" s="513">
        <v>152</v>
      </c>
      <c r="Q141" s="513">
        <v>5624</v>
      </c>
      <c r="R141" s="550">
        <v>0.92121212121212126</v>
      </c>
      <c r="S141" s="514">
        <v>37</v>
      </c>
    </row>
    <row r="142" spans="1:19" ht="14.4" customHeight="1" x14ac:dyDescent="0.3">
      <c r="A142" s="508" t="s">
        <v>855</v>
      </c>
      <c r="B142" s="509" t="s">
        <v>856</v>
      </c>
      <c r="C142" s="509" t="s">
        <v>432</v>
      </c>
      <c r="D142" s="509" t="s">
        <v>508</v>
      </c>
      <c r="E142" s="509" t="s">
        <v>871</v>
      </c>
      <c r="F142" s="509" t="s">
        <v>880</v>
      </c>
      <c r="G142" s="509" t="s">
        <v>881</v>
      </c>
      <c r="H142" s="513">
        <v>351</v>
      </c>
      <c r="I142" s="513">
        <v>3510</v>
      </c>
      <c r="J142" s="509">
        <v>1.0833333333333333</v>
      </c>
      <c r="K142" s="509">
        <v>10</v>
      </c>
      <c r="L142" s="513">
        <v>324</v>
      </c>
      <c r="M142" s="513">
        <v>3240</v>
      </c>
      <c r="N142" s="509">
        <v>1</v>
      </c>
      <c r="O142" s="509">
        <v>10</v>
      </c>
      <c r="P142" s="513">
        <v>236</v>
      </c>
      <c r="Q142" s="513">
        <v>2360</v>
      </c>
      <c r="R142" s="550">
        <v>0.72839506172839508</v>
      </c>
      <c r="S142" s="514">
        <v>10</v>
      </c>
    </row>
    <row r="143" spans="1:19" ht="14.4" customHeight="1" x14ac:dyDescent="0.3">
      <c r="A143" s="508" t="s">
        <v>855</v>
      </c>
      <c r="B143" s="509" t="s">
        <v>856</v>
      </c>
      <c r="C143" s="509" t="s">
        <v>432</v>
      </c>
      <c r="D143" s="509" t="s">
        <v>508</v>
      </c>
      <c r="E143" s="509" t="s">
        <v>871</v>
      </c>
      <c r="F143" s="509" t="s">
        <v>883</v>
      </c>
      <c r="G143" s="509" t="s">
        <v>884</v>
      </c>
      <c r="H143" s="513">
        <v>13</v>
      </c>
      <c r="I143" s="513">
        <v>65</v>
      </c>
      <c r="J143" s="509">
        <v>6.5</v>
      </c>
      <c r="K143" s="509">
        <v>5</v>
      </c>
      <c r="L143" s="513">
        <v>2</v>
      </c>
      <c r="M143" s="513">
        <v>10</v>
      </c>
      <c r="N143" s="509">
        <v>1</v>
      </c>
      <c r="O143" s="509">
        <v>5</v>
      </c>
      <c r="P143" s="513">
        <v>5</v>
      </c>
      <c r="Q143" s="513">
        <v>25</v>
      </c>
      <c r="R143" s="550">
        <v>2.5</v>
      </c>
      <c r="S143" s="514">
        <v>5</v>
      </c>
    </row>
    <row r="144" spans="1:19" ht="14.4" customHeight="1" x14ac:dyDescent="0.3">
      <c r="A144" s="508" t="s">
        <v>855</v>
      </c>
      <c r="B144" s="509" t="s">
        <v>856</v>
      </c>
      <c r="C144" s="509" t="s">
        <v>432</v>
      </c>
      <c r="D144" s="509" t="s">
        <v>508</v>
      </c>
      <c r="E144" s="509" t="s">
        <v>871</v>
      </c>
      <c r="F144" s="509" t="s">
        <v>887</v>
      </c>
      <c r="G144" s="509" t="s">
        <v>888</v>
      </c>
      <c r="H144" s="513"/>
      <c r="I144" s="513"/>
      <c r="J144" s="509"/>
      <c r="K144" s="509"/>
      <c r="L144" s="513">
        <v>156</v>
      </c>
      <c r="M144" s="513">
        <v>11544</v>
      </c>
      <c r="N144" s="509">
        <v>1</v>
      </c>
      <c r="O144" s="509">
        <v>74</v>
      </c>
      <c r="P144" s="513">
        <v>127</v>
      </c>
      <c r="Q144" s="513">
        <v>9398</v>
      </c>
      <c r="R144" s="550">
        <v>0.8141025641025641</v>
      </c>
      <c r="S144" s="514">
        <v>74</v>
      </c>
    </row>
    <row r="145" spans="1:19" ht="14.4" customHeight="1" x14ac:dyDescent="0.3">
      <c r="A145" s="508" t="s">
        <v>855</v>
      </c>
      <c r="B145" s="509" t="s">
        <v>856</v>
      </c>
      <c r="C145" s="509" t="s">
        <v>432</v>
      </c>
      <c r="D145" s="509" t="s">
        <v>508</v>
      </c>
      <c r="E145" s="509" t="s">
        <v>871</v>
      </c>
      <c r="F145" s="509" t="s">
        <v>887</v>
      </c>
      <c r="G145" s="509" t="s">
        <v>889</v>
      </c>
      <c r="H145" s="513">
        <v>1</v>
      </c>
      <c r="I145" s="513">
        <v>74</v>
      </c>
      <c r="J145" s="509">
        <v>1</v>
      </c>
      <c r="K145" s="509">
        <v>74</v>
      </c>
      <c r="L145" s="513">
        <v>1</v>
      </c>
      <c r="M145" s="513">
        <v>74</v>
      </c>
      <c r="N145" s="509">
        <v>1</v>
      </c>
      <c r="O145" s="509">
        <v>74</v>
      </c>
      <c r="P145" s="513"/>
      <c r="Q145" s="513"/>
      <c r="R145" s="550"/>
      <c r="S145" s="514"/>
    </row>
    <row r="146" spans="1:19" ht="14.4" customHeight="1" x14ac:dyDescent="0.3">
      <c r="A146" s="508" t="s">
        <v>855</v>
      </c>
      <c r="B146" s="509" t="s">
        <v>856</v>
      </c>
      <c r="C146" s="509" t="s">
        <v>432</v>
      </c>
      <c r="D146" s="509" t="s">
        <v>508</v>
      </c>
      <c r="E146" s="509" t="s">
        <v>871</v>
      </c>
      <c r="F146" s="509" t="s">
        <v>893</v>
      </c>
      <c r="G146" s="509" t="s">
        <v>894</v>
      </c>
      <c r="H146" s="513"/>
      <c r="I146" s="513"/>
      <c r="J146" s="509"/>
      <c r="K146" s="509"/>
      <c r="L146" s="513">
        <v>1</v>
      </c>
      <c r="M146" s="513">
        <v>272</v>
      </c>
      <c r="N146" s="509">
        <v>1</v>
      </c>
      <c r="O146" s="509">
        <v>272</v>
      </c>
      <c r="P146" s="513"/>
      <c r="Q146" s="513"/>
      <c r="R146" s="550"/>
      <c r="S146" s="514"/>
    </row>
    <row r="147" spans="1:19" ht="14.4" customHeight="1" x14ac:dyDescent="0.3">
      <c r="A147" s="508" t="s">
        <v>855</v>
      </c>
      <c r="B147" s="509" t="s">
        <v>856</v>
      </c>
      <c r="C147" s="509" t="s">
        <v>432</v>
      </c>
      <c r="D147" s="509" t="s">
        <v>508</v>
      </c>
      <c r="E147" s="509" t="s">
        <v>871</v>
      </c>
      <c r="F147" s="509" t="s">
        <v>896</v>
      </c>
      <c r="G147" s="509" t="s">
        <v>898</v>
      </c>
      <c r="H147" s="513">
        <v>487</v>
      </c>
      <c r="I147" s="513">
        <v>16233.33</v>
      </c>
      <c r="J147" s="509">
        <v>1.1405152553899895</v>
      </c>
      <c r="K147" s="509">
        <v>33.333326488706362</v>
      </c>
      <c r="L147" s="513">
        <v>427</v>
      </c>
      <c r="M147" s="513">
        <v>14233.33</v>
      </c>
      <c r="N147" s="509">
        <v>1</v>
      </c>
      <c r="O147" s="509">
        <v>33.333325526932086</v>
      </c>
      <c r="P147" s="513">
        <v>328</v>
      </c>
      <c r="Q147" s="513">
        <v>10933.33</v>
      </c>
      <c r="R147" s="550">
        <v>0.76814982860651726</v>
      </c>
      <c r="S147" s="514">
        <v>33.33332317073171</v>
      </c>
    </row>
    <row r="148" spans="1:19" ht="14.4" customHeight="1" x14ac:dyDescent="0.3">
      <c r="A148" s="508" t="s">
        <v>855</v>
      </c>
      <c r="B148" s="509" t="s">
        <v>856</v>
      </c>
      <c r="C148" s="509" t="s">
        <v>432</v>
      </c>
      <c r="D148" s="509" t="s">
        <v>508</v>
      </c>
      <c r="E148" s="509" t="s">
        <v>871</v>
      </c>
      <c r="F148" s="509" t="s">
        <v>899</v>
      </c>
      <c r="G148" s="509" t="s">
        <v>900</v>
      </c>
      <c r="H148" s="513">
        <v>4</v>
      </c>
      <c r="I148" s="513">
        <v>148</v>
      </c>
      <c r="J148" s="509">
        <v>0.8</v>
      </c>
      <c r="K148" s="509">
        <v>37</v>
      </c>
      <c r="L148" s="513">
        <v>5</v>
      </c>
      <c r="M148" s="513">
        <v>185</v>
      </c>
      <c r="N148" s="509">
        <v>1</v>
      </c>
      <c r="O148" s="509">
        <v>37</v>
      </c>
      <c r="P148" s="513">
        <v>3</v>
      </c>
      <c r="Q148" s="513">
        <v>111</v>
      </c>
      <c r="R148" s="550">
        <v>0.6</v>
      </c>
      <c r="S148" s="514">
        <v>37</v>
      </c>
    </row>
    <row r="149" spans="1:19" ht="14.4" customHeight="1" x14ac:dyDescent="0.3">
      <c r="A149" s="508" t="s">
        <v>855</v>
      </c>
      <c r="B149" s="509" t="s">
        <v>856</v>
      </c>
      <c r="C149" s="509" t="s">
        <v>432</v>
      </c>
      <c r="D149" s="509" t="s">
        <v>508</v>
      </c>
      <c r="E149" s="509" t="s">
        <v>871</v>
      </c>
      <c r="F149" s="509" t="s">
        <v>901</v>
      </c>
      <c r="G149" s="509" t="s">
        <v>902</v>
      </c>
      <c r="H149" s="513">
        <v>26</v>
      </c>
      <c r="I149" s="513">
        <v>3406</v>
      </c>
      <c r="J149" s="509">
        <v>6.4507575757575761</v>
      </c>
      <c r="K149" s="509">
        <v>131</v>
      </c>
      <c r="L149" s="513">
        <v>4</v>
      </c>
      <c r="M149" s="513">
        <v>528</v>
      </c>
      <c r="N149" s="509">
        <v>1</v>
      </c>
      <c r="O149" s="509">
        <v>132</v>
      </c>
      <c r="P149" s="513">
        <v>20</v>
      </c>
      <c r="Q149" s="513">
        <v>2640</v>
      </c>
      <c r="R149" s="550">
        <v>5</v>
      </c>
      <c r="S149" s="514">
        <v>132</v>
      </c>
    </row>
    <row r="150" spans="1:19" ht="14.4" customHeight="1" x14ac:dyDescent="0.3">
      <c r="A150" s="508" t="s">
        <v>855</v>
      </c>
      <c r="B150" s="509" t="s">
        <v>856</v>
      </c>
      <c r="C150" s="509" t="s">
        <v>432</v>
      </c>
      <c r="D150" s="509" t="s">
        <v>508</v>
      </c>
      <c r="E150" s="509" t="s">
        <v>871</v>
      </c>
      <c r="F150" s="509" t="s">
        <v>903</v>
      </c>
      <c r="G150" s="509" t="s">
        <v>904</v>
      </c>
      <c r="H150" s="513">
        <v>277</v>
      </c>
      <c r="I150" s="513">
        <v>20498</v>
      </c>
      <c r="J150" s="509">
        <v>1.7204968944099379</v>
      </c>
      <c r="K150" s="509">
        <v>74</v>
      </c>
      <c r="L150" s="513">
        <v>161</v>
      </c>
      <c r="M150" s="513">
        <v>11914</v>
      </c>
      <c r="N150" s="509">
        <v>1</v>
      </c>
      <c r="O150" s="509">
        <v>74</v>
      </c>
      <c r="P150" s="513">
        <v>4</v>
      </c>
      <c r="Q150" s="513">
        <v>296</v>
      </c>
      <c r="R150" s="550">
        <v>2.4844720496894408E-2</v>
      </c>
      <c r="S150" s="514">
        <v>74</v>
      </c>
    </row>
    <row r="151" spans="1:19" ht="14.4" customHeight="1" x14ac:dyDescent="0.3">
      <c r="A151" s="508" t="s">
        <v>855</v>
      </c>
      <c r="B151" s="509" t="s">
        <v>856</v>
      </c>
      <c r="C151" s="509" t="s">
        <v>432</v>
      </c>
      <c r="D151" s="509" t="s">
        <v>508</v>
      </c>
      <c r="E151" s="509" t="s">
        <v>871</v>
      </c>
      <c r="F151" s="509" t="s">
        <v>905</v>
      </c>
      <c r="G151" s="509" t="s">
        <v>907</v>
      </c>
      <c r="H151" s="513">
        <v>346</v>
      </c>
      <c r="I151" s="513">
        <v>122484</v>
      </c>
      <c r="J151" s="509">
        <v>1.0583599758057547</v>
      </c>
      <c r="K151" s="509">
        <v>354</v>
      </c>
      <c r="L151" s="513">
        <v>326</v>
      </c>
      <c r="M151" s="513">
        <v>115730</v>
      </c>
      <c r="N151" s="509">
        <v>1</v>
      </c>
      <c r="O151" s="509">
        <v>355</v>
      </c>
      <c r="P151" s="513">
        <v>232</v>
      </c>
      <c r="Q151" s="513">
        <v>82360</v>
      </c>
      <c r="R151" s="550">
        <v>0.71165644171779141</v>
      </c>
      <c r="S151" s="514">
        <v>355</v>
      </c>
    </row>
    <row r="152" spans="1:19" ht="14.4" customHeight="1" x14ac:dyDescent="0.3">
      <c r="A152" s="508" t="s">
        <v>855</v>
      </c>
      <c r="B152" s="509" t="s">
        <v>856</v>
      </c>
      <c r="C152" s="509" t="s">
        <v>432</v>
      </c>
      <c r="D152" s="509" t="s">
        <v>508</v>
      </c>
      <c r="E152" s="509" t="s">
        <v>871</v>
      </c>
      <c r="F152" s="509" t="s">
        <v>908</v>
      </c>
      <c r="G152" s="509" t="s">
        <v>910</v>
      </c>
      <c r="H152" s="513">
        <v>32</v>
      </c>
      <c r="I152" s="513">
        <v>7104</v>
      </c>
      <c r="J152" s="509">
        <v>6.9404144318414962E-2</v>
      </c>
      <c r="K152" s="509">
        <v>222</v>
      </c>
      <c r="L152" s="513">
        <v>459</v>
      </c>
      <c r="M152" s="513">
        <v>102357</v>
      </c>
      <c r="N152" s="509">
        <v>1</v>
      </c>
      <c r="O152" s="509">
        <v>223</v>
      </c>
      <c r="P152" s="513">
        <v>421</v>
      </c>
      <c r="Q152" s="513">
        <v>93883</v>
      </c>
      <c r="R152" s="550">
        <v>0.91721132897603486</v>
      </c>
      <c r="S152" s="514">
        <v>223</v>
      </c>
    </row>
    <row r="153" spans="1:19" ht="14.4" customHeight="1" x14ac:dyDescent="0.3">
      <c r="A153" s="508" t="s">
        <v>855</v>
      </c>
      <c r="B153" s="509" t="s">
        <v>856</v>
      </c>
      <c r="C153" s="509" t="s">
        <v>432</v>
      </c>
      <c r="D153" s="509" t="s">
        <v>508</v>
      </c>
      <c r="E153" s="509" t="s">
        <v>871</v>
      </c>
      <c r="F153" s="509" t="s">
        <v>911</v>
      </c>
      <c r="G153" s="509" t="s">
        <v>912</v>
      </c>
      <c r="H153" s="513">
        <v>4</v>
      </c>
      <c r="I153" s="513">
        <v>308</v>
      </c>
      <c r="J153" s="509">
        <v>0.66666666666666663</v>
      </c>
      <c r="K153" s="509">
        <v>77</v>
      </c>
      <c r="L153" s="513">
        <v>6</v>
      </c>
      <c r="M153" s="513">
        <v>462</v>
      </c>
      <c r="N153" s="509">
        <v>1</v>
      </c>
      <c r="O153" s="509">
        <v>77</v>
      </c>
      <c r="P153" s="513"/>
      <c r="Q153" s="513"/>
      <c r="R153" s="550"/>
      <c r="S153" s="514"/>
    </row>
    <row r="154" spans="1:19" ht="14.4" customHeight="1" x14ac:dyDescent="0.3">
      <c r="A154" s="508" t="s">
        <v>855</v>
      </c>
      <c r="B154" s="509" t="s">
        <v>856</v>
      </c>
      <c r="C154" s="509" t="s">
        <v>432</v>
      </c>
      <c r="D154" s="509" t="s">
        <v>508</v>
      </c>
      <c r="E154" s="509" t="s">
        <v>871</v>
      </c>
      <c r="F154" s="509" t="s">
        <v>911</v>
      </c>
      <c r="G154" s="509" t="s">
        <v>913</v>
      </c>
      <c r="H154" s="513">
        <v>2</v>
      </c>
      <c r="I154" s="513">
        <v>154</v>
      </c>
      <c r="J154" s="509">
        <v>2</v>
      </c>
      <c r="K154" s="509">
        <v>77</v>
      </c>
      <c r="L154" s="513">
        <v>1</v>
      </c>
      <c r="M154" s="513">
        <v>77</v>
      </c>
      <c r="N154" s="509">
        <v>1</v>
      </c>
      <c r="O154" s="509">
        <v>77</v>
      </c>
      <c r="P154" s="513"/>
      <c r="Q154" s="513"/>
      <c r="R154" s="550"/>
      <c r="S154" s="514"/>
    </row>
    <row r="155" spans="1:19" ht="14.4" customHeight="1" x14ac:dyDescent="0.3">
      <c r="A155" s="508" t="s">
        <v>855</v>
      </c>
      <c r="B155" s="509" t="s">
        <v>856</v>
      </c>
      <c r="C155" s="509" t="s">
        <v>432</v>
      </c>
      <c r="D155" s="509" t="s">
        <v>508</v>
      </c>
      <c r="E155" s="509" t="s">
        <v>871</v>
      </c>
      <c r="F155" s="509" t="s">
        <v>916</v>
      </c>
      <c r="G155" s="509" t="s">
        <v>917</v>
      </c>
      <c r="H155" s="513">
        <v>2</v>
      </c>
      <c r="I155" s="513">
        <v>118</v>
      </c>
      <c r="J155" s="509"/>
      <c r="K155" s="509">
        <v>59</v>
      </c>
      <c r="L155" s="513"/>
      <c r="M155" s="513"/>
      <c r="N155" s="509"/>
      <c r="O155" s="509"/>
      <c r="P155" s="513"/>
      <c r="Q155" s="513"/>
      <c r="R155" s="550"/>
      <c r="S155" s="514"/>
    </row>
    <row r="156" spans="1:19" ht="14.4" customHeight="1" x14ac:dyDescent="0.3">
      <c r="A156" s="508" t="s">
        <v>855</v>
      </c>
      <c r="B156" s="509" t="s">
        <v>856</v>
      </c>
      <c r="C156" s="509" t="s">
        <v>432</v>
      </c>
      <c r="D156" s="509" t="s">
        <v>508</v>
      </c>
      <c r="E156" s="509" t="s">
        <v>871</v>
      </c>
      <c r="F156" s="509" t="s">
        <v>918</v>
      </c>
      <c r="G156" s="509" t="s">
        <v>920</v>
      </c>
      <c r="H156" s="513">
        <v>143</v>
      </c>
      <c r="I156" s="513">
        <v>100243</v>
      </c>
      <c r="J156" s="509">
        <v>1.4158415841584158</v>
      </c>
      <c r="K156" s="509">
        <v>701</v>
      </c>
      <c r="L156" s="513">
        <v>101</v>
      </c>
      <c r="M156" s="513">
        <v>70801</v>
      </c>
      <c r="N156" s="509">
        <v>1</v>
      </c>
      <c r="O156" s="509">
        <v>701</v>
      </c>
      <c r="P156" s="513">
        <v>100</v>
      </c>
      <c r="Q156" s="513">
        <v>70200</v>
      </c>
      <c r="R156" s="550">
        <v>0.99151141933023546</v>
      </c>
      <c r="S156" s="514">
        <v>702</v>
      </c>
    </row>
    <row r="157" spans="1:19" ht="14.4" customHeight="1" x14ac:dyDescent="0.3">
      <c r="A157" s="508" t="s">
        <v>855</v>
      </c>
      <c r="B157" s="509" t="s">
        <v>856</v>
      </c>
      <c r="C157" s="509" t="s">
        <v>432</v>
      </c>
      <c r="D157" s="509" t="s">
        <v>508</v>
      </c>
      <c r="E157" s="509" t="s">
        <v>871</v>
      </c>
      <c r="F157" s="509" t="s">
        <v>921</v>
      </c>
      <c r="G157" s="509" t="s">
        <v>922</v>
      </c>
      <c r="H157" s="513">
        <v>340</v>
      </c>
      <c r="I157" s="513">
        <v>78540</v>
      </c>
      <c r="J157" s="509">
        <v>1.0365853658536586</v>
      </c>
      <c r="K157" s="509">
        <v>231</v>
      </c>
      <c r="L157" s="513">
        <v>328</v>
      </c>
      <c r="M157" s="513">
        <v>75768</v>
      </c>
      <c r="N157" s="509">
        <v>1</v>
      </c>
      <c r="O157" s="509">
        <v>231</v>
      </c>
      <c r="P157" s="513">
        <v>311</v>
      </c>
      <c r="Q157" s="513">
        <v>72152</v>
      </c>
      <c r="R157" s="550">
        <v>0.9522753669095132</v>
      </c>
      <c r="S157" s="514">
        <v>232</v>
      </c>
    </row>
    <row r="158" spans="1:19" ht="14.4" customHeight="1" x14ac:dyDescent="0.3">
      <c r="A158" s="508" t="s">
        <v>855</v>
      </c>
      <c r="B158" s="509" t="s">
        <v>856</v>
      </c>
      <c r="C158" s="509" t="s">
        <v>432</v>
      </c>
      <c r="D158" s="509" t="s">
        <v>508</v>
      </c>
      <c r="E158" s="509" t="s">
        <v>871</v>
      </c>
      <c r="F158" s="509" t="s">
        <v>923</v>
      </c>
      <c r="G158" s="509" t="s">
        <v>924</v>
      </c>
      <c r="H158" s="513">
        <v>2</v>
      </c>
      <c r="I158" s="513">
        <v>944</v>
      </c>
      <c r="J158" s="509">
        <v>1.9957716701902748</v>
      </c>
      <c r="K158" s="509">
        <v>472</v>
      </c>
      <c r="L158" s="513">
        <v>1</v>
      </c>
      <c r="M158" s="513">
        <v>473</v>
      </c>
      <c r="N158" s="509">
        <v>1</v>
      </c>
      <c r="O158" s="509">
        <v>473</v>
      </c>
      <c r="P158" s="513"/>
      <c r="Q158" s="513"/>
      <c r="R158" s="550"/>
      <c r="S158" s="514"/>
    </row>
    <row r="159" spans="1:19" ht="14.4" customHeight="1" x14ac:dyDescent="0.3">
      <c r="A159" s="508" t="s">
        <v>855</v>
      </c>
      <c r="B159" s="509" t="s">
        <v>856</v>
      </c>
      <c r="C159" s="509" t="s">
        <v>432</v>
      </c>
      <c r="D159" s="509" t="s">
        <v>508</v>
      </c>
      <c r="E159" s="509" t="s">
        <v>871</v>
      </c>
      <c r="F159" s="509" t="s">
        <v>923</v>
      </c>
      <c r="G159" s="509" t="s">
        <v>925</v>
      </c>
      <c r="H159" s="513">
        <v>4</v>
      </c>
      <c r="I159" s="513">
        <v>1888</v>
      </c>
      <c r="J159" s="509">
        <v>0.7983086680761099</v>
      </c>
      <c r="K159" s="509">
        <v>472</v>
      </c>
      <c r="L159" s="513">
        <v>5</v>
      </c>
      <c r="M159" s="513">
        <v>2365</v>
      </c>
      <c r="N159" s="509">
        <v>1</v>
      </c>
      <c r="O159" s="509">
        <v>473</v>
      </c>
      <c r="P159" s="513"/>
      <c r="Q159" s="513"/>
      <c r="R159" s="550"/>
      <c r="S159" s="514"/>
    </row>
    <row r="160" spans="1:19" ht="14.4" customHeight="1" x14ac:dyDescent="0.3">
      <c r="A160" s="508" t="s">
        <v>855</v>
      </c>
      <c r="B160" s="509" t="s">
        <v>856</v>
      </c>
      <c r="C160" s="509" t="s">
        <v>432</v>
      </c>
      <c r="D160" s="509" t="s">
        <v>852</v>
      </c>
      <c r="E160" s="509" t="s">
        <v>871</v>
      </c>
      <c r="F160" s="509" t="s">
        <v>903</v>
      </c>
      <c r="G160" s="509" t="s">
        <v>904</v>
      </c>
      <c r="H160" s="513">
        <v>1</v>
      </c>
      <c r="I160" s="513">
        <v>74</v>
      </c>
      <c r="J160" s="509"/>
      <c r="K160" s="509">
        <v>74</v>
      </c>
      <c r="L160" s="513"/>
      <c r="M160" s="513"/>
      <c r="N160" s="509"/>
      <c r="O160" s="509"/>
      <c r="P160" s="513"/>
      <c r="Q160" s="513"/>
      <c r="R160" s="550"/>
      <c r="S160" s="514"/>
    </row>
    <row r="161" spans="1:19" ht="14.4" customHeight="1" x14ac:dyDescent="0.3">
      <c r="A161" s="508" t="s">
        <v>855</v>
      </c>
      <c r="B161" s="509" t="s">
        <v>856</v>
      </c>
      <c r="C161" s="509" t="s">
        <v>432</v>
      </c>
      <c r="D161" s="509" t="s">
        <v>509</v>
      </c>
      <c r="E161" s="509" t="s">
        <v>857</v>
      </c>
      <c r="F161" s="509" t="s">
        <v>858</v>
      </c>
      <c r="G161" s="509" t="s">
        <v>859</v>
      </c>
      <c r="H161" s="513">
        <v>43.2</v>
      </c>
      <c r="I161" s="513">
        <v>2337.12</v>
      </c>
      <c r="J161" s="509">
        <v>2.2736842105263153</v>
      </c>
      <c r="K161" s="509">
        <v>54.099999999999994</v>
      </c>
      <c r="L161" s="513">
        <v>19</v>
      </c>
      <c r="M161" s="513">
        <v>1027.9000000000001</v>
      </c>
      <c r="N161" s="509">
        <v>1</v>
      </c>
      <c r="O161" s="509">
        <v>54.1</v>
      </c>
      <c r="P161" s="513">
        <v>17.600000000000001</v>
      </c>
      <c r="Q161" s="513">
        <v>952.16</v>
      </c>
      <c r="R161" s="550">
        <v>0.92631578947368409</v>
      </c>
      <c r="S161" s="514">
        <v>54.099999999999994</v>
      </c>
    </row>
    <row r="162" spans="1:19" ht="14.4" customHeight="1" x14ac:dyDescent="0.3">
      <c r="A162" s="508" t="s">
        <v>855</v>
      </c>
      <c r="B162" s="509" t="s">
        <v>856</v>
      </c>
      <c r="C162" s="509" t="s">
        <v>432</v>
      </c>
      <c r="D162" s="509" t="s">
        <v>509</v>
      </c>
      <c r="E162" s="509" t="s">
        <v>857</v>
      </c>
      <c r="F162" s="509" t="s">
        <v>861</v>
      </c>
      <c r="G162" s="509" t="s">
        <v>492</v>
      </c>
      <c r="H162" s="513">
        <v>1.7000000000000002</v>
      </c>
      <c r="I162" s="513">
        <v>104.38000000000001</v>
      </c>
      <c r="J162" s="509">
        <v>5.6666666666666679</v>
      </c>
      <c r="K162" s="509">
        <v>61.4</v>
      </c>
      <c r="L162" s="513">
        <v>0.30000000000000004</v>
      </c>
      <c r="M162" s="513">
        <v>18.419999999999998</v>
      </c>
      <c r="N162" s="509">
        <v>1</v>
      </c>
      <c r="O162" s="509">
        <v>61.399999999999984</v>
      </c>
      <c r="P162" s="513">
        <v>1</v>
      </c>
      <c r="Q162" s="513">
        <v>61.4</v>
      </c>
      <c r="R162" s="550">
        <v>3.3333333333333335</v>
      </c>
      <c r="S162" s="514">
        <v>61.4</v>
      </c>
    </row>
    <row r="163" spans="1:19" ht="14.4" customHeight="1" x14ac:dyDescent="0.3">
      <c r="A163" s="508" t="s">
        <v>855</v>
      </c>
      <c r="B163" s="509" t="s">
        <v>856</v>
      </c>
      <c r="C163" s="509" t="s">
        <v>432</v>
      </c>
      <c r="D163" s="509" t="s">
        <v>509</v>
      </c>
      <c r="E163" s="509" t="s">
        <v>857</v>
      </c>
      <c r="F163" s="509" t="s">
        <v>862</v>
      </c>
      <c r="G163" s="509" t="s">
        <v>863</v>
      </c>
      <c r="H163" s="513">
        <v>1.3</v>
      </c>
      <c r="I163" s="513">
        <v>230.1</v>
      </c>
      <c r="J163" s="509">
        <v>3.25</v>
      </c>
      <c r="K163" s="509">
        <v>177</v>
      </c>
      <c r="L163" s="513">
        <v>0.4</v>
      </c>
      <c r="M163" s="513">
        <v>70.8</v>
      </c>
      <c r="N163" s="509">
        <v>1</v>
      </c>
      <c r="O163" s="509">
        <v>176.99999999999997</v>
      </c>
      <c r="P163" s="513">
        <v>0.30000000000000004</v>
      </c>
      <c r="Q163" s="513">
        <v>53.099999999999994</v>
      </c>
      <c r="R163" s="550">
        <v>0.75</v>
      </c>
      <c r="S163" s="514">
        <v>176.99999999999994</v>
      </c>
    </row>
    <row r="164" spans="1:19" ht="14.4" customHeight="1" x14ac:dyDescent="0.3">
      <c r="A164" s="508" t="s">
        <v>855</v>
      </c>
      <c r="B164" s="509" t="s">
        <v>856</v>
      </c>
      <c r="C164" s="509" t="s">
        <v>432</v>
      </c>
      <c r="D164" s="509" t="s">
        <v>509</v>
      </c>
      <c r="E164" s="509" t="s">
        <v>857</v>
      </c>
      <c r="F164" s="509" t="s">
        <v>864</v>
      </c>
      <c r="G164" s="509"/>
      <c r="H164" s="513">
        <v>11</v>
      </c>
      <c r="I164" s="513">
        <v>625.24</v>
      </c>
      <c r="J164" s="509"/>
      <c r="K164" s="509">
        <v>56.84</v>
      </c>
      <c r="L164" s="513"/>
      <c r="M164" s="513"/>
      <c r="N164" s="509"/>
      <c r="O164" s="509"/>
      <c r="P164" s="513"/>
      <c r="Q164" s="513"/>
      <c r="R164" s="550"/>
      <c r="S164" s="514"/>
    </row>
    <row r="165" spans="1:19" ht="14.4" customHeight="1" x14ac:dyDescent="0.3">
      <c r="A165" s="508" t="s">
        <v>855</v>
      </c>
      <c r="B165" s="509" t="s">
        <v>856</v>
      </c>
      <c r="C165" s="509" t="s">
        <v>432</v>
      </c>
      <c r="D165" s="509" t="s">
        <v>509</v>
      </c>
      <c r="E165" s="509" t="s">
        <v>857</v>
      </c>
      <c r="F165" s="509" t="s">
        <v>865</v>
      </c>
      <c r="G165" s="509" t="s">
        <v>866</v>
      </c>
      <c r="H165" s="513">
        <v>249</v>
      </c>
      <c r="I165" s="513">
        <v>607.55999999999995</v>
      </c>
      <c r="J165" s="509"/>
      <c r="K165" s="509">
        <v>2.44</v>
      </c>
      <c r="L165" s="513"/>
      <c r="M165" s="513"/>
      <c r="N165" s="509"/>
      <c r="O165" s="509"/>
      <c r="P165" s="513"/>
      <c r="Q165" s="513"/>
      <c r="R165" s="550"/>
      <c r="S165" s="514"/>
    </row>
    <row r="166" spans="1:19" ht="14.4" customHeight="1" x14ac:dyDescent="0.3">
      <c r="A166" s="508" t="s">
        <v>855</v>
      </c>
      <c r="B166" s="509" t="s">
        <v>856</v>
      </c>
      <c r="C166" s="509" t="s">
        <v>432</v>
      </c>
      <c r="D166" s="509" t="s">
        <v>509</v>
      </c>
      <c r="E166" s="509" t="s">
        <v>857</v>
      </c>
      <c r="F166" s="509" t="s">
        <v>868</v>
      </c>
      <c r="G166" s="509" t="s">
        <v>445</v>
      </c>
      <c r="H166" s="513"/>
      <c r="I166" s="513"/>
      <c r="J166" s="509"/>
      <c r="K166" s="509"/>
      <c r="L166" s="513">
        <v>4.8499999999999996</v>
      </c>
      <c r="M166" s="513">
        <v>23.28</v>
      </c>
      <c r="N166" s="509">
        <v>1</v>
      </c>
      <c r="O166" s="509">
        <v>4.8000000000000007</v>
      </c>
      <c r="P166" s="513">
        <v>4.25</v>
      </c>
      <c r="Q166" s="513">
        <v>20.400000000000002</v>
      </c>
      <c r="R166" s="550">
        <v>0.87628865979381443</v>
      </c>
      <c r="S166" s="514">
        <v>4.8000000000000007</v>
      </c>
    </row>
    <row r="167" spans="1:19" ht="14.4" customHeight="1" x14ac:dyDescent="0.3">
      <c r="A167" s="508" t="s">
        <v>855</v>
      </c>
      <c r="B167" s="509" t="s">
        <v>856</v>
      </c>
      <c r="C167" s="509" t="s">
        <v>432</v>
      </c>
      <c r="D167" s="509" t="s">
        <v>509</v>
      </c>
      <c r="E167" s="509" t="s">
        <v>857</v>
      </c>
      <c r="F167" s="509" t="s">
        <v>869</v>
      </c>
      <c r="G167" s="509" t="s">
        <v>870</v>
      </c>
      <c r="H167" s="513"/>
      <c r="I167" s="513"/>
      <c r="J167" s="509"/>
      <c r="K167" s="509"/>
      <c r="L167" s="513">
        <v>1</v>
      </c>
      <c r="M167" s="513">
        <v>104.44</v>
      </c>
      <c r="N167" s="509">
        <v>1</v>
      </c>
      <c r="O167" s="509">
        <v>104.44</v>
      </c>
      <c r="P167" s="513">
        <v>5</v>
      </c>
      <c r="Q167" s="513">
        <v>522.20000000000005</v>
      </c>
      <c r="R167" s="550">
        <v>5.0000000000000009</v>
      </c>
      <c r="S167" s="514">
        <v>104.44000000000001</v>
      </c>
    </row>
    <row r="168" spans="1:19" ht="14.4" customHeight="1" x14ac:dyDescent="0.3">
      <c r="A168" s="508" t="s">
        <v>855</v>
      </c>
      <c r="B168" s="509" t="s">
        <v>856</v>
      </c>
      <c r="C168" s="509" t="s">
        <v>432</v>
      </c>
      <c r="D168" s="509" t="s">
        <v>509</v>
      </c>
      <c r="E168" s="509" t="s">
        <v>871</v>
      </c>
      <c r="F168" s="509" t="s">
        <v>874</v>
      </c>
      <c r="G168" s="509" t="s">
        <v>876</v>
      </c>
      <c r="H168" s="513">
        <v>1</v>
      </c>
      <c r="I168" s="513">
        <v>122</v>
      </c>
      <c r="J168" s="509"/>
      <c r="K168" s="509">
        <v>122</v>
      </c>
      <c r="L168" s="513"/>
      <c r="M168" s="513"/>
      <c r="N168" s="509"/>
      <c r="O168" s="509"/>
      <c r="P168" s="513"/>
      <c r="Q168" s="513"/>
      <c r="R168" s="550"/>
      <c r="S168" s="514"/>
    </row>
    <row r="169" spans="1:19" ht="14.4" customHeight="1" x14ac:dyDescent="0.3">
      <c r="A169" s="508" t="s">
        <v>855</v>
      </c>
      <c r="B169" s="509" t="s">
        <v>856</v>
      </c>
      <c r="C169" s="509" t="s">
        <v>432</v>
      </c>
      <c r="D169" s="509" t="s">
        <v>509</v>
      </c>
      <c r="E169" s="509" t="s">
        <v>871</v>
      </c>
      <c r="F169" s="509" t="s">
        <v>877</v>
      </c>
      <c r="G169" s="509" t="s">
        <v>878</v>
      </c>
      <c r="H169" s="513">
        <v>247</v>
      </c>
      <c r="I169" s="513">
        <v>9139</v>
      </c>
      <c r="J169" s="509">
        <v>2.1111111111111112</v>
      </c>
      <c r="K169" s="509">
        <v>37</v>
      </c>
      <c r="L169" s="513">
        <v>117</v>
      </c>
      <c r="M169" s="513">
        <v>4329</v>
      </c>
      <c r="N169" s="509">
        <v>1</v>
      </c>
      <c r="O169" s="509">
        <v>37</v>
      </c>
      <c r="P169" s="513">
        <v>97</v>
      </c>
      <c r="Q169" s="513">
        <v>3589</v>
      </c>
      <c r="R169" s="550">
        <v>0.82905982905982911</v>
      </c>
      <c r="S169" s="514">
        <v>37</v>
      </c>
    </row>
    <row r="170" spans="1:19" ht="14.4" customHeight="1" x14ac:dyDescent="0.3">
      <c r="A170" s="508" t="s">
        <v>855</v>
      </c>
      <c r="B170" s="509" t="s">
        <v>856</v>
      </c>
      <c r="C170" s="509" t="s">
        <v>432</v>
      </c>
      <c r="D170" s="509" t="s">
        <v>509</v>
      </c>
      <c r="E170" s="509" t="s">
        <v>871</v>
      </c>
      <c r="F170" s="509" t="s">
        <v>877</v>
      </c>
      <c r="G170" s="509" t="s">
        <v>879</v>
      </c>
      <c r="H170" s="513"/>
      <c r="I170" s="513"/>
      <c r="J170" s="509"/>
      <c r="K170" s="509"/>
      <c r="L170" s="513"/>
      <c r="M170" s="513"/>
      <c r="N170" s="509"/>
      <c r="O170" s="509"/>
      <c r="P170" s="513">
        <v>1</v>
      </c>
      <c r="Q170" s="513">
        <v>37</v>
      </c>
      <c r="R170" s="550"/>
      <c r="S170" s="514">
        <v>37</v>
      </c>
    </row>
    <row r="171" spans="1:19" ht="14.4" customHeight="1" x14ac:dyDescent="0.3">
      <c r="A171" s="508" t="s">
        <v>855</v>
      </c>
      <c r="B171" s="509" t="s">
        <v>856</v>
      </c>
      <c r="C171" s="509" t="s">
        <v>432</v>
      </c>
      <c r="D171" s="509" t="s">
        <v>509</v>
      </c>
      <c r="E171" s="509" t="s">
        <v>871</v>
      </c>
      <c r="F171" s="509" t="s">
        <v>880</v>
      </c>
      <c r="G171" s="509" t="s">
        <v>881</v>
      </c>
      <c r="H171" s="513">
        <v>8</v>
      </c>
      <c r="I171" s="513">
        <v>80</v>
      </c>
      <c r="J171" s="509">
        <v>0.2</v>
      </c>
      <c r="K171" s="509">
        <v>10</v>
      </c>
      <c r="L171" s="513">
        <v>40</v>
      </c>
      <c r="M171" s="513">
        <v>400</v>
      </c>
      <c r="N171" s="509">
        <v>1</v>
      </c>
      <c r="O171" s="509">
        <v>10</v>
      </c>
      <c r="P171" s="513">
        <v>47</v>
      </c>
      <c r="Q171" s="513">
        <v>470</v>
      </c>
      <c r="R171" s="550">
        <v>1.175</v>
      </c>
      <c r="S171" s="514">
        <v>10</v>
      </c>
    </row>
    <row r="172" spans="1:19" ht="14.4" customHeight="1" x14ac:dyDescent="0.3">
      <c r="A172" s="508" t="s">
        <v>855</v>
      </c>
      <c r="B172" s="509" t="s">
        <v>856</v>
      </c>
      <c r="C172" s="509" t="s">
        <v>432</v>
      </c>
      <c r="D172" s="509" t="s">
        <v>509</v>
      </c>
      <c r="E172" s="509" t="s">
        <v>871</v>
      </c>
      <c r="F172" s="509" t="s">
        <v>880</v>
      </c>
      <c r="G172" s="509" t="s">
        <v>882</v>
      </c>
      <c r="H172" s="513">
        <v>1</v>
      </c>
      <c r="I172" s="513">
        <v>10</v>
      </c>
      <c r="J172" s="509">
        <v>1</v>
      </c>
      <c r="K172" s="509">
        <v>10</v>
      </c>
      <c r="L172" s="513">
        <v>1</v>
      </c>
      <c r="M172" s="513">
        <v>10</v>
      </c>
      <c r="N172" s="509">
        <v>1</v>
      </c>
      <c r="O172" s="509">
        <v>10</v>
      </c>
      <c r="P172" s="513"/>
      <c r="Q172" s="513"/>
      <c r="R172" s="550"/>
      <c r="S172" s="514"/>
    </row>
    <row r="173" spans="1:19" ht="14.4" customHeight="1" x14ac:dyDescent="0.3">
      <c r="A173" s="508" t="s">
        <v>855</v>
      </c>
      <c r="B173" s="509" t="s">
        <v>856</v>
      </c>
      <c r="C173" s="509" t="s">
        <v>432</v>
      </c>
      <c r="D173" s="509" t="s">
        <v>509</v>
      </c>
      <c r="E173" s="509" t="s">
        <v>871</v>
      </c>
      <c r="F173" s="509" t="s">
        <v>883</v>
      </c>
      <c r="G173" s="509" t="s">
        <v>884</v>
      </c>
      <c r="H173" s="513">
        <v>3</v>
      </c>
      <c r="I173" s="513">
        <v>15</v>
      </c>
      <c r="J173" s="509">
        <v>0.33333333333333331</v>
      </c>
      <c r="K173" s="509">
        <v>5</v>
      </c>
      <c r="L173" s="513">
        <v>9</v>
      </c>
      <c r="M173" s="513">
        <v>45</v>
      </c>
      <c r="N173" s="509">
        <v>1</v>
      </c>
      <c r="O173" s="509">
        <v>5</v>
      </c>
      <c r="P173" s="513">
        <v>18</v>
      </c>
      <c r="Q173" s="513">
        <v>90</v>
      </c>
      <c r="R173" s="550">
        <v>2</v>
      </c>
      <c r="S173" s="514">
        <v>5</v>
      </c>
    </row>
    <row r="174" spans="1:19" ht="14.4" customHeight="1" x14ac:dyDescent="0.3">
      <c r="A174" s="508" t="s">
        <v>855</v>
      </c>
      <c r="B174" s="509" t="s">
        <v>856</v>
      </c>
      <c r="C174" s="509" t="s">
        <v>432</v>
      </c>
      <c r="D174" s="509" t="s">
        <v>509</v>
      </c>
      <c r="E174" s="509" t="s">
        <v>871</v>
      </c>
      <c r="F174" s="509" t="s">
        <v>885</v>
      </c>
      <c r="G174" s="509" t="s">
        <v>886</v>
      </c>
      <c r="H174" s="513">
        <v>3</v>
      </c>
      <c r="I174" s="513">
        <v>15</v>
      </c>
      <c r="J174" s="509">
        <v>3</v>
      </c>
      <c r="K174" s="509">
        <v>5</v>
      </c>
      <c r="L174" s="513">
        <v>1</v>
      </c>
      <c r="M174" s="513">
        <v>5</v>
      </c>
      <c r="N174" s="509">
        <v>1</v>
      </c>
      <c r="O174" s="509">
        <v>5</v>
      </c>
      <c r="P174" s="513"/>
      <c r="Q174" s="513"/>
      <c r="R174" s="550"/>
      <c r="S174" s="514"/>
    </row>
    <row r="175" spans="1:19" ht="14.4" customHeight="1" x14ac:dyDescent="0.3">
      <c r="A175" s="508" t="s">
        <v>855</v>
      </c>
      <c r="B175" s="509" t="s">
        <v>856</v>
      </c>
      <c r="C175" s="509" t="s">
        <v>432</v>
      </c>
      <c r="D175" s="509" t="s">
        <v>509</v>
      </c>
      <c r="E175" s="509" t="s">
        <v>871</v>
      </c>
      <c r="F175" s="509" t="s">
        <v>887</v>
      </c>
      <c r="G175" s="509" t="s">
        <v>888</v>
      </c>
      <c r="H175" s="513">
        <v>23</v>
      </c>
      <c r="I175" s="513">
        <v>1702</v>
      </c>
      <c r="J175" s="509">
        <v>0.46938775510204084</v>
      </c>
      <c r="K175" s="509">
        <v>74</v>
      </c>
      <c r="L175" s="513">
        <v>49</v>
      </c>
      <c r="M175" s="513">
        <v>3626</v>
      </c>
      <c r="N175" s="509">
        <v>1</v>
      </c>
      <c r="O175" s="509">
        <v>74</v>
      </c>
      <c r="P175" s="513">
        <v>61</v>
      </c>
      <c r="Q175" s="513">
        <v>4514</v>
      </c>
      <c r="R175" s="550">
        <v>1.2448979591836735</v>
      </c>
      <c r="S175" s="514">
        <v>74</v>
      </c>
    </row>
    <row r="176" spans="1:19" ht="14.4" customHeight="1" x14ac:dyDescent="0.3">
      <c r="A176" s="508" t="s">
        <v>855</v>
      </c>
      <c r="B176" s="509" t="s">
        <v>856</v>
      </c>
      <c r="C176" s="509" t="s">
        <v>432</v>
      </c>
      <c r="D176" s="509" t="s">
        <v>509</v>
      </c>
      <c r="E176" s="509" t="s">
        <v>871</v>
      </c>
      <c r="F176" s="509" t="s">
        <v>887</v>
      </c>
      <c r="G176" s="509" t="s">
        <v>889</v>
      </c>
      <c r="H176" s="513">
        <v>3</v>
      </c>
      <c r="I176" s="513">
        <v>222</v>
      </c>
      <c r="J176" s="509">
        <v>3</v>
      </c>
      <c r="K176" s="509">
        <v>74</v>
      </c>
      <c r="L176" s="513">
        <v>1</v>
      </c>
      <c r="M176" s="513">
        <v>74</v>
      </c>
      <c r="N176" s="509">
        <v>1</v>
      </c>
      <c r="O176" s="509">
        <v>74</v>
      </c>
      <c r="P176" s="513"/>
      <c r="Q176" s="513"/>
      <c r="R176" s="550"/>
      <c r="S176" s="514"/>
    </row>
    <row r="177" spans="1:19" ht="14.4" customHeight="1" x14ac:dyDescent="0.3">
      <c r="A177" s="508" t="s">
        <v>855</v>
      </c>
      <c r="B177" s="509" t="s">
        <v>856</v>
      </c>
      <c r="C177" s="509" t="s">
        <v>432</v>
      </c>
      <c r="D177" s="509" t="s">
        <v>509</v>
      </c>
      <c r="E177" s="509" t="s">
        <v>871</v>
      </c>
      <c r="F177" s="509" t="s">
        <v>890</v>
      </c>
      <c r="G177" s="509" t="s">
        <v>891</v>
      </c>
      <c r="H177" s="513">
        <v>37</v>
      </c>
      <c r="I177" s="513">
        <v>6549</v>
      </c>
      <c r="J177" s="509">
        <v>1.85</v>
      </c>
      <c r="K177" s="509">
        <v>177</v>
      </c>
      <c r="L177" s="513">
        <v>20</v>
      </c>
      <c r="M177" s="513">
        <v>3540</v>
      </c>
      <c r="N177" s="509">
        <v>1</v>
      </c>
      <c r="O177" s="509">
        <v>177</v>
      </c>
      <c r="P177" s="513">
        <v>13</v>
      </c>
      <c r="Q177" s="513">
        <v>2314</v>
      </c>
      <c r="R177" s="550">
        <v>0.65367231638418077</v>
      </c>
      <c r="S177" s="514">
        <v>178</v>
      </c>
    </row>
    <row r="178" spans="1:19" ht="14.4" customHeight="1" x14ac:dyDescent="0.3">
      <c r="A178" s="508" t="s">
        <v>855</v>
      </c>
      <c r="B178" s="509" t="s">
        <v>856</v>
      </c>
      <c r="C178" s="509" t="s">
        <v>432</v>
      </c>
      <c r="D178" s="509" t="s">
        <v>509</v>
      </c>
      <c r="E178" s="509" t="s">
        <v>871</v>
      </c>
      <c r="F178" s="509" t="s">
        <v>890</v>
      </c>
      <c r="G178" s="509" t="s">
        <v>892</v>
      </c>
      <c r="H178" s="513">
        <v>3</v>
      </c>
      <c r="I178" s="513">
        <v>531</v>
      </c>
      <c r="J178" s="509">
        <v>3</v>
      </c>
      <c r="K178" s="509">
        <v>177</v>
      </c>
      <c r="L178" s="513">
        <v>1</v>
      </c>
      <c r="M178" s="513">
        <v>177</v>
      </c>
      <c r="N178" s="509">
        <v>1</v>
      </c>
      <c r="O178" s="509">
        <v>177</v>
      </c>
      <c r="P178" s="513">
        <v>1</v>
      </c>
      <c r="Q178" s="513">
        <v>178</v>
      </c>
      <c r="R178" s="550">
        <v>1.0056497175141244</v>
      </c>
      <c r="S178" s="514">
        <v>178</v>
      </c>
    </row>
    <row r="179" spans="1:19" ht="14.4" customHeight="1" x14ac:dyDescent="0.3">
      <c r="A179" s="508" t="s">
        <v>855</v>
      </c>
      <c r="B179" s="509" t="s">
        <v>856</v>
      </c>
      <c r="C179" s="509" t="s">
        <v>432</v>
      </c>
      <c r="D179" s="509" t="s">
        <v>509</v>
      </c>
      <c r="E179" s="509" t="s">
        <v>871</v>
      </c>
      <c r="F179" s="509" t="s">
        <v>893</v>
      </c>
      <c r="G179" s="509" t="s">
        <v>895</v>
      </c>
      <c r="H179" s="513"/>
      <c r="I179" s="513"/>
      <c r="J179" s="509"/>
      <c r="K179" s="509"/>
      <c r="L179" s="513"/>
      <c r="M179" s="513"/>
      <c r="N179" s="509"/>
      <c r="O179" s="509"/>
      <c r="P179" s="513">
        <v>1</v>
      </c>
      <c r="Q179" s="513">
        <v>272</v>
      </c>
      <c r="R179" s="550"/>
      <c r="S179" s="514">
        <v>272</v>
      </c>
    </row>
    <row r="180" spans="1:19" ht="14.4" customHeight="1" x14ac:dyDescent="0.3">
      <c r="A180" s="508" t="s">
        <v>855</v>
      </c>
      <c r="B180" s="509" t="s">
        <v>856</v>
      </c>
      <c r="C180" s="509" t="s">
        <v>432</v>
      </c>
      <c r="D180" s="509" t="s">
        <v>509</v>
      </c>
      <c r="E180" s="509" t="s">
        <v>871</v>
      </c>
      <c r="F180" s="509" t="s">
        <v>896</v>
      </c>
      <c r="G180" s="509" t="s">
        <v>897</v>
      </c>
      <c r="H180" s="513"/>
      <c r="I180" s="513"/>
      <c r="J180" s="509"/>
      <c r="K180" s="509"/>
      <c r="L180" s="513">
        <v>2</v>
      </c>
      <c r="M180" s="513">
        <v>66.67</v>
      </c>
      <c r="N180" s="509">
        <v>1</v>
      </c>
      <c r="O180" s="509">
        <v>33.335000000000001</v>
      </c>
      <c r="P180" s="513"/>
      <c r="Q180" s="513"/>
      <c r="R180" s="550"/>
      <c r="S180" s="514"/>
    </row>
    <row r="181" spans="1:19" ht="14.4" customHeight="1" x14ac:dyDescent="0.3">
      <c r="A181" s="508" t="s">
        <v>855</v>
      </c>
      <c r="B181" s="509" t="s">
        <v>856</v>
      </c>
      <c r="C181" s="509" t="s">
        <v>432</v>
      </c>
      <c r="D181" s="509" t="s">
        <v>509</v>
      </c>
      <c r="E181" s="509" t="s">
        <v>871</v>
      </c>
      <c r="F181" s="509" t="s">
        <v>896</v>
      </c>
      <c r="G181" s="509" t="s">
        <v>898</v>
      </c>
      <c r="H181" s="513">
        <v>66</v>
      </c>
      <c r="I181" s="513">
        <v>2200.0100000000002</v>
      </c>
      <c r="J181" s="509">
        <v>0.66667171718702189</v>
      </c>
      <c r="K181" s="509">
        <v>33.333484848484851</v>
      </c>
      <c r="L181" s="513">
        <v>99</v>
      </c>
      <c r="M181" s="513">
        <v>3299.99</v>
      </c>
      <c r="N181" s="509">
        <v>1</v>
      </c>
      <c r="O181" s="509">
        <v>33.333232323232323</v>
      </c>
      <c r="P181" s="513">
        <v>99</v>
      </c>
      <c r="Q181" s="513">
        <v>3299.99</v>
      </c>
      <c r="R181" s="550">
        <v>1</v>
      </c>
      <c r="S181" s="514">
        <v>33.333232323232323</v>
      </c>
    </row>
    <row r="182" spans="1:19" ht="14.4" customHeight="1" x14ac:dyDescent="0.3">
      <c r="A182" s="508" t="s">
        <v>855</v>
      </c>
      <c r="B182" s="509" t="s">
        <v>856</v>
      </c>
      <c r="C182" s="509" t="s">
        <v>432</v>
      </c>
      <c r="D182" s="509" t="s">
        <v>509</v>
      </c>
      <c r="E182" s="509" t="s">
        <v>871</v>
      </c>
      <c r="F182" s="509" t="s">
        <v>899</v>
      </c>
      <c r="G182" s="509" t="s">
        <v>900</v>
      </c>
      <c r="H182" s="513">
        <v>1</v>
      </c>
      <c r="I182" s="513">
        <v>37</v>
      </c>
      <c r="J182" s="509"/>
      <c r="K182" s="509">
        <v>37</v>
      </c>
      <c r="L182" s="513"/>
      <c r="M182" s="513"/>
      <c r="N182" s="509"/>
      <c r="O182" s="509"/>
      <c r="P182" s="513">
        <v>2</v>
      </c>
      <c r="Q182" s="513">
        <v>74</v>
      </c>
      <c r="R182" s="550"/>
      <c r="S182" s="514">
        <v>37</v>
      </c>
    </row>
    <row r="183" spans="1:19" ht="14.4" customHeight="1" x14ac:dyDescent="0.3">
      <c r="A183" s="508" t="s">
        <v>855</v>
      </c>
      <c r="B183" s="509" t="s">
        <v>856</v>
      </c>
      <c r="C183" s="509" t="s">
        <v>432</v>
      </c>
      <c r="D183" s="509" t="s">
        <v>509</v>
      </c>
      <c r="E183" s="509" t="s">
        <v>871</v>
      </c>
      <c r="F183" s="509" t="s">
        <v>901</v>
      </c>
      <c r="G183" s="509" t="s">
        <v>902</v>
      </c>
      <c r="H183" s="513">
        <v>258</v>
      </c>
      <c r="I183" s="513">
        <v>33798</v>
      </c>
      <c r="J183" s="509">
        <v>2.612708719851577</v>
      </c>
      <c r="K183" s="509">
        <v>131</v>
      </c>
      <c r="L183" s="513">
        <v>98</v>
      </c>
      <c r="M183" s="513">
        <v>12936</v>
      </c>
      <c r="N183" s="509">
        <v>1</v>
      </c>
      <c r="O183" s="509">
        <v>132</v>
      </c>
      <c r="P183" s="513">
        <v>92</v>
      </c>
      <c r="Q183" s="513">
        <v>12144</v>
      </c>
      <c r="R183" s="550">
        <v>0.93877551020408168</v>
      </c>
      <c r="S183" s="514">
        <v>132</v>
      </c>
    </row>
    <row r="184" spans="1:19" ht="14.4" customHeight="1" x14ac:dyDescent="0.3">
      <c r="A184" s="508" t="s">
        <v>855</v>
      </c>
      <c r="B184" s="509" t="s">
        <v>856</v>
      </c>
      <c r="C184" s="509" t="s">
        <v>432</v>
      </c>
      <c r="D184" s="509" t="s">
        <v>509</v>
      </c>
      <c r="E184" s="509" t="s">
        <v>871</v>
      </c>
      <c r="F184" s="509" t="s">
        <v>903</v>
      </c>
      <c r="G184" s="509" t="s">
        <v>904</v>
      </c>
      <c r="H184" s="513">
        <v>38</v>
      </c>
      <c r="I184" s="513">
        <v>2812</v>
      </c>
      <c r="J184" s="509">
        <v>0.64406779661016944</v>
      </c>
      <c r="K184" s="509">
        <v>74</v>
      </c>
      <c r="L184" s="513">
        <v>59</v>
      </c>
      <c r="M184" s="513">
        <v>4366</v>
      </c>
      <c r="N184" s="509">
        <v>1</v>
      </c>
      <c r="O184" s="509">
        <v>74</v>
      </c>
      <c r="P184" s="513">
        <v>6</v>
      </c>
      <c r="Q184" s="513">
        <v>444</v>
      </c>
      <c r="R184" s="550">
        <v>0.10169491525423729</v>
      </c>
      <c r="S184" s="514">
        <v>74</v>
      </c>
    </row>
    <row r="185" spans="1:19" ht="14.4" customHeight="1" x14ac:dyDescent="0.3">
      <c r="A185" s="508" t="s">
        <v>855</v>
      </c>
      <c r="B185" s="509" t="s">
        <v>856</v>
      </c>
      <c r="C185" s="509" t="s">
        <v>432</v>
      </c>
      <c r="D185" s="509" t="s">
        <v>509</v>
      </c>
      <c r="E185" s="509" t="s">
        <v>871</v>
      </c>
      <c r="F185" s="509" t="s">
        <v>905</v>
      </c>
      <c r="G185" s="509" t="s">
        <v>906</v>
      </c>
      <c r="H185" s="513">
        <v>1</v>
      </c>
      <c r="I185" s="513">
        <v>354</v>
      </c>
      <c r="J185" s="509">
        <v>0.9971830985915493</v>
      </c>
      <c r="K185" s="509">
        <v>354</v>
      </c>
      <c r="L185" s="513">
        <v>1</v>
      </c>
      <c r="M185" s="513">
        <v>355</v>
      </c>
      <c r="N185" s="509">
        <v>1</v>
      </c>
      <c r="O185" s="509">
        <v>355</v>
      </c>
      <c r="P185" s="513"/>
      <c r="Q185" s="513"/>
      <c r="R185" s="550"/>
      <c r="S185" s="514"/>
    </row>
    <row r="186" spans="1:19" ht="14.4" customHeight="1" x14ac:dyDescent="0.3">
      <c r="A186" s="508" t="s">
        <v>855</v>
      </c>
      <c r="B186" s="509" t="s">
        <v>856</v>
      </c>
      <c r="C186" s="509" t="s">
        <v>432</v>
      </c>
      <c r="D186" s="509" t="s">
        <v>509</v>
      </c>
      <c r="E186" s="509" t="s">
        <v>871</v>
      </c>
      <c r="F186" s="509" t="s">
        <v>905</v>
      </c>
      <c r="G186" s="509" t="s">
        <v>907</v>
      </c>
      <c r="H186" s="513">
        <v>10</v>
      </c>
      <c r="I186" s="513">
        <v>3540</v>
      </c>
      <c r="J186" s="509">
        <v>0.16901408450704225</v>
      </c>
      <c r="K186" s="509">
        <v>354</v>
      </c>
      <c r="L186" s="513">
        <v>59</v>
      </c>
      <c r="M186" s="513">
        <v>20945</v>
      </c>
      <c r="N186" s="509">
        <v>1</v>
      </c>
      <c r="O186" s="509">
        <v>355</v>
      </c>
      <c r="P186" s="513">
        <v>74</v>
      </c>
      <c r="Q186" s="513">
        <v>26270</v>
      </c>
      <c r="R186" s="550">
        <v>1.2542372881355932</v>
      </c>
      <c r="S186" s="514">
        <v>355</v>
      </c>
    </row>
    <row r="187" spans="1:19" ht="14.4" customHeight="1" x14ac:dyDescent="0.3">
      <c r="A187" s="508" t="s">
        <v>855</v>
      </c>
      <c r="B187" s="509" t="s">
        <v>856</v>
      </c>
      <c r="C187" s="509" t="s">
        <v>432</v>
      </c>
      <c r="D187" s="509" t="s">
        <v>509</v>
      </c>
      <c r="E187" s="509" t="s">
        <v>871</v>
      </c>
      <c r="F187" s="509" t="s">
        <v>908</v>
      </c>
      <c r="G187" s="509" t="s">
        <v>909</v>
      </c>
      <c r="H187" s="513"/>
      <c r="I187" s="513"/>
      <c r="J187" s="509"/>
      <c r="K187" s="509"/>
      <c r="L187" s="513">
        <v>3</v>
      </c>
      <c r="M187" s="513">
        <v>669</v>
      </c>
      <c r="N187" s="509">
        <v>1</v>
      </c>
      <c r="O187" s="509">
        <v>223</v>
      </c>
      <c r="P187" s="513"/>
      <c r="Q187" s="513"/>
      <c r="R187" s="550"/>
      <c r="S187" s="514"/>
    </row>
    <row r="188" spans="1:19" ht="14.4" customHeight="1" x14ac:dyDescent="0.3">
      <c r="A188" s="508" t="s">
        <v>855</v>
      </c>
      <c r="B188" s="509" t="s">
        <v>856</v>
      </c>
      <c r="C188" s="509" t="s">
        <v>432</v>
      </c>
      <c r="D188" s="509" t="s">
        <v>509</v>
      </c>
      <c r="E188" s="509" t="s">
        <v>871</v>
      </c>
      <c r="F188" s="509" t="s">
        <v>908</v>
      </c>
      <c r="G188" s="509" t="s">
        <v>910</v>
      </c>
      <c r="H188" s="513">
        <v>44</v>
      </c>
      <c r="I188" s="513">
        <v>9768</v>
      </c>
      <c r="J188" s="509">
        <v>0.44245142002989535</v>
      </c>
      <c r="K188" s="509">
        <v>222</v>
      </c>
      <c r="L188" s="513">
        <v>99</v>
      </c>
      <c r="M188" s="513">
        <v>22077</v>
      </c>
      <c r="N188" s="509">
        <v>1</v>
      </c>
      <c r="O188" s="509">
        <v>223</v>
      </c>
      <c r="P188" s="513">
        <v>110</v>
      </c>
      <c r="Q188" s="513">
        <v>24530</v>
      </c>
      <c r="R188" s="550">
        <v>1.1111111111111112</v>
      </c>
      <c r="S188" s="514">
        <v>223</v>
      </c>
    </row>
    <row r="189" spans="1:19" ht="14.4" customHeight="1" x14ac:dyDescent="0.3">
      <c r="A189" s="508" t="s">
        <v>855</v>
      </c>
      <c r="B189" s="509" t="s">
        <v>856</v>
      </c>
      <c r="C189" s="509" t="s">
        <v>432</v>
      </c>
      <c r="D189" s="509" t="s">
        <v>509</v>
      </c>
      <c r="E189" s="509" t="s">
        <v>871</v>
      </c>
      <c r="F189" s="509" t="s">
        <v>911</v>
      </c>
      <c r="G189" s="509" t="s">
        <v>912</v>
      </c>
      <c r="H189" s="513">
        <v>5</v>
      </c>
      <c r="I189" s="513">
        <v>385</v>
      </c>
      <c r="J189" s="509"/>
      <c r="K189" s="509">
        <v>77</v>
      </c>
      <c r="L189" s="513"/>
      <c r="M189" s="513"/>
      <c r="N189" s="509"/>
      <c r="O189" s="509"/>
      <c r="P189" s="513">
        <v>1</v>
      </c>
      <c r="Q189" s="513">
        <v>77</v>
      </c>
      <c r="R189" s="550"/>
      <c r="S189" s="514">
        <v>77</v>
      </c>
    </row>
    <row r="190" spans="1:19" ht="14.4" customHeight="1" x14ac:dyDescent="0.3">
      <c r="A190" s="508" t="s">
        <v>855</v>
      </c>
      <c r="B190" s="509" t="s">
        <v>856</v>
      </c>
      <c r="C190" s="509" t="s">
        <v>432</v>
      </c>
      <c r="D190" s="509" t="s">
        <v>509</v>
      </c>
      <c r="E190" s="509" t="s">
        <v>871</v>
      </c>
      <c r="F190" s="509" t="s">
        <v>911</v>
      </c>
      <c r="G190" s="509" t="s">
        <v>913</v>
      </c>
      <c r="H190" s="513">
        <v>3</v>
      </c>
      <c r="I190" s="513">
        <v>231</v>
      </c>
      <c r="J190" s="509"/>
      <c r="K190" s="509">
        <v>77</v>
      </c>
      <c r="L190" s="513"/>
      <c r="M190" s="513"/>
      <c r="N190" s="509"/>
      <c r="O190" s="509"/>
      <c r="P190" s="513"/>
      <c r="Q190" s="513"/>
      <c r="R190" s="550"/>
      <c r="S190" s="514"/>
    </row>
    <row r="191" spans="1:19" ht="14.4" customHeight="1" x14ac:dyDescent="0.3">
      <c r="A191" s="508" t="s">
        <v>855</v>
      </c>
      <c r="B191" s="509" t="s">
        <v>856</v>
      </c>
      <c r="C191" s="509" t="s">
        <v>432</v>
      </c>
      <c r="D191" s="509" t="s">
        <v>509</v>
      </c>
      <c r="E191" s="509" t="s">
        <v>871</v>
      </c>
      <c r="F191" s="509" t="s">
        <v>914</v>
      </c>
      <c r="G191" s="509" t="s">
        <v>915</v>
      </c>
      <c r="H191" s="513">
        <v>1</v>
      </c>
      <c r="I191" s="513">
        <v>28</v>
      </c>
      <c r="J191" s="509"/>
      <c r="K191" s="509">
        <v>28</v>
      </c>
      <c r="L191" s="513"/>
      <c r="M191" s="513"/>
      <c r="N191" s="509"/>
      <c r="O191" s="509"/>
      <c r="P191" s="513"/>
      <c r="Q191" s="513"/>
      <c r="R191" s="550"/>
      <c r="S191" s="514"/>
    </row>
    <row r="192" spans="1:19" ht="14.4" customHeight="1" x14ac:dyDescent="0.3">
      <c r="A192" s="508" t="s">
        <v>855</v>
      </c>
      <c r="B192" s="509" t="s">
        <v>856</v>
      </c>
      <c r="C192" s="509" t="s">
        <v>432</v>
      </c>
      <c r="D192" s="509" t="s">
        <v>509</v>
      </c>
      <c r="E192" s="509" t="s">
        <v>871</v>
      </c>
      <c r="F192" s="509" t="s">
        <v>918</v>
      </c>
      <c r="G192" s="509" t="s">
        <v>920</v>
      </c>
      <c r="H192" s="513">
        <v>14</v>
      </c>
      <c r="I192" s="513">
        <v>9814</v>
      </c>
      <c r="J192" s="509">
        <v>0.7</v>
      </c>
      <c r="K192" s="509">
        <v>701</v>
      </c>
      <c r="L192" s="513">
        <v>20</v>
      </c>
      <c r="M192" s="513">
        <v>14020</v>
      </c>
      <c r="N192" s="509">
        <v>1</v>
      </c>
      <c r="O192" s="509">
        <v>701</v>
      </c>
      <c r="P192" s="513">
        <v>16</v>
      </c>
      <c r="Q192" s="513">
        <v>11232</v>
      </c>
      <c r="R192" s="550">
        <v>0.80114122681883027</v>
      </c>
      <c r="S192" s="514">
        <v>702</v>
      </c>
    </row>
    <row r="193" spans="1:19" ht="14.4" customHeight="1" x14ac:dyDescent="0.3">
      <c r="A193" s="508" t="s">
        <v>855</v>
      </c>
      <c r="B193" s="509" t="s">
        <v>856</v>
      </c>
      <c r="C193" s="509" t="s">
        <v>432</v>
      </c>
      <c r="D193" s="509" t="s">
        <v>509</v>
      </c>
      <c r="E193" s="509" t="s">
        <v>871</v>
      </c>
      <c r="F193" s="509" t="s">
        <v>921</v>
      </c>
      <c r="G193" s="509" t="s">
        <v>922</v>
      </c>
      <c r="H193" s="513">
        <v>29</v>
      </c>
      <c r="I193" s="513">
        <v>6699</v>
      </c>
      <c r="J193" s="509">
        <v>0.48333333333333334</v>
      </c>
      <c r="K193" s="509">
        <v>231</v>
      </c>
      <c r="L193" s="513">
        <v>60</v>
      </c>
      <c r="M193" s="513">
        <v>13860</v>
      </c>
      <c r="N193" s="509">
        <v>1</v>
      </c>
      <c r="O193" s="509">
        <v>231</v>
      </c>
      <c r="P193" s="513">
        <v>61</v>
      </c>
      <c r="Q193" s="513">
        <v>14152</v>
      </c>
      <c r="R193" s="550">
        <v>1.021067821067821</v>
      </c>
      <c r="S193" s="514">
        <v>232</v>
      </c>
    </row>
    <row r="194" spans="1:19" ht="14.4" customHeight="1" x14ac:dyDescent="0.3">
      <c r="A194" s="508" t="s">
        <v>855</v>
      </c>
      <c r="B194" s="509" t="s">
        <v>856</v>
      </c>
      <c r="C194" s="509" t="s">
        <v>432</v>
      </c>
      <c r="D194" s="509" t="s">
        <v>509</v>
      </c>
      <c r="E194" s="509" t="s">
        <v>871</v>
      </c>
      <c r="F194" s="509" t="s">
        <v>923</v>
      </c>
      <c r="G194" s="509" t="s">
        <v>924</v>
      </c>
      <c r="H194" s="513">
        <v>2</v>
      </c>
      <c r="I194" s="513">
        <v>944</v>
      </c>
      <c r="J194" s="509"/>
      <c r="K194" s="509">
        <v>472</v>
      </c>
      <c r="L194" s="513"/>
      <c r="M194" s="513"/>
      <c r="N194" s="509"/>
      <c r="O194" s="509"/>
      <c r="P194" s="513"/>
      <c r="Q194" s="513"/>
      <c r="R194" s="550"/>
      <c r="S194" s="514"/>
    </row>
    <row r="195" spans="1:19" ht="14.4" customHeight="1" x14ac:dyDescent="0.3">
      <c r="A195" s="508" t="s">
        <v>855</v>
      </c>
      <c r="B195" s="509" t="s">
        <v>856</v>
      </c>
      <c r="C195" s="509" t="s">
        <v>432</v>
      </c>
      <c r="D195" s="509" t="s">
        <v>509</v>
      </c>
      <c r="E195" s="509" t="s">
        <v>871</v>
      </c>
      <c r="F195" s="509" t="s">
        <v>923</v>
      </c>
      <c r="G195" s="509" t="s">
        <v>925</v>
      </c>
      <c r="H195" s="513">
        <v>6</v>
      </c>
      <c r="I195" s="513">
        <v>2832</v>
      </c>
      <c r="J195" s="509"/>
      <c r="K195" s="509">
        <v>472</v>
      </c>
      <c r="L195" s="513"/>
      <c r="M195" s="513"/>
      <c r="N195" s="509"/>
      <c r="O195" s="509"/>
      <c r="P195" s="513"/>
      <c r="Q195" s="513"/>
      <c r="R195" s="550"/>
      <c r="S195" s="514"/>
    </row>
    <row r="196" spans="1:19" ht="14.4" customHeight="1" x14ac:dyDescent="0.3">
      <c r="A196" s="508" t="s">
        <v>855</v>
      </c>
      <c r="B196" s="509" t="s">
        <v>856</v>
      </c>
      <c r="C196" s="509" t="s">
        <v>432</v>
      </c>
      <c r="D196" s="509" t="s">
        <v>853</v>
      </c>
      <c r="E196" s="509" t="s">
        <v>871</v>
      </c>
      <c r="F196" s="509" t="s">
        <v>877</v>
      </c>
      <c r="G196" s="509" t="s">
        <v>879</v>
      </c>
      <c r="H196" s="513"/>
      <c r="I196" s="513"/>
      <c r="J196" s="509"/>
      <c r="K196" s="509"/>
      <c r="L196" s="513"/>
      <c r="M196" s="513"/>
      <c r="N196" s="509"/>
      <c r="O196" s="509"/>
      <c r="P196" s="513">
        <v>2</v>
      </c>
      <c r="Q196" s="513">
        <v>74</v>
      </c>
      <c r="R196" s="550"/>
      <c r="S196" s="514">
        <v>37</v>
      </c>
    </row>
    <row r="197" spans="1:19" ht="14.4" customHeight="1" x14ac:dyDescent="0.3">
      <c r="A197" s="508" t="s">
        <v>855</v>
      </c>
      <c r="B197" s="509" t="s">
        <v>856</v>
      </c>
      <c r="C197" s="509" t="s">
        <v>432</v>
      </c>
      <c r="D197" s="509" t="s">
        <v>853</v>
      </c>
      <c r="E197" s="509" t="s">
        <v>871</v>
      </c>
      <c r="F197" s="509" t="s">
        <v>890</v>
      </c>
      <c r="G197" s="509" t="s">
        <v>892</v>
      </c>
      <c r="H197" s="513"/>
      <c r="I197" s="513"/>
      <c r="J197" s="509"/>
      <c r="K197" s="509"/>
      <c r="L197" s="513"/>
      <c r="M197" s="513"/>
      <c r="N197" s="509"/>
      <c r="O197" s="509"/>
      <c r="P197" s="513">
        <v>1</v>
      </c>
      <c r="Q197" s="513">
        <v>178</v>
      </c>
      <c r="R197" s="550"/>
      <c r="S197" s="514">
        <v>178</v>
      </c>
    </row>
    <row r="198" spans="1:19" ht="14.4" customHeight="1" x14ac:dyDescent="0.3">
      <c r="A198" s="508" t="s">
        <v>855</v>
      </c>
      <c r="B198" s="509" t="s">
        <v>856</v>
      </c>
      <c r="C198" s="509" t="s">
        <v>432</v>
      </c>
      <c r="D198" s="509" t="s">
        <v>853</v>
      </c>
      <c r="E198" s="509" t="s">
        <v>871</v>
      </c>
      <c r="F198" s="509" t="s">
        <v>896</v>
      </c>
      <c r="G198" s="509" t="s">
        <v>897</v>
      </c>
      <c r="H198" s="513"/>
      <c r="I198" s="513"/>
      <c r="J198" s="509"/>
      <c r="K198" s="509"/>
      <c r="L198" s="513"/>
      <c r="M198" s="513"/>
      <c r="N198" s="509"/>
      <c r="O198" s="509"/>
      <c r="P198" s="513">
        <v>2</v>
      </c>
      <c r="Q198" s="513">
        <v>66.66</v>
      </c>
      <c r="R198" s="550"/>
      <c r="S198" s="514">
        <v>33.33</v>
      </c>
    </row>
    <row r="199" spans="1:19" ht="14.4" customHeight="1" x14ac:dyDescent="0.3">
      <c r="A199" s="508" t="s">
        <v>855</v>
      </c>
      <c r="B199" s="509" t="s">
        <v>856</v>
      </c>
      <c r="C199" s="509" t="s">
        <v>432</v>
      </c>
      <c r="D199" s="509" t="s">
        <v>853</v>
      </c>
      <c r="E199" s="509" t="s">
        <v>871</v>
      </c>
      <c r="F199" s="509" t="s">
        <v>908</v>
      </c>
      <c r="G199" s="509" t="s">
        <v>909</v>
      </c>
      <c r="H199" s="513"/>
      <c r="I199" s="513"/>
      <c r="J199" s="509"/>
      <c r="K199" s="509"/>
      <c r="L199" s="513"/>
      <c r="M199" s="513"/>
      <c r="N199" s="509"/>
      <c r="O199" s="509"/>
      <c r="P199" s="513">
        <v>2</v>
      </c>
      <c r="Q199" s="513">
        <v>446</v>
      </c>
      <c r="R199" s="550"/>
      <c r="S199" s="514">
        <v>223</v>
      </c>
    </row>
    <row r="200" spans="1:19" ht="14.4" customHeight="1" x14ac:dyDescent="0.3">
      <c r="A200" s="508" t="s">
        <v>855</v>
      </c>
      <c r="B200" s="509" t="s">
        <v>856</v>
      </c>
      <c r="C200" s="509" t="s">
        <v>432</v>
      </c>
      <c r="D200" s="509" t="s">
        <v>853</v>
      </c>
      <c r="E200" s="509" t="s">
        <v>871</v>
      </c>
      <c r="F200" s="509" t="s">
        <v>918</v>
      </c>
      <c r="G200" s="509" t="s">
        <v>919</v>
      </c>
      <c r="H200" s="513"/>
      <c r="I200" s="513"/>
      <c r="J200" s="509"/>
      <c r="K200" s="509"/>
      <c r="L200" s="513"/>
      <c r="M200" s="513"/>
      <c r="N200" s="509"/>
      <c r="O200" s="509"/>
      <c r="P200" s="513">
        <v>1</v>
      </c>
      <c r="Q200" s="513">
        <v>702</v>
      </c>
      <c r="R200" s="550"/>
      <c r="S200" s="514">
        <v>702</v>
      </c>
    </row>
    <row r="201" spans="1:19" ht="14.4" customHeight="1" x14ac:dyDescent="0.3">
      <c r="A201" s="508" t="s">
        <v>855</v>
      </c>
      <c r="B201" s="509" t="s">
        <v>856</v>
      </c>
      <c r="C201" s="509" t="s">
        <v>437</v>
      </c>
      <c r="D201" s="509" t="s">
        <v>505</v>
      </c>
      <c r="E201" s="509" t="s">
        <v>857</v>
      </c>
      <c r="F201" s="509" t="s">
        <v>858</v>
      </c>
      <c r="G201" s="509" t="s">
        <v>859</v>
      </c>
      <c r="H201" s="513"/>
      <c r="I201" s="513"/>
      <c r="J201" s="509"/>
      <c r="K201" s="509"/>
      <c r="L201" s="513"/>
      <c r="M201" s="513"/>
      <c r="N201" s="509"/>
      <c r="O201" s="509"/>
      <c r="P201" s="513">
        <v>2.5999999999999996</v>
      </c>
      <c r="Q201" s="513">
        <v>140.66</v>
      </c>
      <c r="R201" s="550"/>
      <c r="S201" s="514">
        <v>54.100000000000009</v>
      </c>
    </row>
    <row r="202" spans="1:19" ht="14.4" customHeight="1" x14ac:dyDescent="0.3">
      <c r="A202" s="508" t="s">
        <v>855</v>
      </c>
      <c r="B202" s="509" t="s">
        <v>856</v>
      </c>
      <c r="C202" s="509" t="s">
        <v>437</v>
      </c>
      <c r="D202" s="509" t="s">
        <v>505</v>
      </c>
      <c r="E202" s="509" t="s">
        <v>857</v>
      </c>
      <c r="F202" s="509" t="s">
        <v>868</v>
      </c>
      <c r="G202" s="509" t="s">
        <v>445</v>
      </c>
      <c r="H202" s="513"/>
      <c r="I202" s="513"/>
      <c r="J202" s="509"/>
      <c r="K202" s="509"/>
      <c r="L202" s="513"/>
      <c r="M202" s="513"/>
      <c r="N202" s="509"/>
      <c r="O202" s="509"/>
      <c r="P202" s="513">
        <v>0.64999999999999991</v>
      </c>
      <c r="Q202" s="513">
        <v>3.12</v>
      </c>
      <c r="R202" s="550"/>
      <c r="S202" s="514">
        <v>4.8000000000000007</v>
      </c>
    </row>
    <row r="203" spans="1:19" ht="14.4" customHeight="1" x14ac:dyDescent="0.3">
      <c r="A203" s="508" t="s">
        <v>855</v>
      </c>
      <c r="B203" s="509" t="s">
        <v>856</v>
      </c>
      <c r="C203" s="509" t="s">
        <v>437</v>
      </c>
      <c r="D203" s="509" t="s">
        <v>505</v>
      </c>
      <c r="E203" s="509" t="s">
        <v>871</v>
      </c>
      <c r="F203" s="509" t="s">
        <v>877</v>
      </c>
      <c r="G203" s="509" t="s">
        <v>878</v>
      </c>
      <c r="H203" s="513"/>
      <c r="I203" s="513"/>
      <c r="J203" s="509"/>
      <c r="K203" s="509"/>
      <c r="L203" s="513"/>
      <c r="M203" s="513"/>
      <c r="N203" s="509"/>
      <c r="O203" s="509"/>
      <c r="P203" s="513">
        <v>12</v>
      </c>
      <c r="Q203" s="513">
        <v>444</v>
      </c>
      <c r="R203" s="550"/>
      <c r="S203" s="514">
        <v>37</v>
      </c>
    </row>
    <row r="204" spans="1:19" ht="14.4" customHeight="1" x14ac:dyDescent="0.3">
      <c r="A204" s="508" t="s">
        <v>855</v>
      </c>
      <c r="B204" s="509" t="s">
        <v>856</v>
      </c>
      <c r="C204" s="509" t="s">
        <v>437</v>
      </c>
      <c r="D204" s="509" t="s">
        <v>505</v>
      </c>
      <c r="E204" s="509" t="s">
        <v>871</v>
      </c>
      <c r="F204" s="509" t="s">
        <v>901</v>
      </c>
      <c r="G204" s="509" t="s">
        <v>902</v>
      </c>
      <c r="H204" s="513"/>
      <c r="I204" s="513"/>
      <c r="J204" s="509"/>
      <c r="K204" s="509"/>
      <c r="L204" s="513"/>
      <c r="M204" s="513"/>
      <c r="N204" s="509"/>
      <c r="O204" s="509"/>
      <c r="P204" s="513">
        <v>13</v>
      </c>
      <c r="Q204" s="513">
        <v>1716</v>
      </c>
      <c r="R204" s="550"/>
      <c r="S204" s="514">
        <v>132</v>
      </c>
    </row>
    <row r="205" spans="1:19" ht="14.4" customHeight="1" x14ac:dyDescent="0.3">
      <c r="A205" s="508" t="s">
        <v>855</v>
      </c>
      <c r="B205" s="509" t="s">
        <v>856</v>
      </c>
      <c r="C205" s="509" t="s">
        <v>437</v>
      </c>
      <c r="D205" s="509" t="s">
        <v>505</v>
      </c>
      <c r="E205" s="509" t="s">
        <v>871</v>
      </c>
      <c r="F205" s="509" t="s">
        <v>903</v>
      </c>
      <c r="G205" s="509" t="s">
        <v>904</v>
      </c>
      <c r="H205" s="513"/>
      <c r="I205" s="513"/>
      <c r="J205" s="509"/>
      <c r="K205" s="509"/>
      <c r="L205" s="513"/>
      <c r="M205" s="513"/>
      <c r="N205" s="509"/>
      <c r="O205" s="509"/>
      <c r="P205" s="513">
        <v>1</v>
      </c>
      <c r="Q205" s="513">
        <v>74</v>
      </c>
      <c r="R205" s="550"/>
      <c r="S205" s="514">
        <v>74</v>
      </c>
    </row>
    <row r="206" spans="1:19" ht="14.4" customHeight="1" x14ac:dyDescent="0.3">
      <c r="A206" s="508" t="s">
        <v>926</v>
      </c>
      <c r="B206" s="509" t="s">
        <v>927</v>
      </c>
      <c r="C206" s="509" t="s">
        <v>432</v>
      </c>
      <c r="D206" s="509" t="s">
        <v>847</v>
      </c>
      <c r="E206" s="509" t="s">
        <v>871</v>
      </c>
      <c r="F206" s="509" t="s">
        <v>928</v>
      </c>
      <c r="G206" s="509" t="s">
        <v>929</v>
      </c>
      <c r="H206" s="513"/>
      <c r="I206" s="513"/>
      <c r="J206" s="509"/>
      <c r="K206" s="509"/>
      <c r="L206" s="513">
        <v>2</v>
      </c>
      <c r="M206" s="513">
        <v>242</v>
      </c>
      <c r="N206" s="509">
        <v>1</v>
      </c>
      <c r="O206" s="509">
        <v>121</v>
      </c>
      <c r="P206" s="513"/>
      <c r="Q206" s="513"/>
      <c r="R206" s="550"/>
      <c r="S206" s="514"/>
    </row>
    <row r="207" spans="1:19" ht="14.4" customHeight="1" x14ac:dyDescent="0.3">
      <c r="A207" s="508" t="s">
        <v>926</v>
      </c>
      <c r="B207" s="509" t="s">
        <v>927</v>
      </c>
      <c r="C207" s="509" t="s">
        <v>432</v>
      </c>
      <c r="D207" s="509" t="s">
        <v>847</v>
      </c>
      <c r="E207" s="509" t="s">
        <v>871</v>
      </c>
      <c r="F207" s="509" t="s">
        <v>928</v>
      </c>
      <c r="G207" s="509" t="s">
        <v>930</v>
      </c>
      <c r="H207" s="513"/>
      <c r="I207" s="513"/>
      <c r="J207" s="509"/>
      <c r="K207" s="509"/>
      <c r="L207" s="513">
        <v>4</v>
      </c>
      <c r="M207" s="513">
        <v>484</v>
      </c>
      <c r="N207" s="509">
        <v>1</v>
      </c>
      <c r="O207" s="509">
        <v>121</v>
      </c>
      <c r="P207" s="513"/>
      <c r="Q207" s="513"/>
      <c r="R207" s="550"/>
      <c r="S207" s="514"/>
    </row>
    <row r="208" spans="1:19" ht="14.4" customHeight="1" x14ac:dyDescent="0.3">
      <c r="A208" s="508" t="s">
        <v>926</v>
      </c>
      <c r="B208" s="509" t="s">
        <v>927</v>
      </c>
      <c r="C208" s="509" t="s">
        <v>432</v>
      </c>
      <c r="D208" s="509" t="s">
        <v>505</v>
      </c>
      <c r="E208" s="509" t="s">
        <v>871</v>
      </c>
      <c r="F208" s="509" t="s">
        <v>877</v>
      </c>
      <c r="G208" s="509" t="s">
        <v>878</v>
      </c>
      <c r="H208" s="513">
        <v>8</v>
      </c>
      <c r="I208" s="513">
        <v>296</v>
      </c>
      <c r="J208" s="509"/>
      <c r="K208" s="509">
        <v>37</v>
      </c>
      <c r="L208" s="513"/>
      <c r="M208" s="513"/>
      <c r="N208" s="509"/>
      <c r="O208" s="509"/>
      <c r="P208" s="513"/>
      <c r="Q208" s="513"/>
      <c r="R208" s="550"/>
      <c r="S208" s="514"/>
    </row>
    <row r="209" spans="1:19" ht="14.4" customHeight="1" x14ac:dyDescent="0.3">
      <c r="A209" s="508" t="s">
        <v>926</v>
      </c>
      <c r="B209" s="509" t="s">
        <v>927</v>
      </c>
      <c r="C209" s="509" t="s">
        <v>432</v>
      </c>
      <c r="D209" s="509" t="s">
        <v>505</v>
      </c>
      <c r="E209" s="509" t="s">
        <v>871</v>
      </c>
      <c r="F209" s="509" t="s">
        <v>877</v>
      </c>
      <c r="G209" s="509" t="s">
        <v>879</v>
      </c>
      <c r="H209" s="513">
        <v>1</v>
      </c>
      <c r="I209" s="513">
        <v>37</v>
      </c>
      <c r="J209" s="509"/>
      <c r="K209" s="509">
        <v>37</v>
      </c>
      <c r="L209" s="513"/>
      <c r="M209" s="513"/>
      <c r="N209" s="509"/>
      <c r="O209" s="509"/>
      <c r="P209" s="513"/>
      <c r="Q209" s="513"/>
      <c r="R209" s="550"/>
      <c r="S209" s="514"/>
    </row>
    <row r="210" spans="1:19" ht="14.4" customHeight="1" x14ac:dyDescent="0.3">
      <c r="A210" s="508" t="s">
        <v>926</v>
      </c>
      <c r="B210" s="509" t="s">
        <v>927</v>
      </c>
      <c r="C210" s="509" t="s">
        <v>432</v>
      </c>
      <c r="D210" s="509" t="s">
        <v>505</v>
      </c>
      <c r="E210" s="509" t="s">
        <v>871</v>
      </c>
      <c r="F210" s="509" t="s">
        <v>928</v>
      </c>
      <c r="G210" s="509" t="s">
        <v>929</v>
      </c>
      <c r="H210" s="513">
        <v>238</v>
      </c>
      <c r="I210" s="513">
        <v>28798</v>
      </c>
      <c r="J210" s="509">
        <v>0.62631578947368416</v>
      </c>
      <c r="K210" s="509">
        <v>121</v>
      </c>
      <c r="L210" s="513">
        <v>380</v>
      </c>
      <c r="M210" s="513">
        <v>45980</v>
      </c>
      <c r="N210" s="509">
        <v>1</v>
      </c>
      <c r="O210" s="509">
        <v>121</v>
      </c>
      <c r="P210" s="513">
        <v>570</v>
      </c>
      <c r="Q210" s="513">
        <v>69540</v>
      </c>
      <c r="R210" s="550">
        <v>1.5123966942148761</v>
      </c>
      <c r="S210" s="514">
        <v>122</v>
      </c>
    </row>
    <row r="211" spans="1:19" ht="14.4" customHeight="1" x14ac:dyDescent="0.3">
      <c r="A211" s="508" t="s">
        <v>926</v>
      </c>
      <c r="B211" s="509" t="s">
        <v>927</v>
      </c>
      <c r="C211" s="509" t="s">
        <v>432</v>
      </c>
      <c r="D211" s="509" t="s">
        <v>505</v>
      </c>
      <c r="E211" s="509" t="s">
        <v>871</v>
      </c>
      <c r="F211" s="509" t="s">
        <v>928</v>
      </c>
      <c r="G211" s="509" t="s">
        <v>930</v>
      </c>
      <c r="H211" s="513">
        <v>27</v>
      </c>
      <c r="I211" s="513">
        <v>3267</v>
      </c>
      <c r="J211" s="509">
        <v>0.36486486486486486</v>
      </c>
      <c r="K211" s="509">
        <v>121</v>
      </c>
      <c r="L211" s="513">
        <v>74</v>
      </c>
      <c r="M211" s="513">
        <v>8954</v>
      </c>
      <c r="N211" s="509">
        <v>1</v>
      </c>
      <c r="O211" s="509">
        <v>121</v>
      </c>
      <c r="P211" s="513"/>
      <c r="Q211" s="513"/>
      <c r="R211" s="550"/>
      <c r="S211" s="514"/>
    </row>
    <row r="212" spans="1:19" ht="14.4" customHeight="1" x14ac:dyDescent="0.3">
      <c r="A212" s="508" t="s">
        <v>926</v>
      </c>
      <c r="B212" s="509" t="s">
        <v>927</v>
      </c>
      <c r="C212" s="509" t="s">
        <v>432</v>
      </c>
      <c r="D212" s="509" t="s">
        <v>505</v>
      </c>
      <c r="E212" s="509" t="s">
        <v>871</v>
      </c>
      <c r="F212" s="509" t="s">
        <v>901</v>
      </c>
      <c r="G212" s="509" t="s">
        <v>902</v>
      </c>
      <c r="H212" s="513">
        <v>9</v>
      </c>
      <c r="I212" s="513">
        <v>1179</v>
      </c>
      <c r="J212" s="509"/>
      <c r="K212" s="509">
        <v>131</v>
      </c>
      <c r="L212" s="513"/>
      <c r="M212" s="513"/>
      <c r="N212" s="509"/>
      <c r="O212" s="509"/>
      <c r="P212" s="513"/>
      <c r="Q212" s="513"/>
      <c r="R212" s="550"/>
      <c r="S212" s="514"/>
    </row>
    <row r="213" spans="1:19" ht="14.4" customHeight="1" x14ac:dyDescent="0.3">
      <c r="A213" s="508" t="s">
        <v>926</v>
      </c>
      <c r="B213" s="509" t="s">
        <v>927</v>
      </c>
      <c r="C213" s="509" t="s">
        <v>432</v>
      </c>
      <c r="D213" s="509" t="s">
        <v>506</v>
      </c>
      <c r="E213" s="509" t="s">
        <v>871</v>
      </c>
      <c r="F213" s="509" t="s">
        <v>928</v>
      </c>
      <c r="G213" s="509" t="s">
        <v>929</v>
      </c>
      <c r="H213" s="513">
        <v>28</v>
      </c>
      <c r="I213" s="513">
        <v>3388</v>
      </c>
      <c r="J213" s="509">
        <v>2</v>
      </c>
      <c r="K213" s="509">
        <v>121</v>
      </c>
      <c r="L213" s="513">
        <v>14</v>
      </c>
      <c r="M213" s="513">
        <v>1694</v>
      </c>
      <c r="N213" s="509">
        <v>1</v>
      </c>
      <c r="O213" s="509">
        <v>121</v>
      </c>
      <c r="P213" s="513">
        <v>14</v>
      </c>
      <c r="Q213" s="513">
        <v>1708</v>
      </c>
      <c r="R213" s="550">
        <v>1.0082644628099173</v>
      </c>
      <c r="S213" s="514">
        <v>122</v>
      </c>
    </row>
    <row r="214" spans="1:19" ht="14.4" customHeight="1" x14ac:dyDescent="0.3">
      <c r="A214" s="508" t="s">
        <v>926</v>
      </c>
      <c r="B214" s="509" t="s">
        <v>927</v>
      </c>
      <c r="C214" s="509" t="s">
        <v>432</v>
      </c>
      <c r="D214" s="509" t="s">
        <v>506</v>
      </c>
      <c r="E214" s="509" t="s">
        <v>871</v>
      </c>
      <c r="F214" s="509" t="s">
        <v>928</v>
      </c>
      <c r="G214" s="509" t="s">
        <v>930</v>
      </c>
      <c r="H214" s="513">
        <v>1</v>
      </c>
      <c r="I214" s="513">
        <v>121</v>
      </c>
      <c r="J214" s="509">
        <v>0.5</v>
      </c>
      <c r="K214" s="509">
        <v>121</v>
      </c>
      <c r="L214" s="513">
        <v>2</v>
      </c>
      <c r="M214" s="513">
        <v>242</v>
      </c>
      <c r="N214" s="509">
        <v>1</v>
      </c>
      <c r="O214" s="509">
        <v>121</v>
      </c>
      <c r="P214" s="513"/>
      <c r="Q214" s="513"/>
      <c r="R214" s="550"/>
      <c r="S214" s="514"/>
    </row>
    <row r="215" spans="1:19" ht="14.4" customHeight="1" x14ac:dyDescent="0.3">
      <c r="A215" s="508" t="s">
        <v>926</v>
      </c>
      <c r="B215" s="509" t="s">
        <v>927</v>
      </c>
      <c r="C215" s="509" t="s">
        <v>432</v>
      </c>
      <c r="D215" s="509" t="s">
        <v>508</v>
      </c>
      <c r="E215" s="509" t="s">
        <v>871</v>
      </c>
      <c r="F215" s="509" t="s">
        <v>928</v>
      </c>
      <c r="G215" s="509" t="s">
        <v>929</v>
      </c>
      <c r="H215" s="513">
        <v>1</v>
      </c>
      <c r="I215" s="513">
        <v>121</v>
      </c>
      <c r="J215" s="509"/>
      <c r="K215" s="509">
        <v>121</v>
      </c>
      <c r="L215" s="513"/>
      <c r="M215" s="513"/>
      <c r="N215" s="509"/>
      <c r="O215" s="509"/>
      <c r="P215" s="513">
        <v>12</v>
      </c>
      <c r="Q215" s="513">
        <v>1464</v>
      </c>
      <c r="R215" s="550"/>
      <c r="S215" s="514">
        <v>122</v>
      </c>
    </row>
    <row r="216" spans="1:19" ht="14.4" customHeight="1" x14ac:dyDescent="0.3">
      <c r="A216" s="508" t="s">
        <v>926</v>
      </c>
      <c r="B216" s="509" t="s">
        <v>927</v>
      </c>
      <c r="C216" s="509" t="s">
        <v>432</v>
      </c>
      <c r="D216" s="509" t="s">
        <v>508</v>
      </c>
      <c r="E216" s="509" t="s">
        <v>871</v>
      </c>
      <c r="F216" s="509" t="s">
        <v>928</v>
      </c>
      <c r="G216" s="509" t="s">
        <v>930</v>
      </c>
      <c r="H216" s="513">
        <v>2</v>
      </c>
      <c r="I216" s="513">
        <v>242</v>
      </c>
      <c r="J216" s="509"/>
      <c r="K216" s="509">
        <v>121</v>
      </c>
      <c r="L216" s="513"/>
      <c r="M216" s="513"/>
      <c r="N216" s="509"/>
      <c r="O216" s="509"/>
      <c r="P216" s="513"/>
      <c r="Q216" s="513"/>
      <c r="R216" s="550"/>
      <c r="S216" s="514"/>
    </row>
    <row r="217" spans="1:19" ht="14.4" customHeight="1" x14ac:dyDescent="0.3">
      <c r="A217" s="508" t="s">
        <v>926</v>
      </c>
      <c r="B217" s="509" t="s">
        <v>927</v>
      </c>
      <c r="C217" s="509" t="s">
        <v>432</v>
      </c>
      <c r="D217" s="509" t="s">
        <v>509</v>
      </c>
      <c r="E217" s="509" t="s">
        <v>871</v>
      </c>
      <c r="F217" s="509" t="s">
        <v>928</v>
      </c>
      <c r="G217" s="509" t="s">
        <v>929</v>
      </c>
      <c r="H217" s="513">
        <v>38</v>
      </c>
      <c r="I217" s="513">
        <v>4598</v>
      </c>
      <c r="J217" s="509">
        <v>0.97435897435897434</v>
      </c>
      <c r="K217" s="509">
        <v>121</v>
      </c>
      <c r="L217" s="513">
        <v>39</v>
      </c>
      <c r="M217" s="513">
        <v>4719</v>
      </c>
      <c r="N217" s="509">
        <v>1</v>
      </c>
      <c r="O217" s="509">
        <v>121</v>
      </c>
      <c r="P217" s="513">
        <v>24</v>
      </c>
      <c r="Q217" s="513">
        <v>2928</v>
      </c>
      <c r="R217" s="550">
        <v>0.62047043865225682</v>
      </c>
      <c r="S217" s="514">
        <v>122</v>
      </c>
    </row>
    <row r="218" spans="1:19" ht="14.4" customHeight="1" x14ac:dyDescent="0.3">
      <c r="A218" s="508" t="s">
        <v>926</v>
      </c>
      <c r="B218" s="509" t="s">
        <v>927</v>
      </c>
      <c r="C218" s="509" t="s">
        <v>432</v>
      </c>
      <c r="D218" s="509" t="s">
        <v>509</v>
      </c>
      <c r="E218" s="509" t="s">
        <v>871</v>
      </c>
      <c r="F218" s="509" t="s">
        <v>928</v>
      </c>
      <c r="G218" s="509" t="s">
        <v>930</v>
      </c>
      <c r="H218" s="513">
        <v>26</v>
      </c>
      <c r="I218" s="513">
        <v>3146</v>
      </c>
      <c r="J218" s="509">
        <v>3.25</v>
      </c>
      <c r="K218" s="509">
        <v>121</v>
      </c>
      <c r="L218" s="513">
        <v>8</v>
      </c>
      <c r="M218" s="513">
        <v>968</v>
      </c>
      <c r="N218" s="509">
        <v>1</v>
      </c>
      <c r="O218" s="509">
        <v>121</v>
      </c>
      <c r="P218" s="513"/>
      <c r="Q218" s="513"/>
      <c r="R218" s="550"/>
      <c r="S218" s="514"/>
    </row>
    <row r="219" spans="1:19" ht="14.4" customHeight="1" thickBot="1" x14ac:dyDescent="0.35">
      <c r="A219" s="515" t="s">
        <v>926</v>
      </c>
      <c r="B219" s="516" t="s">
        <v>927</v>
      </c>
      <c r="C219" s="516" t="s">
        <v>432</v>
      </c>
      <c r="D219" s="516" t="s">
        <v>509</v>
      </c>
      <c r="E219" s="516" t="s">
        <v>871</v>
      </c>
      <c r="F219" s="516" t="s">
        <v>903</v>
      </c>
      <c r="G219" s="516" t="s">
        <v>904</v>
      </c>
      <c r="H219" s="520"/>
      <c r="I219" s="520"/>
      <c r="J219" s="516"/>
      <c r="K219" s="516"/>
      <c r="L219" s="520">
        <v>0</v>
      </c>
      <c r="M219" s="520">
        <v>0</v>
      </c>
      <c r="N219" s="516"/>
      <c r="O219" s="516"/>
      <c r="P219" s="520"/>
      <c r="Q219" s="520"/>
      <c r="R219" s="528"/>
      <c r="S219" s="521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32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127</v>
      </c>
      <c r="B3" s="221">
        <f>SUBTOTAL(9,B6:B1048576)</f>
        <v>1348.33</v>
      </c>
      <c r="C3" s="222">
        <f t="shared" ref="C3:R3" si="0">SUBTOTAL(9,C6:C1048576)</f>
        <v>2.838376623376623</v>
      </c>
      <c r="D3" s="222">
        <f t="shared" si="0"/>
        <v>3097</v>
      </c>
      <c r="E3" s="222">
        <f t="shared" si="0"/>
        <v>3</v>
      </c>
      <c r="F3" s="222">
        <f t="shared" si="0"/>
        <v>1008</v>
      </c>
      <c r="G3" s="225">
        <f>IF(D3&lt;&gt;0,F3/D3,"")</f>
        <v>0.32547626735550533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" customHeight="1" thickBot="1" x14ac:dyDescent="0.35">
      <c r="A5" s="610"/>
      <c r="B5" s="611">
        <v>2015</v>
      </c>
      <c r="C5" s="612"/>
      <c r="D5" s="612">
        <v>2017</v>
      </c>
      <c r="E5" s="612"/>
      <c r="F5" s="612">
        <v>2018</v>
      </c>
      <c r="G5" s="650" t="s">
        <v>2</v>
      </c>
      <c r="H5" s="611">
        <v>2015</v>
      </c>
      <c r="I5" s="612"/>
      <c r="J5" s="612">
        <v>2017</v>
      </c>
      <c r="K5" s="612"/>
      <c r="L5" s="612">
        <v>2018</v>
      </c>
      <c r="M5" s="650" t="s">
        <v>2</v>
      </c>
      <c r="N5" s="611">
        <v>2015</v>
      </c>
      <c r="O5" s="612"/>
      <c r="P5" s="612">
        <v>2017</v>
      </c>
      <c r="Q5" s="612"/>
      <c r="R5" s="612">
        <v>2018</v>
      </c>
      <c r="S5" s="650" t="s">
        <v>2</v>
      </c>
    </row>
    <row r="6" spans="1:19" ht="14.4" customHeight="1" x14ac:dyDescent="0.3">
      <c r="A6" s="603" t="s">
        <v>933</v>
      </c>
      <c r="B6" s="632">
        <v>1311.33</v>
      </c>
      <c r="C6" s="586">
        <v>2.838376623376623</v>
      </c>
      <c r="D6" s="632">
        <v>462</v>
      </c>
      <c r="E6" s="586">
        <v>1</v>
      </c>
      <c r="F6" s="632"/>
      <c r="G6" s="591"/>
      <c r="H6" s="632"/>
      <c r="I6" s="586"/>
      <c r="J6" s="632"/>
      <c r="K6" s="586"/>
      <c r="L6" s="632"/>
      <c r="M6" s="591"/>
      <c r="N6" s="632"/>
      <c r="O6" s="586"/>
      <c r="P6" s="632"/>
      <c r="Q6" s="586"/>
      <c r="R6" s="632"/>
      <c r="S6" s="122"/>
    </row>
    <row r="7" spans="1:19" ht="14.4" customHeight="1" x14ac:dyDescent="0.3">
      <c r="A7" s="604" t="s">
        <v>934</v>
      </c>
      <c r="B7" s="634">
        <v>37</v>
      </c>
      <c r="C7" s="509"/>
      <c r="D7" s="634"/>
      <c r="E7" s="509"/>
      <c r="F7" s="634"/>
      <c r="G7" s="550"/>
      <c r="H7" s="634"/>
      <c r="I7" s="509"/>
      <c r="J7" s="634"/>
      <c r="K7" s="509"/>
      <c r="L7" s="634"/>
      <c r="M7" s="550"/>
      <c r="N7" s="634"/>
      <c r="O7" s="509"/>
      <c r="P7" s="634"/>
      <c r="Q7" s="509"/>
      <c r="R7" s="634"/>
      <c r="S7" s="551"/>
    </row>
    <row r="8" spans="1:19" ht="14.4" customHeight="1" x14ac:dyDescent="0.3">
      <c r="A8" s="604" t="s">
        <v>935</v>
      </c>
      <c r="B8" s="634"/>
      <c r="C8" s="509"/>
      <c r="D8" s="634">
        <v>701</v>
      </c>
      <c r="E8" s="509">
        <v>1</v>
      </c>
      <c r="F8" s="634"/>
      <c r="G8" s="550"/>
      <c r="H8" s="634"/>
      <c r="I8" s="509"/>
      <c r="J8" s="634"/>
      <c r="K8" s="509"/>
      <c r="L8" s="634"/>
      <c r="M8" s="550"/>
      <c r="N8" s="634"/>
      <c r="O8" s="509"/>
      <c r="P8" s="634"/>
      <c r="Q8" s="509"/>
      <c r="R8" s="634"/>
      <c r="S8" s="551"/>
    </row>
    <row r="9" spans="1:19" ht="14.4" customHeight="1" thickBot="1" x14ac:dyDescent="0.35">
      <c r="A9" s="638" t="s">
        <v>936</v>
      </c>
      <c r="B9" s="636"/>
      <c r="C9" s="516"/>
      <c r="D9" s="636">
        <v>1934</v>
      </c>
      <c r="E9" s="516">
        <v>1</v>
      </c>
      <c r="F9" s="636">
        <v>1008</v>
      </c>
      <c r="G9" s="528">
        <v>0.52119958634953467</v>
      </c>
      <c r="H9" s="636"/>
      <c r="I9" s="516"/>
      <c r="J9" s="636"/>
      <c r="K9" s="516"/>
      <c r="L9" s="636"/>
      <c r="M9" s="528"/>
      <c r="N9" s="636"/>
      <c r="O9" s="516"/>
      <c r="P9" s="636"/>
      <c r="Q9" s="516"/>
      <c r="R9" s="636"/>
      <c r="S9" s="55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1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29" t="s">
        <v>940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32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127</v>
      </c>
      <c r="F3" s="102">
        <f t="shared" ref="F3:O3" si="0">SUBTOTAL(9,F6:F1048576)</f>
        <v>7</v>
      </c>
      <c r="G3" s="103">
        <f t="shared" si="0"/>
        <v>1348.33</v>
      </c>
      <c r="H3" s="103"/>
      <c r="I3" s="103"/>
      <c r="J3" s="103">
        <f t="shared" si="0"/>
        <v>7</v>
      </c>
      <c r="K3" s="103">
        <f t="shared" si="0"/>
        <v>3097</v>
      </c>
      <c r="L3" s="103"/>
      <c r="M3" s="103"/>
      <c r="N3" s="103">
        <f t="shared" si="0"/>
        <v>3</v>
      </c>
      <c r="O3" s="103">
        <f t="shared" si="0"/>
        <v>1008</v>
      </c>
      <c r="P3" s="75">
        <f>IF(K3=0,0,O3/K3)</f>
        <v>0.32547626735550533</v>
      </c>
      <c r="Q3" s="104">
        <f>IF(N3=0,0,O3/N3)</f>
        <v>336</v>
      </c>
    </row>
    <row r="4" spans="1:17" ht="14.4" customHeight="1" x14ac:dyDescent="0.3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2017</v>
      </c>
      <c r="K4" s="456"/>
      <c r="L4" s="105"/>
      <c r="M4" s="105"/>
      <c r="N4" s="455">
        <v>2018</v>
      </c>
      <c r="O4" s="456"/>
      <c r="P4" s="458" t="s">
        <v>2</v>
      </c>
      <c r="Q4" s="447" t="s">
        <v>97</v>
      </c>
    </row>
    <row r="5" spans="1:17" ht="14.4" customHeight="1" thickBot="1" x14ac:dyDescent="0.35">
      <c r="A5" s="641"/>
      <c r="B5" s="639"/>
      <c r="C5" s="641"/>
      <c r="D5" s="651"/>
      <c r="E5" s="643"/>
      <c r="F5" s="652" t="s">
        <v>71</v>
      </c>
      <c r="G5" s="653" t="s">
        <v>14</v>
      </c>
      <c r="H5" s="654"/>
      <c r="I5" s="654"/>
      <c r="J5" s="652" t="s">
        <v>71</v>
      </c>
      <c r="K5" s="653" t="s">
        <v>14</v>
      </c>
      <c r="L5" s="654"/>
      <c r="M5" s="654"/>
      <c r="N5" s="652" t="s">
        <v>71</v>
      </c>
      <c r="O5" s="653" t="s">
        <v>14</v>
      </c>
      <c r="P5" s="655"/>
      <c r="Q5" s="648"/>
    </row>
    <row r="6" spans="1:17" ht="14.4" customHeight="1" x14ac:dyDescent="0.3">
      <c r="A6" s="585" t="s">
        <v>937</v>
      </c>
      <c r="B6" s="586" t="s">
        <v>856</v>
      </c>
      <c r="C6" s="586" t="s">
        <v>871</v>
      </c>
      <c r="D6" s="586" t="s">
        <v>896</v>
      </c>
      <c r="E6" s="586" t="s">
        <v>897</v>
      </c>
      <c r="F6" s="116">
        <v>1</v>
      </c>
      <c r="G6" s="116">
        <v>33.33</v>
      </c>
      <c r="H6" s="116"/>
      <c r="I6" s="116">
        <v>33.33</v>
      </c>
      <c r="J6" s="116"/>
      <c r="K6" s="116"/>
      <c r="L6" s="116"/>
      <c r="M6" s="116"/>
      <c r="N6" s="116"/>
      <c r="O6" s="116"/>
      <c r="P6" s="591"/>
      <c r="Q6" s="599"/>
    </row>
    <row r="7" spans="1:17" ht="14.4" customHeight="1" x14ac:dyDescent="0.3">
      <c r="A7" s="508" t="s">
        <v>937</v>
      </c>
      <c r="B7" s="509" t="s">
        <v>856</v>
      </c>
      <c r="C7" s="509" t="s">
        <v>871</v>
      </c>
      <c r="D7" s="509" t="s">
        <v>905</v>
      </c>
      <c r="E7" s="509" t="s">
        <v>906</v>
      </c>
      <c r="F7" s="513">
        <v>1</v>
      </c>
      <c r="G7" s="513">
        <v>354</v>
      </c>
      <c r="H7" s="513"/>
      <c r="I7" s="513">
        <v>354</v>
      </c>
      <c r="J7" s="513"/>
      <c r="K7" s="513"/>
      <c r="L7" s="513"/>
      <c r="M7" s="513"/>
      <c r="N7" s="513"/>
      <c r="O7" s="513"/>
      <c r="P7" s="550"/>
      <c r="Q7" s="514"/>
    </row>
    <row r="8" spans="1:17" ht="14.4" customHeight="1" x14ac:dyDescent="0.3">
      <c r="A8" s="508" t="s">
        <v>937</v>
      </c>
      <c r="B8" s="509" t="s">
        <v>856</v>
      </c>
      <c r="C8" s="509" t="s">
        <v>871</v>
      </c>
      <c r="D8" s="509" t="s">
        <v>921</v>
      </c>
      <c r="E8" s="509" t="s">
        <v>922</v>
      </c>
      <c r="F8" s="513">
        <v>4</v>
      </c>
      <c r="G8" s="513">
        <v>924</v>
      </c>
      <c r="H8" s="513">
        <v>2</v>
      </c>
      <c r="I8" s="513">
        <v>231</v>
      </c>
      <c r="J8" s="513">
        <v>2</v>
      </c>
      <c r="K8" s="513">
        <v>462</v>
      </c>
      <c r="L8" s="513">
        <v>1</v>
      </c>
      <c r="M8" s="513">
        <v>231</v>
      </c>
      <c r="N8" s="513"/>
      <c r="O8" s="513"/>
      <c r="P8" s="550"/>
      <c r="Q8" s="514"/>
    </row>
    <row r="9" spans="1:17" ht="14.4" customHeight="1" x14ac:dyDescent="0.3">
      <c r="A9" s="508" t="s">
        <v>855</v>
      </c>
      <c r="B9" s="509" t="s">
        <v>856</v>
      </c>
      <c r="C9" s="509" t="s">
        <v>871</v>
      </c>
      <c r="D9" s="509" t="s">
        <v>877</v>
      </c>
      <c r="E9" s="509" t="s">
        <v>878</v>
      </c>
      <c r="F9" s="513">
        <v>1</v>
      </c>
      <c r="G9" s="513">
        <v>37</v>
      </c>
      <c r="H9" s="513"/>
      <c r="I9" s="513">
        <v>37</v>
      </c>
      <c r="J9" s="513"/>
      <c r="K9" s="513"/>
      <c r="L9" s="513"/>
      <c r="M9" s="513"/>
      <c r="N9" s="513"/>
      <c r="O9" s="513"/>
      <c r="P9" s="550"/>
      <c r="Q9" s="514"/>
    </row>
    <row r="10" spans="1:17" ht="14.4" customHeight="1" x14ac:dyDescent="0.3">
      <c r="A10" s="508" t="s">
        <v>938</v>
      </c>
      <c r="B10" s="509" t="s">
        <v>856</v>
      </c>
      <c r="C10" s="509" t="s">
        <v>871</v>
      </c>
      <c r="D10" s="509" t="s">
        <v>918</v>
      </c>
      <c r="E10" s="509" t="s">
        <v>920</v>
      </c>
      <c r="F10" s="513"/>
      <c r="G10" s="513"/>
      <c r="H10" s="513"/>
      <c r="I10" s="513"/>
      <c r="J10" s="513">
        <v>1</v>
      </c>
      <c r="K10" s="513">
        <v>701</v>
      </c>
      <c r="L10" s="513">
        <v>1</v>
      </c>
      <c r="M10" s="513">
        <v>701</v>
      </c>
      <c r="N10" s="513"/>
      <c r="O10" s="513"/>
      <c r="P10" s="550"/>
      <c r="Q10" s="514"/>
    </row>
    <row r="11" spans="1:17" ht="14.4" customHeight="1" x14ac:dyDescent="0.3">
      <c r="A11" s="508" t="s">
        <v>939</v>
      </c>
      <c r="B11" s="509" t="s">
        <v>856</v>
      </c>
      <c r="C11" s="509" t="s">
        <v>871</v>
      </c>
      <c r="D11" s="509" t="s">
        <v>887</v>
      </c>
      <c r="E11" s="509" t="s">
        <v>888</v>
      </c>
      <c r="F11" s="513"/>
      <c r="G11" s="513"/>
      <c r="H11" s="513"/>
      <c r="I11" s="513"/>
      <c r="J11" s="513"/>
      <c r="K11" s="513"/>
      <c r="L11" s="513"/>
      <c r="M11" s="513"/>
      <c r="N11" s="513">
        <v>1</v>
      </c>
      <c r="O11" s="513">
        <v>74</v>
      </c>
      <c r="P11" s="550"/>
      <c r="Q11" s="514">
        <v>74</v>
      </c>
    </row>
    <row r="12" spans="1:17" ht="14.4" customHeight="1" x14ac:dyDescent="0.3">
      <c r="A12" s="508" t="s">
        <v>939</v>
      </c>
      <c r="B12" s="509" t="s">
        <v>856</v>
      </c>
      <c r="C12" s="509" t="s">
        <v>871</v>
      </c>
      <c r="D12" s="509" t="s">
        <v>890</v>
      </c>
      <c r="E12" s="509" t="s">
        <v>891</v>
      </c>
      <c r="F12" s="513"/>
      <c r="G12" s="513"/>
      <c r="H12" s="513"/>
      <c r="I12" s="513"/>
      <c r="J12" s="513">
        <v>1</v>
      </c>
      <c r="K12" s="513">
        <v>177</v>
      </c>
      <c r="L12" s="513">
        <v>1</v>
      </c>
      <c r="M12" s="513">
        <v>177</v>
      </c>
      <c r="N12" s="513"/>
      <c r="O12" s="513"/>
      <c r="P12" s="550"/>
      <c r="Q12" s="514"/>
    </row>
    <row r="13" spans="1:17" ht="14.4" customHeight="1" x14ac:dyDescent="0.3">
      <c r="A13" s="508" t="s">
        <v>939</v>
      </c>
      <c r="B13" s="509" t="s">
        <v>856</v>
      </c>
      <c r="C13" s="509" t="s">
        <v>871</v>
      </c>
      <c r="D13" s="509" t="s">
        <v>905</v>
      </c>
      <c r="E13" s="509" t="s">
        <v>907</v>
      </c>
      <c r="F13" s="513"/>
      <c r="G13" s="513"/>
      <c r="H13" s="513"/>
      <c r="I13" s="513"/>
      <c r="J13" s="513">
        <v>1</v>
      </c>
      <c r="K13" s="513">
        <v>355</v>
      </c>
      <c r="L13" s="513">
        <v>1</v>
      </c>
      <c r="M13" s="513">
        <v>355</v>
      </c>
      <c r="N13" s="513"/>
      <c r="O13" s="513"/>
      <c r="P13" s="550"/>
      <c r="Q13" s="514"/>
    </row>
    <row r="14" spans="1:17" ht="14.4" customHeight="1" x14ac:dyDescent="0.3">
      <c r="A14" s="508" t="s">
        <v>939</v>
      </c>
      <c r="B14" s="509" t="s">
        <v>856</v>
      </c>
      <c r="C14" s="509" t="s">
        <v>871</v>
      </c>
      <c r="D14" s="509" t="s">
        <v>918</v>
      </c>
      <c r="E14" s="509" t="s">
        <v>919</v>
      </c>
      <c r="F14" s="513"/>
      <c r="G14" s="513"/>
      <c r="H14" s="513"/>
      <c r="I14" s="513"/>
      <c r="J14" s="513">
        <v>1</v>
      </c>
      <c r="K14" s="513">
        <v>701</v>
      </c>
      <c r="L14" s="513">
        <v>1</v>
      </c>
      <c r="M14" s="513">
        <v>701</v>
      </c>
      <c r="N14" s="513"/>
      <c r="O14" s="513"/>
      <c r="P14" s="550"/>
      <c r="Q14" s="514"/>
    </row>
    <row r="15" spans="1:17" ht="14.4" customHeight="1" x14ac:dyDescent="0.3">
      <c r="A15" s="508" t="s">
        <v>939</v>
      </c>
      <c r="B15" s="509" t="s">
        <v>856</v>
      </c>
      <c r="C15" s="509" t="s">
        <v>871</v>
      </c>
      <c r="D15" s="509" t="s">
        <v>918</v>
      </c>
      <c r="E15" s="509" t="s">
        <v>920</v>
      </c>
      <c r="F15" s="513"/>
      <c r="G15" s="513"/>
      <c r="H15" s="513"/>
      <c r="I15" s="513"/>
      <c r="J15" s="513">
        <v>1</v>
      </c>
      <c r="K15" s="513">
        <v>701</v>
      </c>
      <c r="L15" s="513">
        <v>1</v>
      </c>
      <c r="M15" s="513">
        <v>701</v>
      </c>
      <c r="N15" s="513">
        <v>1</v>
      </c>
      <c r="O15" s="513">
        <v>702</v>
      </c>
      <c r="P15" s="550">
        <v>1.0014265335235377</v>
      </c>
      <c r="Q15" s="514">
        <v>702</v>
      </c>
    </row>
    <row r="16" spans="1:17" ht="14.4" customHeight="1" thickBot="1" x14ac:dyDescent="0.35">
      <c r="A16" s="515" t="s">
        <v>939</v>
      </c>
      <c r="B16" s="516" t="s">
        <v>856</v>
      </c>
      <c r="C16" s="516" t="s">
        <v>871</v>
      </c>
      <c r="D16" s="516" t="s">
        <v>921</v>
      </c>
      <c r="E16" s="516" t="s">
        <v>922</v>
      </c>
      <c r="F16" s="520"/>
      <c r="G16" s="520"/>
      <c r="H16" s="520"/>
      <c r="I16" s="520"/>
      <c r="J16" s="520"/>
      <c r="K16" s="520"/>
      <c r="L16" s="520"/>
      <c r="M16" s="520"/>
      <c r="N16" s="520">
        <v>1</v>
      </c>
      <c r="O16" s="520">
        <v>232</v>
      </c>
      <c r="P16" s="528"/>
      <c r="Q16" s="521">
        <v>232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" customHeight="1" thickBot="1" x14ac:dyDescent="0.35">
      <c r="A2" s="232" t="s">
        <v>270</v>
      </c>
      <c r="B2" s="111"/>
      <c r="C2" s="111"/>
      <c r="D2" s="111"/>
      <c r="E2" s="111"/>
      <c r="F2" s="111"/>
    </row>
    <row r="3" spans="1:10" ht="14.4" customHeight="1" x14ac:dyDescent="0.3">
      <c r="A3" s="331"/>
      <c r="B3" s="107">
        <v>2015</v>
      </c>
      <c r="C3" s="40">
        <v>2017</v>
      </c>
      <c r="D3" s="7"/>
      <c r="E3" s="335">
        <v>2018</v>
      </c>
      <c r="F3" s="336"/>
      <c r="G3" s="336"/>
      <c r="H3" s="337"/>
      <c r="I3" s="338">
        <v>2017</v>
      </c>
      <c r="J3" s="339"/>
    </row>
    <row r="4" spans="1:10" ht="14.4" customHeight="1" thickBot="1" x14ac:dyDescent="0.3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214</v>
      </c>
      <c r="J4" s="269" t="s">
        <v>215</v>
      </c>
    </row>
    <row r="5" spans="1:10" ht="14.4" customHeight="1" x14ac:dyDescent="0.3">
      <c r="A5" s="112" t="str">
        <f>HYPERLINK("#'Léky Žádanky'!A1","Léky (Kč)")</f>
        <v>Léky (Kč)</v>
      </c>
      <c r="B5" s="27">
        <v>298.49718000000001</v>
      </c>
      <c r="C5" s="29">
        <v>320.31007</v>
      </c>
      <c r="D5" s="8"/>
      <c r="E5" s="117">
        <v>309.51107000000002</v>
      </c>
      <c r="F5" s="28">
        <v>294.99999609375004</v>
      </c>
      <c r="G5" s="116">
        <f>E5-F5</f>
        <v>14.511073906249976</v>
      </c>
      <c r="H5" s="122">
        <f>IF(F5&lt;0.00000001,"",E5/F5)</f>
        <v>1.0491900816894872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24.035119999999999</v>
      </c>
      <c r="C6" s="31">
        <v>37.78783</v>
      </c>
      <c r="D6" s="8"/>
      <c r="E6" s="118">
        <v>43.223870000000005</v>
      </c>
      <c r="F6" s="30">
        <v>46.264629516601566</v>
      </c>
      <c r="G6" s="119">
        <f>E6-F6</f>
        <v>-3.0407595166015611</v>
      </c>
      <c r="H6" s="123">
        <f>IF(F6&lt;0.00000001,"",E6/F6)</f>
        <v>0.93427463813342726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3747.8697099999999</v>
      </c>
      <c r="C7" s="31">
        <v>4070.8533299999999</v>
      </c>
      <c r="D7" s="8"/>
      <c r="E7" s="118">
        <v>4474.0822399999997</v>
      </c>
      <c r="F7" s="30">
        <v>4270.7578984374995</v>
      </c>
      <c r="G7" s="119">
        <f>E7-F7</f>
        <v>203.32434156250019</v>
      </c>
      <c r="H7" s="123">
        <f>IF(F7&lt;0.00000001,"",E7/F7)</f>
        <v>1.0476084916068149</v>
      </c>
    </row>
    <row r="8" spans="1:10" ht="14.4" customHeight="1" thickBot="1" x14ac:dyDescent="0.35">
      <c r="A8" s="1" t="s">
        <v>75</v>
      </c>
      <c r="B8" s="11">
        <v>993.84584000000063</v>
      </c>
      <c r="C8" s="33">
        <v>992.47426000000064</v>
      </c>
      <c r="D8" s="8"/>
      <c r="E8" s="120">
        <v>1165.5601600000011</v>
      </c>
      <c r="F8" s="32">
        <v>950.56195033836332</v>
      </c>
      <c r="G8" s="121">
        <f>E8-F8</f>
        <v>214.99820966163782</v>
      </c>
      <c r="H8" s="124">
        <f>IF(F8&lt;0.00000001,"",E8/F8)</f>
        <v>1.2261801133372809</v>
      </c>
    </row>
    <row r="9" spans="1:10" ht="14.4" customHeight="1" thickBot="1" x14ac:dyDescent="0.35">
      <c r="A9" s="2" t="s">
        <v>76</v>
      </c>
      <c r="B9" s="3">
        <v>5064.2478500000007</v>
      </c>
      <c r="C9" s="35">
        <v>5421.4254900000005</v>
      </c>
      <c r="D9" s="8"/>
      <c r="E9" s="3">
        <v>5992.3773400000009</v>
      </c>
      <c r="F9" s="34">
        <v>5562.5844743862144</v>
      </c>
      <c r="G9" s="34">
        <f>E9-F9</f>
        <v>429.79286561378649</v>
      </c>
      <c r="H9" s="125">
        <f>IF(F9&lt;0.00000001,"",E9/F9)</f>
        <v>1.0772649597669635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1255.3009999999997</v>
      </c>
      <c r="C11" s="29">
        <f>IF(ISERROR(VLOOKUP("Celkem:",'ZV Vykáz.-A'!A:H,5,0)),0,VLOOKUP("Celkem:",'ZV Vykáz.-A'!A:H,5,0)/1000)</f>
        <v>1440.8933300000001</v>
      </c>
      <c r="D11" s="8"/>
      <c r="E11" s="117">
        <f>IF(ISERROR(VLOOKUP("Celkem:",'ZV Vykáz.-A'!A:H,8,0)),0,VLOOKUP("Celkem:",'ZV Vykáz.-A'!A:H,8,0)/1000)</f>
        <v>1449.9706600000002</v>
      </c>
      <c r="F11" s="28">
        <f>C11</f>
        <v>1440.8933300000001</v>
      </c>
      <c r="G11" s="116">
        <f>E11-F11</f>
        <v>9.0773300000000745</v>
      </c>
      <c r="H11" s="122">
        <f>IF(F11&lt;0.00000001,"",E11/F11)</f>
        <v>1.0062997931984321</v>
      </c>
      <c r="I11" s="116">
        <f>E11-B11</f>
        <v>194.66966000000048</v>
      </c>
      <c r="J11" s="122">
        <f>IF(B11&lt;0.00000001,"",E11/B11)</f>
        <v>1.1550780729084105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79</v>
      </c>
      <c r="B13" s="5">
        <f>SUM(B11:B12)</f>
        <v>1255.3009999999997</v>
      </c>
      <c r="C13" s="37">
        <f>SUM(C11:C12)</f>
        <v>1440.8933300000001</v>
      </c>
      <c r="D13" s="8"/>
      <c r="E13" s="5">
        <f>SUM(E11:E12)</f>
        <v>1449.9706600000002</v>
      </c>
      <c r="F13" s="36">
        <f>SUM(F11:F12)</f>
        <v>1440.8933300000001</v>
      </c>
      <c r="G13" s="36">
        <f>E13-F13</f>
        <v>9.0773300000000745</v>
      </c>
      <c r="H13" s="126">
        <f>IF(F13&lt;0.00000001,"",E13/F13)</f>
        <v>1.0062997931984321</v>
      </c>
      <c r="I13" s="36">
        <f>SUM(I11:I12)</f>
        <v>194.66966000000048</v>
      </c>
      <c r="J13" s="126">
        <f>IF(B13&lt;0.00000001,"",E13/B13)</f>
        <v>1.1550780729084105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0.24787511140474683</v>
      </c>
      <c r="C15" s="39">
        <f>IF(C9=0,"",C13/C9)</f>
        <v>0.26577757688596398</v>
      </c>
      <c r="D15" s="8"/>
      <c r="E15" s="6">
        <f>IF(E9=0,"",E13/E9)</f>
        <v>0.24196918480437349</v>
      </c>
      <c r="F15" s="38">
        <f>IF(F9=0,"",F13/F9)</f>
        <v>0.25903306936457643</v>
      </c>
      <c r="G15" s="38">
        <f>IF(ISERROR(F15-E15),"",E15-F15)</f>
        <v>-1.7063884560202941E-2</v>
      </c>
      <c r="H15" s="127">
        <f>IF(ISERROR(F15-E15),"",IF(F15&lt;0.00000001,"",E15/F15))</f>
        <v>0.93412468685152183</v>
      </c>
    </row>
    <row r="17" spans="1:8" ht="14.4" customHeight="1" x14ac:dyDescent="0.3">
      <c r="A17" s="113" t="s">
        <v>160</v>
      </c>
    </row>
    <row r="18" spans="1:8" ht="14.4" customHeight="1" x14ac:dyDescent="0.3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x14ac:dyDescent="0.3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" customHeight="1" x14ac:dyDescent="0.3">
      <c r="A20" s="114" t="s">
        <v>207</v>
      </c>
    </row>
    <row r="21" spans="1:8" ht="14.4" customHeight="1" x14ac:dyDescent="0.3">
      <c r="A21" s="114" t="s">
        <v>161</v>
      </c>
    </row>
    <row r="22" spans="1:8" ht="14.4" customHeight="1" x14ac:dyDescent="0.3">
      <c r="A22" s="115" t="s">
        <v>248</v>
      </c>
    </row>
    <row r="23" spans="1:8" ht="14.4" customHeight="1" x14ac:dyDescent="0.3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8" operator="greaterThan">
      <formula>0</formula>
    </cfRule>
  </conditionalFormatting>
  <conditionalFormatting sqref="G11:G13 G15">
    <cfRule type="cellIs" dxfId="59" priority="7" operator="lessThan">
      <formula>0</formula>
    </cfRule>
  </conditionalFormatting>
  <conditionalFormatting sqref="H5:H9">
    <cfRule type="cellIs" dxfId="58" priority="6" operator="greaterThan">
      <formula>1</formula>
    </cfRule>
  </conditionalFormatting>
  <conditionalFormatting sqref="H11:H13 H15">
    <cfRule type="cellIs" dxfId="57" priority="5" operator="lessThan">
      <formula>1</formula>
    </cfRule>
  </conditionalFormatting>
  <conditionalFormatting sqref="I11:I13">
    <cfRule type="cellIs" dxfId="56" priority="4" operator="lessThan">
      <formula>0</formula>
    </cfRule>
  </conditionalFormatting>
  <conditionalFormatting sqref="J11:J13">
    <cfRule type="cellIs" dxfId="55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" customHeight="1" x14ac:dyDescent="0.3">
      <c r="A2" s="232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" customHeight="1" x14ac:dyDescent="0.3">
      <c r="A4" s="198" t="s">
        <v>80</v>
      </c>
      <c r="B4" s="201">
        <f>(B10+B8)/B6</f>
        <v>0.29903808422865596</v>
      </c>
      <c r="C4" s="201">
        <f t="shared" ref="C4:M4" si="0">(C10+C8)/C6</f>
        <v>0.28193030759841647</v>
      </c>
      <c r="D4" s="201">
        <f t="shared" si="0"/>
        <v>0.25525432661070963</v>
      </c>
      <c r="E4" s="201">
        <f t="shared" si="0"/>
        <v>0.24633938108326359</v>
      </c>
      <c r="F4" s="201">
        <f t="shared" si="0"/>
        <v>0.24468937686723127</v>
      </c>
      <c r="G4" s="201">
        <f t="shared" si="0"/>
        <v>0.24196917145407895</v>
      </c>
      <c r="H4" s="201">
        <f t="shared" si="0"/>
        <v>0.24196917145407895</v>
      </c>
      <c r="I4" s="201">
        <f t="shared" si="0"/>
        <v>0.24196917145407895</v>
      </c>
      <c r="J4" s="201">
        <f t="shared" si="0"/>
        <v>0.24196917145407895</v>
      </c>
      <c r="K4" s="201">
        <f t="shared" si="0"/>
        <v>0.24196917145407895</v>
      </c>
      <c r="L4" s="201">
        <f t="shared" si="0"/>
        <v>0.24196917145407895</v>
      </c>
      <c r="M4" s="201">
        <f t="shared" si="0"/>
        <v>0.24196917145407895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954.02116000000001</v>
      </c>
      <c r="C5" s="201">
        <f>IF(ISERROR(VLOOKUP($A5,'Man Tab'!$A:$Q,COLUMN()+2,0)),0,VLOOKUP($A5,'Man Tab'!$A:$Q,COLUMN()+2,0))</f>
        <v>958.27282000000002</v>
      </c>
      <c r="D5" s="201">
        <f>IF(ISERROR(VLOOKUP($A5,'Man Tab'!$A:$Q,COLUMN()+2,0)),0,VLOOKUP($A5,'Man Tab'!$A:$Q,COLUMN()+2,0))</f>
        <v>1017.93498</v>
      </c>
      <c r="E5" s="201">
        <f>IF(ISERROR(VLOOKUP($A5,'Man Tab'!$A:$Q,COLUMN()+2,0)),0,VLOOKUP($A5,'Man Tab'!$A:$Q,COLUMN()+2,0))</f>
        <v>1199.4176500000101</v>
      </c>
      <c r="F5" s="201">
        <f>IF(ISERROR(VLOOKUP($A5,'Man Tab'!$A:$Q,COLUMN()+2,0)),0,VLOOKUP($A5,'Man Tab'!$A:$Q,COLUMN()+2,0))</f>
        <v>957.01446999999996</v>
      </c>
      <c r="G5" s="201">
        <f>IF(ISERROR(VLOOKUP($A5,'Man Tab'!$A:$Q,COLUMN()+2,0)),0,VLOOKUP($A5,'Man Tab'!$A:$Q,COLUMN()+2,0))</f>
        <v>905.71626000000003</v>
      </c>
      <c r="H5" s="201">
        <f>IF(ISERROR(VLOOKUP($A5,'Man Tab'!$A:$Q,COLUMN()+2,0)),0,VLOOKUP($A5,'Man Tab'!$A:$Q,COLUMN()+2,0))</f>
        <v>0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76</v>
      </c>
      <c r="B6" s="203">
        <f>B5</f>
        <v>954.02116000000001</v>
      </c>
      <c r="C6" s="203">
        <f t="shared" ref="C6:M6" si="1">C5+B6</f>
        <v>1912.2939799999999</v>
      </c>
      <c r="D6" s="203">
        <f t="shared" si="1"/>
        <v>2930.2289599999999</v>
      </c>
      <c r="E6" s="203">
        <f t="shared" si="1"/>
        <v>4129.6466100000098</v>
      </c>
      <c r="F6" s="203">
        <f t="shared" si="1"/>
        <v>5086.6610800000099</v>
      </c>
      <c r="G6" s="203">
        <f t="shared" si="1"/>
        <v>5992.37734000001</v>
      </c>
      <c r="H6" s="203">
        <f t="shared" si="1"/>
        <v>5992.37734000001</v>
      </c>
      <c r="I6" s="203">
        <f t="shared" si="1"/>
        <v>5992.37734000001</v>
      </c>
      <c r="J6" s="203">
        <f t="shared" si="1"/>
        <v>5992.37734000001</v>
      </c>
      <c r="K6" s="203">
        <f t="shared" si="1"/>
        <v>5992.37734000001</v>
      </c>
      <c r="L6" s="203">
        <f t="shared" si="1"/>
        <v>5992.37734000001</v>
      </c>
      <c r="M6" s="203">
        <f t="shared" si="1"/>
        <v>5992.37734000001</v>
      </c>
    </row>
    <row r="7" spans="1:13" ht="14.4" customHeight="1" x14ac:dyDescent="0.3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102</v>
      </c>
      <c r="B9" s="202">
        <v>285288.66000000003</v>
      </c>
      <c r="C9" s="202">
        <v>253844.97</v>
      </c>
      <c r="D9" s="202">
        <v>208819.99</v>
      </c>
      <c r="E9" s="202">
        <v>269340.97000000003</v>
      </c>
      <c r="F9" s="202">
        <v>227357.34</v>
      </c>
      <c r="G9" s="202">
        <v>205318.65000000002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78</v>
      </c>
      <c r="B10" s="203">
        <f>B9/1000</f>
        <v>285.28866000000005</v>
      </c>
      <c r="C10" s="203">
        <f t="shared" ref="C10:M10" si="3">C9/1000+B10</f>
        <v>539.13363000000004</v>
      </c>
      <c r="D10" s="203">
        <f t="shared" si="3"/>
        <v>747.95362</v>
      </c>
      <c r="E10" s="203">
        <f t="shared" si="3"/>
        <v>1017.29459</v>
      </c>
      <c r="F10" s="203">
        <f t="shared" si="3"/>
        <v>1244.65193</v>
      </c>
      <c r="G10" s="203">
        <f t="shared" si="3"/>
        <v>1449.9705799999999</v>
      </c>
      <c r="H10" s="203">
        <f t="shared" si="3"/>
        <v>1449.9705799999999</v>
      </c>
      <c r="I10" s="203">
        <f t="shared" si="3"/>
        <v>1449.9705799999999</v>
      </c>
      <c r="J10" s="203">
        <f t="shared" si="3"/>
        <v>1449.9705799999999</v>
      </c>
      <c r="K10" s="203">
        <f t="shared" si="3"/>
        <v>1449.9705799999999</v>
      </c>
      <c r="L10" s="203">
        <f t="shared" si="3"/>
        <v>1449.9705799999999</v>
      </c>
      <c r="M10" s="203">
        <f t="shared" si="3"/>
        <v>1449.9705799999999</v>
      </c>
    </row>
    <row r="11" spans="1:13" ht="14.4" customHeight="1" x14ac:dyDescent="0.3">
      <c r="A11" s="198"/>
      <c r="B11" s="198" t="s">
        <v>93</v>
      </c>
      <c r="C11" s="198">
        <f ca="1">IF(MONTH(TODAY())=1,12,MONTH(TODAY())-1)</f>
        <v>6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0.25903306936457643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0.25903306936457643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" customHeight="1" thickBot="1" x14ac:dyDescent="0.3">
      <c r="A2" s="232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" customHeight="1" x14ac:dyDescent="0.3">
      <c r="A4" s="77"/>
      <c r="B4" s="20">
        <v>2018</v>
      </c>
      <c r="C4" s="138" t="s">
        <v>30</v>
      </c>
      <c r="D4" s="262" t="s">
        <v>249</v>
      </c>
      <c r="E4" s="262" t="s">
        <v>250</v>
      </c>
      <c r="F4" s="262" t="s">
        <v>251</v>
      </c>
      <c r="G4" s="262" t="s">
        <v>252</v>
      </c>
      <c r="H4" s="262" t="s">
        <v>253</v>
      </c>
      <c r="I4" s="262" t="s">
        <v>254</v>
      </c>
      <c r="J4" s="262" t="s">
        <v>255</v>
      </c>
      <c r="K4" s="262" t="s">
        <v>256</v>
      </c>
      <c r="L4" s="262" t="s">
        <v>257</v>
      </c>
      <c r="M4" s="262" t="s">
        <v>258</v>
      </c>
      <c r="N4" s="262" t="s">
        <v>259</v>
      </c>
      <c r="O4" s="262" t="s">
        <v>260</v>
      </c>
      <c r="P4" s="344" t="s">
        <v>3</v>
      </c>
      <c r="Q4" s="345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" customHeight="1" x14ac:dyDescent="0.3">
      <c r="A7" s="15" t="s">
        <v>35</v>
      </c>
      <c r="B7" s="51">
        <v>590</v>
      </c>
      <c r="C7" s="52">
        <v>49.166666666666003</v>
      </c>
      <c r="D7" s="52">
        <v>45.345649999999999</v>
      </c>
      <c r="E7" s="52">
        <v>50.023429999999998</v>
      </c>
      <c r="F7" s="52">
        <v>32.56073</v>
      </c>
      <c r="G7" s="52">
        <v>54.823300000000003</v>
      </c>
      <c r="H7" s="52">
        <v>65.257249999999999</v>
      </c>
      <c r="I7" s="52">
        <v>61.500709999999998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309.51107000000002</v>
      </c>
      <c r="Q7" s="95">
        <v>1.049190067796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271</v>
      </c>
    </row>
    <row r="9" spans="1:17" ht="14.4" customHeight="1" x14ac:dyDescent="0.3">
      <c r="A9" s="15" t="s">
        <v>37</v>
      </c>
      <c r="B9" s="51">
        <v>92.529260863603994</v>
      </c>
      <c r="C9" s="52">
        <v>7.7107717386330004</v>
      </c>
      <c r="D9" s="52">
        <v>5.9876300000000002</v>
      </c>
      <c r="E9" s="52">
        <v>6.7116899999999999</v>
      </c>
      <c r="F9" s="52">
        <v>7.1335800000000003</v>
      </c>
      <c r="G9" s="52">
        <v>7.6132299999999997</v>
      </c>
      <c r="H9" s="52">
        <v>7.5693700000000002</v>
      </c>
      <c r="I9" s="52">
        <v>8.2083700000000004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43.223869999999998</v>
      </c>
      <c r="Q9" s="95">
        <v>0.934274619651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" customHeight="1" x14ac:dyDescent="0.3">
      <c r="A11" s="15" t="s">
        <v>39</v>
      </c>
      <c r="B11" s="51">
        <v>70.766046324285</v>
      </c>
      <c r="C11" s="52">
        <v>5.8971705270230004</v>
      </c>
      <c r="D11" s="52">
        <v>7.0478500000000004</v>
      </c>
      <c r="E11" s="52">
        <v>7.7135600000000002</v>
      </c>
      <c r="F11" s="52">
        <v>10.60571</v>
      </c>
      <c r="G11" s="52">
        <v>6.4222900000000003</v>
      </c>
      <c r="H11" s="52">
        <v>8.7345499999990004</v>
      </c>
      <c r="I11" s="52">
        <v>3.59545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44.119410000000002</v>
      </c>
      <c r="Q11" s="95">
        <v>1.2469089992060001</v>
      </c>
    </row>
    <row r="12" spans="1:17" ht="14.4" customHeight="1" x14ac:dyDescent="0.3">
      <c r="A12" s="15" t="s">
        <v>40</v>
      </c>
      <c r="B12" s="51">
        <v>0.96759626624700001</v>
      </c>
      <c r="C12" s="52">
        <v>8.0633022186999997E-2</v>
      </c>
      <c r="D12" s="52">
        <v>0</v>
      </c>
      <c r="E12" s="52">
        <v>5.8529999999999999E-2</v>
      </c>
      <c r="F12" s="52">
        <v>0</v>
      </c>
      <c r="G12" s="52">
        <v>0</v>
      </c>
      <c r="H12" s="52">
        <v>0.26729000000000003</v>
      </c>
      <c r="I12" s="52">
        <v>0.11899999999999999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0.44481999999999999</v>
      </c>
      <c r="Q12" s="95">
        <v>0.91943306421500004</v>
      </c>
    </row>
    <row r="13" spans="1:17" ht="14.4" customHeight="1" x14ac:dyDescent="0.3">
      <c r="A13" s="15" t="s">
        <v>41</v>
      </c>
      <c r="B13" s="51">
        <v>7.8045335028620002</v>
      </c>
      <c r="C13" s="52">
        <v>0.650377791905</v>
      </c>
      <c r="D13" s="52">
        <v>0.47793999999999998</v>
      </c>
      <c r="E13" s="52">
        <v>0.95891999999999999</v>
      </c>
      <c r="F13" s="52">
        <v>1.9813700000000001</v>
      </c>
      <c r="G13" s="52">
        <v>0.74717</v>
      </c>
      <c r="H13" s="52">
        <v>0.28676000000000001</v>
      </c>
      <c r="I13" s="52">
        <v>0.80103000000000002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5.25319</v>
      </c>
      <c r="Q13" s="95">
        <v>1.3461893649559999</v>
      </c>
    </row>
    <row r="14" spans="1:17" ht="14.4" customHeight="1" x14ac:dyDescent="0.3">
      <c r="A14" s="15" t="s">
        <v>42</v>
      </c>
      <c r="B14" s="51">
        <v>1130.57257701038</v>
      </c>
      <c r="C14" s="52">
        <v>94.214381417531001</v>
      </c>
      <c r="D14" s="52">
        <v>129.70500000000001</v>
      </c>
      <c r="E14" s="52">
        <v>128.703</v>
      </c>
      <c r="F14" s="52">
        <v>124.9</v>
      </c>
      <c r="G14" s="52">
        <v>75.034000000000006</v>
      </c>
      <c r="H14" s="52">
        <v>63.612000000000002</v>
      </c>
      <c r="I14" s="52">
        <v>60.646000000000001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582.60000000000105</v>
      </c>
      <c r="Q14" s="95">
        <v>1.0306282176779999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" customHeight="1" x14ac:dyDescent="0.3">
      <c r="A17" s="15" t="s">
        <v>45</v>
      </c>
      <c r="B17" s="51">
        <v>56.739545658381999</v>
      </c>
      <c r="C17" s="52">
        <v>4.7282954715310002</v>
      </c>
      <c r="D17" s="52">
        <v>1.3608800000000001</v>
      </c>
      <c r="E17" s="52">
        <v>0.97468999999999995</v>
      </c>
      <c r="F17" s="52">
        <v>0</v>
      </c>
      <c r="G17" s="52">
        <v>7.9625300000000001</v>
      </c>
      <c r="H17" s="52">
        <v>0</v>
      </c>
      <c r="I17" s="52">
        <v>0.75153999999999999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11.04964</v>
      </c>
      <c r="Q17" s="95">
        <v>0.38948637574599998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0</v>
      </c>
      <c r="E18" s="52">
        <v>0</v>
      </c>
      <c r="F18" s="52">
        <v>1.0549999999999999</v>
      </c>
      <c r="G18" s="52">
        <v>0.66600000000000004</v>
      </c>
      <c r="H18" s="52">
        <v>0.57999999999999996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2.3010000000000002</v>
      </c>
      <c r="Q18" s="95" t="s">
        <v>271</v>
      </c>
    </row>
    <row r="19" spans="1:17" ht="14.4" customHeight="1" x14ac:dyDescent="0.3">
      <c r="A19" s="15" t="s">
        <v>47</v>
      </c>
      <c r="B19" s="51">
        <v>250.70369169163499</v>
      </c>
      <c r="C19" s="52">
        <v>20.891974307636001</v>
      </c>
      <c r="D19" s="52">
        <v>26.706029999999998</v>
      </c>
      <c r="E19" s="52">
        <v>14.388999999999999</v>
      </c>
      <c r="F19" s="52">
        <v>32.068779999999997</v>
      </c>
      <c r="G19" s="52">
        <v>32.907069999999997</v>
      </c>
      <c r="H19" s="52">
        <v>19.86656</v>
      </c>
      <c r="I19" s="52">
        <v>15.96636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141.90379999999999</v>
      </c>
      <c r="Q19" s="95">
        <v>1.1320439602820001</v>
      </c>
    </row>
    <row r="20" spans="1:17" ht="14.4" customHeight="1" x14ac:dyDescent="0.3">
      <c r="A20" s="15" t="s">
        <v>48</v>
      </c>
      <c r="B20" s="51">
        <v>8541.5157958603104</v>
      </c>
      <c r="C20" s="52">
        <v>711.79298298835897</v>
      </c>
      <c r="D20" s="52">
        <v>661.24809000000005</v>
      </c>
      <c r="E20" s="52">
        <v>708.71803999999997</v>
      </c>
      <c r="F20" s="52">
        <v>710.332780000002</v>
      </c>
      <c r="G20" s="52">
        <v>973.339060000004</v>
      </c>
      <c r="H20" s="52">
        <v>706.22014000000001</v>
      </c>
      <c r="I20" s="52">
        <v>714.22412999999995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4474.0822400000097</v>
      </c>
      <c r="Q20" s="95">
        <v>1.047608491731</v>
      </c>
    </row>
    <row r="21" spans="1:17" ht="14.4" customHeight="1" x14ac:dyDescent="0.3">
      <c r="A21" s="16" t="s">
        <v>49</v>
      </c>
      <c r="B21" s="51">
        <v>383.56989741514701</v>
      </c>
      <c r="C21" s="52">
        <v>31.964158117928999</v>
      </c>
      <c r="D21" s="52">
        <v>39.902999999999999</v>
      </c>
      <c r="E21" s="52">
        <v>39.902999999999999</v>
      </c>
      <c r="F21" s="52">
        <v>39.902999999999999</v>
      </c>
      <c r="G21" s="52">
        <v>39.902999999999999</v>
      </c>
      <c r="H21" s="52">
        <v>39.902999999999999</v>
      </c>
      <c r="I21" s="52">
        <v>39.902999999999999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239.41800000000001</v>
      </c>
      <c r="Q21" s="95">
        <v>1.2483669944560001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36.239089999999997</v>
      </c>
      <c r="E22" s="52">
        <v>0</v>
      </c>
      <c r="F22" s="52">
        <v>57.394030000000001</v>
      </c>
      <c r="G22" s="52">
        <v>0</v>
      </c>
      <c r="H22" s="52">
        <v>38.478200000000001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132.11132000000001</v>
      </c>
      <c r="Q22" s="95" t="s">
        <v>271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" customHeight="1" x14ac:dyDescent="0.3">
      <c r="A24" s="16" t="s">
        <v>52</v>
      </c>
      <c r="B24" s="51">
        <v>1.8189894035458601E-12</v>
      </c>
      <c r="C24" s="52">
        <v>1.13686837721616E-13</v>
      </c>
      <c r="D24" s="52">
        <v>-1.13686837721616E-13</v>
      </c>
      <c r="E24" s="52">
        <v>0.11896</v>
      </c>
      <c r="F24" s="52">
        <v>1.13686837721616E-13</v>
      </c>
      <c r="G24" s="52">
        <v>0</v>
      </c>
      <c r="H24" s="52">
        <v>6.2393499999989999</v>
      </c>
      <c r="I24" s="52">
        <v>6.6999999900000003E-4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6.3589799999989998</v>
      </c>
      <c r="Q24" s="95"/>
    </row>
    <row r="25" spans="1:17" ht="14.4" customHeight="1" x14ac:dyDescent="0.3">
      <c r="A25" s="17" t="s">
        <v>53</v>
      </c>
      <c r="B25" s="54">
        <v>11125.168944592901</v>
      </c>
      <c r="C25" s="55">
        <v>927.09741204940406</v>
      </c>
      <c r="D25" s="55">
        <v>954.02116000000001</v>
      </c>
      <c r="E25" s="55">
        <v>958.27282000000002</v>
      </c>
      <c r="F25" s="55">
        <v>1017.93498</v>
      </c>
      <c r="G25" s="55">
        <v>1199.4176500000101</v>
      </c>
      <c r="H25" s="55">
        <v>957.01446999999996</v>
      </c>
      <c r="I25" s="55">
        <v>905.71626000000003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5992.37734000001</v>
      </c>
      <c r="Q25" s="96">
        <v>1.077264960171</v>
      </c>
    </row>
    <row r="26" spans="1:17" ht="14.4" customHeight="1" x14ac:dyDescent="0.3">
      <c r="A26" s="15" t="s">
        <v>54</v>
      </c>
      <c r="B26" s="51">
        <v>1612.9072897404401</v>
      </c>
      <c r="C26" s="52">
        <v>134.40894081170299</v>
      </c>
      <c r="D26" s="52">
        <v>118.83898000000001</v>
      </c>
      <c r="E26" s="52">
        <v>130.70742000000001</v>
      </c>
      <c r="F26" s="52">
        <v>119.66022</v>
      </c>
      <c r="G26" s="52">
        <v>152.84574000000001</v>
      </c>
      <c r="H26" s="52">
        <v>121.29644</v>
      </c>
      <c r="I26" s="52">
        <v>175.34957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818.69836999999995</v>
      </c>
      <c r="Q26" s="95">
        <v>1.015183420904</v>
      </c>
    </row>
    <row r="27" spans="1:17" ht="14.4" customHeight="1" x14ac:dyDescent="0.3">
      <c r="A27" s="18" t="s">
        <v>55</v>
      </c>
      <c r="B27" s="54">
        <v>12738.076234333301</v>
      </c>
      <c r="C27" s="55">
        <v>1061.5063528611099</v>
      </c>
      <c r="D27" s="55">
        <v>1072.86014</v>
      </c>
      <c r="E27" s="55">
        <v>1088.9802400000001</v>
      </c>
      <c r="F27" s="55">
        <v>1137.5952</v>
      </c>
      <c r="G27" s="55">
        <v>1352.2633900000101</v>
      </c>
      <c r="H27" s="55">
        <v>1078.3109099999999</v>
      </c>
      <c r="I27" s="55">
        <v>1081.06583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6811.0757100000101</v>
      </c>
      <c r="Q27" s="96">
        <v>1.06940413681</v>
      </c>
    </row>
    <row r="28" spans="1:17" ht="14.4" customHeight="1" x14ac:dyDescent="0.3">
      <c r="A28" s="16" t="s">
        <v>56</v>
      </c>
      <c r="B28" s="51">
        <v>5430.3411123862597</v>
      </c>
      <c r="C28" s="52">
        <v>452.52842603218801</v>
      </c>
      <c r="D28" s="52">
        <v>483.03158999999999</v>
      </c>
      <c r="E28" s="52">
        <v>424.59992</v>
      </c>
      <c r="F28" s="52">
        <v>467.82080000000002</v>
      </c>
      <c r="G28" s="52">
        <v>498.44997999999998</v>
      </c>
      <c r="H28" s="52">
        <v>580.77331000000004</v>
      </c>
      <c r="I28" s="52">
        <v>559.27265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3013.9482499999999</v>
      </c>
      <c r="Q28" s="95">
        <v>1.1100401199929999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271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269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6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1" s="60" customFormat="1" ht="18.600000000000001" customHeight="1" thickBot="1" x14ac:dyDescent="0.4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" customHeight="1" thickBot="1" x14ac:dyDescent="0.35">
      <c r="A2" s="232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" customHeight="1" x14ac:dyDescent="0.3">
      <c r="A4" s="77"/>
      <c r="B4" s="347"/>
      <c r="C4" s="348"/>
      <c r="D4" s="348"/>
      <c r="E4" s="348"/>
      <c r="F4" s="351" t="s">
        <v>265</v>
      </c>
      <c r="G4" s="353" t="s">
        <v>64</v>
      </c>
      <c r="H4" s="140" t="s">
        <v>141</v>
      </c>
      <c r="I4" s="351" t="s">
        <v>65</v>
      </c>
      <c r="J4" s="353" t="s">
        <v>267</v>
      </c>
      <c r="K4" s="354" t="s">
        <v>268</v>
      </c>
    </row>
    <row r="5" spans="1:11" ht="42" thickBot="1" x14ac:dyDescent="0.35">
      <c r="A5" s="78"/>
      <c r="B5" s="24" t="s">
        <v>261</v>
      </c>
      <c r="C5" s="25" t="s">
        <v>262</v>
      </c>
      <c r="D5" s="26" t="s">
        <v>263</v>
      </c>
      <c r="E5" s="26" t="s">
        <v>264</v>
      </c>
      <c r="F5" s="352"/>
      <c r="G5" s="352"/>
      <c r="H5" s="25" t="s">
        <v>266</v>
      </c>
      <c r="I5" s="352"/>
      <c r="J5" s="352"/>
      <c r="K5" s="355"/>
    </row>
    <row r="6" spans="1:11" ht="14.4" customHeight="1" thickBot="1" x14ac:dyDescent="0.35">
      <c r="A6" s="478" t="s">
        <v>273</v>
      </c>
      <c r="B6" s="459">
        <v>10300.3130796157</v>
      </c>
      <c r="C6" s="459">
        <v>11045.47379</v>
      </c>
      <c r="D6" s="460">
        <v>745.16071038426003</v>
      </c>
      <c r="E6" s="461">
        <v>1.072343501078</v>
      </c>
      <c r="F6" s="459">
        <v>11125.168944592901</v>
      </c>
      <c r="G6" s="460">
        <v>5562.5844722964202</v>
      </c>
      <c r="H6" s="462">
        <v>905.71626000000003</v>
      </c>
      <c r="I6" s="459">
        <v>5992.37734000001</v>
      </c>
      <c r="J6" s="460">
        <v>429.79286770358402</v>
      </c>
      <c r="K6" s="463">
        <v>0.53863248008499998</v>
      </c>
    </row>
    <row r="7" spans="1:11" ht="14.4" customHeight="1" thickBot="1" x14ac:dyDescent="0.35">
      <c r="A7" s="479" t="s">
        <v>274</v>
      </c>
      <c r="B7" s="459">
        <v>1856.2171377531899</v>
      </c>
      <c r="C7" s="459">
        <v>1830.1816100000001</v>
      </c>
      <c r="D7" s="460">
        <v>-26.035527753187999</v>
      </c>
      <c r="E7" s="461">
        <v>0.98597387815000004</v>
      </c>
      <c r="F7" s="459">
        <v>1892.6400139673799</v>
      </c>
      <c r="G7" s="460">
        <v>946.32000698368802</v>
      </c>
      <c r="H7" s="462">
        <v>134.87123</v>
      </c>
      <c r="I7" s="459">
        <v>985.15299000000095</v>
      </c>
      <c r="J7" s="460">
        <v>38.832983016311999</v>
      </c>
      <c r="K7" s="463">
        <v>0.52051789179600005</v>
      </c>
    </row>
    <row r="8" spans="1:11" ht="14.4" customHeight="1" thickBot="1" x14ac:dyDescent="0.35">
      <c r="A8" s="480" t="s">
        <v>275</v>
      </c>
      <c r="B8" s="459">
        <v>694.34663108144605</v>
      </c>
      <c r="C8" s="459">
        <v>689.25360999999998</v>
      </c>
      <c r="D8" s="460">
        <v>-5.0930210814460004</v>
      </c>
      <c r="E8" s="461">
        <v>0.99266501650100003</v>
      </c>
      <c r="F8" s="459">
        <v>762.06743695699902</v>
      </c>
      <c r="G8" s="460">
        <v>381.03371847850002</v>
      </c>
      <c r="H8" s="462">
        <v>74.225229999999996</v>
      </c>
      <c r="I8" s="459">
        <v>402.55299000000002</v>
      </c>
      <c r="J8" s="460">
        <v>21.519271521499999</v>
      </c>
      <c r="K8" s="463">
        <v>0.52823801474499998</v>
      </c>
    </row>
    <row r="9" spans="1:11" ht="14.4" customHeight="1" thickBot="1" x14ac:dyDescent="0.35">
      <c r="A9" s="481" t="s">
        <v>276</v>
      </c>
      <c r="B9" s="464">
        <v>0</v>
      </c>
      <c r="C9" s="464">
        <v>1.6800000000000001E-3</v>
      </c>
      <c r="D9" s="465">
        <v>1.6800000000000001E-3</v>
      </c>
      <c r="E9" s="466" t="s">
        <v>271</v>
      </c>
      <c r="F9" s="464">
        <v>0</v>
      </c>
      <c r="G9" s="465">
        <v>0</v>
      </c>
      <c r="H9" s="467">
        <v>6.7000000000000002E-4</v>
      </c>
      <c r="I9" s="464">
        <v>6.3000000000000003E-4</v>
      </c>
      <c r="J9" s="465">
        <v>6.3000000000000003E-4</v>
      </c>
      <c r="K9" s="468" t="s">
        <v>271</v>
      </c>
    </row>
    <row r="10" spans="1:11" ht="14.4" customHeight="1" thickBot="1" x14ac:dyDescent="0.35">
      <c r="A10" s="482" t="s">
        <v>277</v>
      </c>
      <c r="B10" s="459">
        <v>0</v>
      </c>
      <c r="C10" s="459">
        <v>1.6800000000000001E-3</v>
      </c>
      <c r="D10" s="460">
        <v>1.6800000000000001E-3</v>
      </c>
      <c r="E10" s="469" t="s">
        <v>271</v>
      </c>
      <c r="F10" s="459">
        <v>0</v>
      </c>
      <c r="G10" s="460">
        <v>0</v>
      </c>
      <c r="H10" s="462">
        <v>6.7000000000000002E-4</v>
      </c>
      <c r="I10" s="459">
        <v>6.3000000000000003E-4</v>
      </c>
      <c r="J10" s="460">
        <v>6.3000000000000003E-4</v>
      </c>
      <c r="K10" s="470" t="s">
        <v>271</v>
      </c>
    </row>
    <row r="11" spans="1:11" ht="14.4" customHeight="1" thickBot="1" x14ac:dyDescent="0.35">
      <c r="A11" s="481" t="s">
        <v>278</v>
      </c>
      <c r="B11" s="464">
        <v>530</v>
      </c>
      <c r="C11" s="464">
        <v>520.94353000000001</v>
      </c>
      <c r="D11" s="465">
        <v>-9.0564699999990008</v>
      </c>
      <c r="E11" s="471">
        <v>0.98291232075400004</v>
      </c>
      <c r="F11" s="464">
        <v>590</v>
      </c>
      <c r="G11" s="465">
        <v>295</v>
      </c>
      <c r="H11" s="467">
        <v>61.500709999999998</v>
      </c>
      <c r="I11" s="464">
        <v>309.51107000000002</v>
      </c>
      <c r="J11" s="465">
        <v>14.51107</v>
      </c>
      <c r="K11" s="472">
        <v>0.524595033898</v>
      </c>
    </row>
    <row r="12" spans="1:11" ht="14.4" customHeight="1" thickBot="1" x14ac:dyDescent="0.35">
      <c r="A12" s="482" t="s">
        <v>279</v>
      </c>
      <c r="B12" s="459">
        <v>530</v>
      </c>
      <c r="C12" s="459">
        <v>520.94353000000001</v>
      </c>
      <c r="D12" s="460">
        <v>-9.0564699999990008</v>
      </c>
      <c r="E12" s="461">
        <v>0.98291232075400004</v>
      </c>
      <c r="F12" s="459">
        <v>590</v>
      </c>
      <c r="G12" s="460">
        <v>295</v>
      </c>
      <c r="H12" s="462">
        <v>61.500709999999998</v>
      </c>
      <c r="I12" s="459">
        <v>308.48182000000003</v>
      </c>
      <c r="J12" s="460">
        <v>13.481820000000001</v>
      </c>
      <c r="K12" s="463">
        <v>0.52285054237200002</v>
      </c>
    </row>
    <row r="13" spans="1:11" ht="14.4" customHeight="1" thickBot="1" x14ac:dyDescent="0.35">
      <c r="A13" s="482" t="s">
        <v>280</v>
      </c>
      <c r="B13" s="459">
        <v>0</v>
      </c>
      <c r="C13" s="459">
        <v>0</v>
      </c>
      <c r="D13" s="460">
        <v>0</v>
      </c>
      <c r="E13" s="461">
        <v>1</v>
      </c>
      <c r="F13" s="459">
        <v>0</v>
      </c>
      <c r="G13" s="460">
        <v>0</v>
      </c>
      <c r="H13" s="462">
        <v>0</v>
      </c>
      <c r="I13" s="459">
        <v>1.02925</v>
      </c>
      <c r="J13" s="460">
        <v>1.02925</v>
      </c>
      <c r="K13" s="470" t="s">
        <v>281</v>
      </c>
    </row>
    <row r="14" spans="1:11" ht="14.4" customHeight="1" thickBot="1" x14ac:dyDescent="0.35">
      <c r="A14" s="481" t="s">
        <v>282</v>
      </c>
      <c r="B14" s="464">
        <v>83.411597789278005</v>
      </c>
      <c r="C14" s="464">
        <v>83.621870000000001</v>
      </c>
      <c r="D14" s="465">
        <v>0.210272210721</v>
      </c>
      <c r="E14" s="471">
        <v>1.002520898967</v>
      </c>
      <c r="F14" s="464">
        <v>92.529260863603994</v>
      </c>
      <c r="G14" s="465">
        <v>46.264630431801997</v>
      </c>
      <c r="H14" s="467">
        <v>8.2083700000000004</v>
      </c>
      <c r="I14" s="464">
        <v>43.223869999999998</v>
      </c>
      <c r="J14" s="465">
        <v>-3.0407604318020001</v>
      </c>
      <c r="K14" s="472">
        <v>0.46713730982500001</v>
      </c>
    </row>
    <row r="15" spans="1:11" ht="14.4" customHeight="1" thickBot="1" x14ac:dyDescent="0.35">
      <c r="A15" s="482" t="s">
        <v>283</v>
      </c>
      <c r="B15" s="459">
        <v>18</v>
      </c>
      <c r="C15" s="459">
        <v>16.27692</v>
      </c>
      <c r="D15" s="460">
        <v>-1.7230799999999999</v>
      </c>
      <c r="E15" s="461">
        <v>0.90427333333299997</v>
      </c>
      <c r="F15" s="459">
        <v>17</v>
      </c>
      <c r="G15" s="460">
        <v>8.5</v>
      </c>
      <c r="H15" s="462">
        <v>1.4568399999999999</v>
      </c>
      <c r="I15" s="459">
        <v>8.3636400000000002</v>
      </c>
      <c r="J15" s="460">
        <v>-0.136359999999</v>
      </c>
      <c r="K15" s="463">
        <v>0.49197882352900002</v>
      </c>
    </row>
    <row r="16" spans="1:11" ht="14.4" customHeight="1" thickBot="1" x14ac:dyDescent="0.35">
      <c r="A16" s="482" t="s">
        <v>284</v>
      </c>
      <c r="B16" s="459">
        <v>2</v>
      </c>
      <c r="C16" s="459">
        <v>2.8581300000000001</v>
      </c>
      <c r="D16" s="460">
        <v>0.85812999999999995</v>
      </c>
      <c r="E16" s="461">
        <v>1.429065</v>
      </c>
      <c r="F16" s="459">
        <v>2</v>
      </c>
      <c r="G16" s="460">
        <v>1</v>
      </c>
      <c r="H16" s="462">
        <v>0.24437</v>
      </c>
      <c r="I16" s="459">
        <v>1.3353299999999999</v>
      </c>
      <c r="J16" s="460">
        <v>0.33533000000000002</v>
      </c>
      <c r="K16" s="463">
        <v>0.66766499999999995</v>
      </c>
    </row>
    <row r="17" spans="1:11" ht="14.4" customHeight="1" thickBot="1" x14ac:dyDescent="0.35">
      <c r="A17" s="482" t="s">
        <v>285</v>
      </c>
      <c r="B17" s="459">
        <v>25</v>
      </c>
      <c r="C17" s="459">
        <v>27.599419999999999</v>
      </c>
      <c r="D17" s="460">
        <v>2.5994199999999998</v>
      </c>
      <c r="E17" s="461">
        <v>1.1039768000000001</v>
      </c>
      <c r="F17" s="459">
        <v>30.453445476481999</v>
      </c>
      <c r="G17" s="460">
        <v>15.226722738241</v>
      </c>
      <c r="H17" s="462">
        <v>2.2373599999999998</v>
      </c>
      <c r="I17" s="459">
        <v>12.938230000000001</v>
      </c>
      <c r="J17" s="460">
        <v>-2.2884927382410001</v>
      </c>
      <c r="K17" s="463">
        <v>0.42485274810599999</v>
      </c>
    </row>
    <row r="18" spans="1:11" ht="14.4" customHeight="1" thickBot="1" x14ac:dyDescent="0.35">
      <c r="A18" s="482" t="s">
        <v>286</v>
      </c>
      <c r="B18" s="459">
        <v>25.411597789278002</v>
      </c>
      <c r="C18" s="459">
        <v>28.369399999999999</v>
      </c>
      <c r="D18" s="460">
        <v>2.9578022107209998</v>
      </c>
      <c r="E18" s="461">
        <v>1.1163957589460001</v>
      </c>
      <c r="F18" s="459">
        <v>30.075815387121999</v>
      </c>
      <c r="G18" s="460">
        <v>15.037907693560999</v>
      </c>
      <c r="H18" s="462">
        <v>3.5588000000000002</v>
      </c>
      <c r="I18" s="459">
        <v>16.112670000000001</v>
      </c>
      <c r="J18" s="460">
        <v>1.0747623064380001</v>
      </c>
      <c r="K18" s="463">
        <v>0.53573510119599999</v>
      </c>
    </row>
    <row r="19" spans="1:11" ht="14.4" customHeight="1" thickBot="1" x14ac:dyDescent="0.35">
      <c r="A19" s="482" t="s">
        <v>287</v>
      </c>
      <c r="B19" s="459">
        <v>10</v>
      </c>
      <c r="C19" s="459">
        <v>6.452</v>
      </c>
      <c r="D19" s="460">
        <v>-3.548</v>
      </c>
      <c r="E19" s="461">
        <v>0.6452</v>
      </c>
      <c r="F19" s="459">
        <v>10</v>
      </c>
      <c r="G19" s="460">
        <v>5</v>
      </c>
      <c r="H19" s="462">
        <v>0.58499999999999996</v>
      </c>
      <c r="I19" s="459">
        <v>3.59</v>
      </c>
      <c r="J19" s="460">
        <v>-1.41</v>
      </c>
      <c r="K19" s="463">
        <v>0.35899999999999999</v>
      </c>
    </row>
    <row r="20" spans="1:11" ht="14.4" customHeight="1" thickBot="1" x14ac:dyDescent="0.35">
      <c r="A20" s="482" t="s">
        <v>288</v>
      </c>
      <c r="B20" s="459">
        <v>3</v>
      </c>
      <c r="C20" s="459">
        <v>2.0659999999999998</v>
      </c>
      <c r="D20" s="460">
        <v>-0.93400000000000005</v>
      </c>
      <c r="E20" s="461">
        <v>0.68866666666599996</v>
      </c>
      <c r="F20" s="459">
        <v>3</v>
      </c>
      <c r="G20" s="460">
        <v>1.5</v>
      </c>
      <c r="H20" s="462">
        <v>0.126</v>
      </c>
      <c r="I20" s="459">
        <v>0.88400000000000001</v>
      </c>
      <c r="J20" s="460">
        <v>-0.61599999999900001</v>
      </c>
      <c r="K20" s="463">
        <v>0.294666666666</v>
      </c>
    </row>
    <row r="21" spans="1:11" ht="14.4" customHeight="1" thickBot="1" x14ac:dyDescent="0.35">
      <c r="A21" s="481" t="s">
        <v>289</v>
      </c>
      <c r="B21" s="464">
        <v>70.901636314384007</v>
      </c>
      <c r="C21" s="464">
        <v>75.906940000000006</v>
      </c>
      <c r="D21" s="465">
        <v>5.0053036856149999</v>
      </c>
      <c r="E21" s="471">
        <v>1.0705950376569999</v>
      </c>
      <c r="F21" s="464">
        <v>70.766046324285</v>
      </c>
      <c r="G21" s="465">
        <v>35.383023162142003</v>
      </c>
      <c r="H21" s="467">
        <v>3.59545</v>
      </c>
      <c r="I21" s="464">
        <v>44.119410000000002</v>
      </c>
      <c r="J21" s="465">
        <v>8.7363868378569993</v>
      </c>
      <c r="K21" s="472">
        <v>0.62345449960300003</v>
      </c>
    </row>
    <row r="22" spans="1:11" ht="14.4" customHeight="1" thickBot="1" x14ac:dyDescent="0.35">
      <c r="A22" s="482" t="s">
        <v>290</v>
      </c>
      <c r="B22" s="459">
        <v>0</v>
      </c>
      <c r="C22" s="459">
        <v>3.5306000000000002</v>
      </c>
      <c r="D22" s="460">
        <v>3.5306000000000002</v>
      </c>
      <c r="E22" s="469" t="s">
        <v>271</v>
      </c>
      <c r="F22" s="459">
        <v>0</v>
      </c>
      <c r="G22" s="460">
        <v>0</v>
      </c>
      <c r="H22" s="462">
        <v>0</v>
      </c>
      <c r="I22" s="459">
        <v>1.1494999999990001</v>
      </c>
      <c r="J22" s="460">
        <v>1.1494999999990001</v>
      </c>
      <c r="K22" s="470" t="s">
        <v>271</v>
      </c>
    </row>
    <row r="23" spans="1:11" ht="14.4" customHeight="1" thickBot="1" x14ac:dyDescent="0.35">
      <c r="A23" s="482" t="s">
        <v>291</v>
      </c>
      <c r="B23" s="459">
        <v>1</v>
      </c>
      <c r="C23" s="459">
        <v>0.18659999999999999</v>
      </c>
      <c r="D23" s="460">
        <v>-0.81340000000000001</v>
      </c>
      <c r="E23" s="461">
        <v>0.18659999999999999</v>
      </c>
      <c r="F23" s="459">
        <v>1</v>
      </c>
      <c r="G23" s="460">
        <v>0.5</v>
      </c>
      <c r="H23" s="462">
        <v>1.5129999999999999E-2</v>
      </c>
      <c r="I23" s="459">
        <v>0.13911999999999999</v>
      </c>
      <c r="J23" s="460">
        <v>-0.36087999999999998</v>
      </c>
      <c r="K23" s="463">
        <v>0.13911999999999999</v>
      </c>
    </row>
    <row r="24" spans="1:11" ht="14.4" customHeight="1" thickBot="1" x14ac:dyDescent="0.35">
      <c r="A24" s="482" t="s">
        <v>292</v>
      </c>
      <c r="B24" s="459">
        <v>11.597093897509</v>
      </c>
      <c r="C24" s="459">
        <v>11.603389999999999</v>
      </c>
      <c r="D24" s="460">
        <v>6.2961024900000002E-3</v>
      </c>
      <c r="E24" s="461">
        <v>1.0005429034669999</v>
      </c>
      <c r="F24" s="459">
        <v>12.949488218446</v>
      </c>
      <c r="G24" s="460">
        <v>6.4747441092229998</v>
      </c>
      <c r="H24" s="462">
        <v>1.0740499999999999</v>
      </c>
      <c r="I24" s="459">
        <v>8.3570200000000003</v>
      </c>
      <c r="J24" s="460">
        <v>1.882275890776</v>
      </c>
      <c r="K24" s="463">
        <v>0.64535523404600004</v>
      </c>
    </row>
    <row r="25" spans="1:11" ht="14.4" customHeight="1" thickBot="1" x14ac:dyDescent="0.35">
      <c r="A25" s="482" t="s">
        <v>293</v>
      </c>
      <c r="B25" s="459">
        <v>25</v>
      </c>
      <c r="C25" s="459">
        <v>22.92915</v>
      </c>
      <c r="D25" s="460">
        <v>-2.0708500000000001</v>
      </c>
      <c r="E25" s="461">
        <v>0.91716600000000004</v>
      </c>
      <c r="F25" s="459">
        <v>25</v>
      </c>
      <c r="G25" s="460">
        <v>12.5</v>
      </c>
      <c r="H25" s="462">
        <v>1.5013300000000001</v>
      </c>
      <c r="I25" s="459">
        <v>11.1472</v>
      </c>
      <c r="J25" s="460">
        <v>-1.3527999999989999</v>
      </c>
      <c r="K25" s="463">
        <v>0.44588800000000001</v>
      </c>
    </row>
    <row r="26" spans="1:11" ht="14.4" customHeight="1" thickBot="1" x14ac:dyDescent="0.35">
      <c r="A26" s="482" t="s">
        <v>294</v>
      </c>
      <c r="B26" s="459">
        <v>1.4598156484839999</v>
      </c>
      <c r="C26" s="459">
        <v>3.7448299999999999</v>
      </c>
      <c r="D26" s="460">
        <v>2.2850143515150001</v>
      </c>
      <c r="E26" s="461">
        <v>2.5652759674730001</v>
      </c>
      <c r="F26" s="459">
        <v>2.6834256050069998</v>
      </c>
      <c r="G26" s="460">
        <v>1.3417128025030001</v>
      </c>
      <c r="H26" s="462">
        <v>7.0000000000000007E-2</v>
      </c>
      <c r="I26" s="459">
        <v>2.6272700000000002</v>
      </c>
      <c r="J26" s="460">
        <v>1.2855571974960001</v>
      </c>
      <c r="K26" s="463">
        <v>0.97907316494800001</v>
      </c>
    </row>
    <row r="27" spans="1:11" ht="14.4" customHeight="1" thickBot="1" x14ac:dyDescent="0.35">
      <c r="A27" s="482" t="s">
        <v>295</v>
      </c>
      <c r="B27" s="459">
        <v>0</v>
      </c>
      <c r="C27" s="459">
        <v>3.9648099999999999</v>
      </c>
      <c r="D27" s="460">
        <v>3.9648099999999999</v>
      </c>
      <c r="E27" s="469" t="s">
        <v>281</v>
      </c>
      <c r="F27" s="459">
        <v>0</v>
      </c>
      <c r="G27" s="460">
        <v>0</v>
      </c>
      <c r="H27" s="462">
        <v>0</v>
      </c>
      <c r="I27" s="459">
        <v>1.14737</v>
      </c>
      <c r="J27" s="460">
        <v>1.14737</v>
      </c>
      <c r="K27" s="470" t="s">
        <v>271</v>
      </c>
    </row>
    <row r="28" spans="1:11" ht="14.4" customHeight="1" thickBot="1" x14ac:dyDescent="0.35">
      <c r="A28" s="482" t="s">
        <v>296</v>
      </c>
      <c r="B28" s="459">
        <v>26.84472676839</v>
      </c>
      <c r="C28" s="459">
        <v>22.39518</v>
      </c>
      <c r="D28" s="460">
        <v>-4.4495467683900003</v>
      </c>
      <c r="E28" s="461">
        <v>0.834248759289</v>
      </c>
      <c r="F28" s="459">
        <v>22.133132500830001</v>
      </c>
      <c r="G28" s="460">
        <v>11.066566250415001</v>
      </c>
      <c r="H28" s="462">
        <v>0.19117999999999999</v>
      </c>
      <c r="I28" s="459">
        <v>8.8647500000000008</v>
      </c>
      <c r="J28" s="460">
        <v>-2.2018162504149998</v>
      </c>
      <c r="K28" s="463">
        <v>0.40051944746899998</v>
      </c>
    </row>
    <row r="29" spans="1:11" ht="14.4" customHeight="1" thickBot="1" x14ac:dyDescent="0.35">
      <c r="A29" s="482" t="s">
        <v>297</v>
      </c>
      <c r="B29" s="459">
        <v>0</v>
      </c>
      <c r="C29" s="459">
        <v>0.21199999999999999</v>
      </c>
      <c r="D29" s="460">
        <v>0.21199999999999999</v>
      </c>
      <c r="E29" s="469" t="s">
        <v>281</v>
      </c>
      <c r="F29" s="459">
        <v>0</v>
      </c>
      <c r="G29" s="460">
        <v>0</v>
      </c>
      <c r="H29" s="462">
        <v>0</v>
      </c>
      <c r="I29" s="459">
        <v>5.9277899999999999</v>
      </c>
      <c r="J29" s="460">
        <v>5.9277899999999999</v>
      </c>
      <c r="K29" s="470" t="s">
        <v>271</v>
      </c>
    </row>
    <row r="30" spans="1:11" ht="14.4" customHeight="1" thickBot="1" x14ac:dyDescent="0.35">
      <c r="A30" s="482" t="s">
        <v>298</v>
      </c>
      <c r="B30" s="459">
        <v>5</v>
      </c>
      <c r="C30" s="459">
        <v>7.3403799999999997</v>
      </c>
      <c r="D30" s="460">
        <v>2.3403800000000001</v>
      </c>
      <c r="E30" s="461">
        <v>1.4680759999999999</v>
      </c>
      <c r="F30" s="459">
        <v>7</v>
      </c>
      <c r="G30" s="460">
        <v>3.5</v>
      </c>
      <c r="H30" s="462">
        <v>0.74375999999999998</v>
      </c>
      <c r="I30" s="459">
        <v>4.7593899999999998</v>
      </c>
      <c r="J30" s="460">
        <v>1.25939</v>
      </c>
      <c r="K30" s="463">
        <v>0.679912857142</v>
      </c>
    </row>
    <row r="31" spans="1:11" ht="14.4" customHeight="1" thickBot="1" x14ac:dyDescent="0.35">
      <c r="A31" s="481" t="s">
        <v>299</v>
      </c>
      <c r="B31" s="464">
        <v>3.033396977782</v>
      </c>
      <c r="C31" s="464">
        <v>1.0624199999999999</v>
      </c>
      <c r="D31" s="465">
        <v>-1.9709769777820001</v>
      </c>
      <c r="E31" s="471">
        <v>0.35024100300099997</v>
      </c>
      <c r="F31" s="464">
        <v>0.96759626624700001</v>
      </c>
      <c r="G31" s="465">
        <v>0.48379813312300002</v>
      </c>
      <c r="H31" s="467">
        <v>0.11899999999999999</v>
      </c>
      <c r="I31" s="464">
        <v>0.44481999999999999</v>
      </c>
      <c r="J31" s="465">
        <v>-3.8978133122999997E-2</v>
      </c>
      <c r="K31" s="472">
        <v>0.45971653210699998</v>
      </c>
    </row>
    <row r="32" spans="1:11" ht="14.4" customHeight="1" thickBot="1" x14ac:dyDescent="0.35">
      <c r="A32" s="482" t="s">
        <v>300</v>
      </c>
      <c r="B32" s="459">
        <v>3.033396977782</v>
      </c>
      <c r="C32" s="459">
        <v>1.0624199999999999</v>
      </c>
      <c r="D32" s="460">
        <v>-1.9709769777820001</v>
      </c>
      <c r="E32" s="461">
        <v>0.35024100300099997</v>
      </c>
      <c r="F32" s="459">
        <v>0.96759626624700001</v>
      </c>
      <c r="G32" s="460">
        <v>0.48379813312300002</v>
      </c>
      <c r="H32" s="462">
        <v>0.11899999999999999</v>
      </c>
      <c r="I32" s="459">
        <v>0.44481999999999999</v>
      </c>
      <c r="J32" s="460">
        <v>-3.8978133122999997E-2</v>
      </c>
      <c r="K32" s="463">
        <v>0.45971653210699998</v>
      </c>
    </row>
    <row r="33" spans="1:11" ht="14.4" customHeight="1" thickBot="1" x14ac:dyDescent="0.35">
      <c r="A33" s="481" t="s">
        <v>301</v>
      </c>
      <c r="B33" s="464">
        <v>7</v>
      </c>
      <c r="C33" s="464">
        <v>7.7171699999990002</v>
      </c>
      <c r="D33" s="465">
        <v>0.717169999999</v>
      </c>
      <c r="E33" s="471">
        <v>1.102452857142</v>
      </c>
      <c r="F33" s="464">
        <v>7.8045335028620002</v>
      </c>
      <c r="G33" s="465">
        <v>3.9022667514310001</v>
      </c>
      <c r="H33" s="467">
        <v>0.80103000000000002</v>
      </c>
      <c r="I33" s="464">
        <v>5.25319</v>
      </c>
      <c r="J33" s="465">
        <v>1.3509232485680001</v>
      </c>
      <c r="K33" s="472">
        <v>0.67309468247799997</v>
      </c>
    </row>
    <row r="34" spans="1:11" ht="14.4" customHeight="1" thickBot="1" x14ac:dyDescent="0.35">
      <c r="A34" s="482" t="s">
        <v>302</v>
      </c>
      <c r="B34" s="459">
        <v>3</v>
      </c>
      <c r="C34" s="459">
        <v>3.40137</v>
      </c>
      <c r="D34" s="460">
        <v>0.40136999999900003</v>
      </c>
      <c r="E34" s="461">
        <v>1.1337900000000001</v>
      </c>
      <c r="F34" s="459">
        <v>3.8045335028620002</v>
      </c>
      <c r="G34" s="460">
        <v>1.9022667514310001</v>
      </c>
      <c r="H34" s="462">
        <v>0.60985</v>
      </c>
      <c r="I34" s="459">
        <v>1.8380000000000001</v>
      </c>
      <c r="J34" s="460">
        <v>-6.4266751430999997E-2</v>
      </c>
      <c r="K34" s="463">
        <v>0.48310784978400001</v>
      </c>
    </row>
    <row r="35" spans="1:11" ht="14.4" customHeight="1" thickBot="1" x14ac:dyDescent="0.35">
      <c r="A35" s="482" t="s">
        <v>303</v>
      </c>
      <c r="B35" s="459">
        <v>0</v>
      </c>
      <c r="C35" s="459">
        <v>0.53999999999899995</v>
      </c>
      <c r="D35" s="460">
        <v>0.53999999999899995</v>
      </c>
      <c r="E35" s="469" t="s">
        <v>281</v>
      </c>
      <c r="F35" s="459">
        <v>0</v>
      </c>
      <c r="G35" s="460">
        <v>0</v>
      </c>
      <c r="H35" s="462">
        <v>0</v>
      </c>
      <c r="I35" s="459">
        <v>1.7423999999999999</v>
      </c>
      <c r="J35" s="460">
        <v>1.7423999999999999</v>
      </c>
      <c r="K35" s="470" t="s">
        <v>271</v>
      </c>
    </row>
    <row r="36" spans="1:11" ht="14.4" customHeight="1" thickBot="1" x14ac:dyDescent="0.35">
      <c r="A36" s="482" t="s">
        <v>304</v>
      </c>
      <c r="B36" s="459">
        <v>4</v>
      </c>
      <c r="C36" s="459">
        <v>3.7757999999999998</v>
      </c>
      <c r="D36" s="460">
        <v>-0.22420000000000001</v>
      </c>
      <c r="E36" s="461">
        <v>0.94394999999999996</v>
      </c>
      <c r="F36" s="459">
        <v>4</v>
      </c>
      <c r="G36" s="460">
        <v>2</v>
      </c>
      <c r="H36" s="462">
        <v>0.19117999999999999</v>
      </c>
      <c r="I36" s="459">
        <v>1.67279</v>
      </c>
      <c r="J36" s="460">
        <v>-0.32720999999900002</v>
      </c>
      <c r="K36" s="463">
        <v>0.4181975</v>
      </c>
    </row>
    <row r="37" spans="1:11" ht="14.4" customHeight="1" thickBot="1" x14ac:dyDescent="0.35">
      <c r="A37" s="480" t="s">
        <v>42</v>
      </c>
      <c r="B37" s="459">
        <v>1161.87050667174</v>
      </c>
      <c r="C37" s="459">
        <v>1140.9280000000001</v>
      </c>
      <c r="D37" s="460">
        <v>-20.942506671741999</v>
      </c>
      <c r="E37" s="461">
        <v>0.981975180063</v>
      </c>
      <c r="F37" s="459">
        <v>1130.57257701038</v>
      </c>
      <c r="G37" s="460">
        <v>565.28628850518896</v>
      </c>
      <c r="H37" s="462">
        <v>60.646000000000001</v>
      </c>
      <c r="I37" s="459">
        <v>582.60000000000105</v>
      </c>
      <c r="J37" s="460">
        <v>17.313711494810999</v>
      </c>
      <c r="K37" s="463">
        <v>0.51531410883899997</v>
      </c>
    </row>
    <row r="38" spans="1:11" ht="14.4" customHeight="1" thickBot="1" x14ac:dyDescent="0.35">
      <c r="A38" s="481" t="s">
        <v>305</v>
      </c>
      <c r="B38" s="464">
        <v>1161.87050667174</v>
      </c>
      <c r="C38" s="464">
        <v>1140.9280000000001</v>
      </c>
      <c r="D38" s="465">
        <v>-20.942506671741999</v>
      </c>
      <c r="E38" s="471">
        <v>0.981975180063</v>
      </c>
      <c r="F38" s="464">
        <v>1130.57257701038</v>
      </c>
      <c r="G38" s="465">
        <v>565.28628850518896</v>
      </c>
      <c r="H38" s="467">
        <v>60.646000000000001</v>
      </c>
      <c r="I38" s="464">
        <v>582.60000000000105</v>
      </c>
      <c r="J38" s="465">
        <v>17.313711494810999</v>
      </c>
      <c r="K38" s="472">
        <v>0.51531410883899997</v>
      </c>
    </row>
    <row r="39" spans="1:11" ht="14.4" customHeight="1" thickBot="1" x14ac:dyDescent="0.35">
      <c r="A39" s="482" t="s">
        <v>306</v>
      </c>
      <c r="B39" s="459">
        <v>334.46799999999899</v>
      </c>
      <c r="C39" s="459">
        <v>340.55399999999997</v>
      </c>
      <c r="D39" s="460">
        <v>6.0860000000010004</v>
      </c>
      <c r="E39" s="461">
        <v>1.0181960606089999</v>
      </c>
      <c r="F39" s="459">
        <v>336.66833680673102</v>
      </c>
      <c r="G39" s="460">
        <v>168.334168403365</v>
      </c>
      <c r="H39" s="462">
        <v>30.483000000000001</v>
      </c>
      <c r="I39" s="459">
        <v>166.01900000000001</v>
      </c>
      <c r="J39" s="460">
        <v>-2.315168403365</v>
      </c>
      <c r="K39" s="463">
        <v>0.49312329628200002</v>
      </c>
    </row>
    <row r="40" spans="1:11" ht="14.4" customHeight="1" thickBot="1" x14ac:dyDescent="0.35">
      <c r="A40" s="482" t="s">
        <v>307</v>
      </c>
      <c r="B40" s="459">
        <v>104.40250667174701</v>
      </c>
      <c r="C40" s="459">
        <v>95.120999999999995</v>
      </c>
      <c r="D40" s="460">
        <v>-9.2815066717469996</v>
      </c>
      <c r="E40" s="461">
        <v>0.91109881393000003</v>
      </c>
      <c r="F40" s="459">
        <v>101.14662713326</v>
      </c>
      <c r="G40" s="460">
        <v>50.573313566629999</v>
      </c>
      <c r="H40" s="462">
        <v>6.44</v>
      </c>
      <c r="I40" s="459">
        <v>52.328000000000003</v>
      </c>
      <c r="J40" s="460">
        <v>1.7546864333700001</v>
      </c>
      <c r="K40" s="463">
        <v>0.51734794805399997</v>
      </c>
    </row>
    <row r="41" spans="1:11" ht="14.4" customHeight="1" thickBot="1" x14ac:dyDescent="0.35">
      <c r="A41" s="482" t="s">
        <v>308</v>
      </c>
      <c r="B41" s="459">
        <v>722.99999999999704</v>
      </c>
      <c r="C41" s="459">
        <v>705.25300000000004</v>
      </c>
      <c r="D41" s="460">
        <v>-17.746999999996</v>
      </c>
      <c r="E41" s="461">
        <v>0.97545366528300004</v>
      </c>
      <c r="F41" s="459">
        <v>692.75761307038704</v>
      </c>
      <c r="G41" s="460">
        <v>346.37880653519301</v>
      </c>
      <c r="H41" s="462">
        <v>23.722999999999999</v>
      </c>
      <c r="I41" s="459">
        <v>364.25299999999999</v>
      </c>
      <c r="J41" s="460">
        <v>17.874193464807</v>
      </c>
      <c r="K41" s="463">
        <v>0.525801511419</v>
      </c>
    </row>
    <row r="42" spans="1:11" ht="14.4" customHeight="1" thickBot="1" x14ac:dyDescent="0.35">
      <c r="A42" s="483" t="s">
        <v>309</v>
      </c>
      <c r="B42" s="464">
        <v>286.09594186254702</v>
      </c>
      <c r="C42" s="464">
        <v>300.25801999999999</v>
      </c>
      <c r="D42" s="465">
        <v>14.162078137451999</v>
      </c>
      <c r="E42" s="471">
        <v>1.049501150017</v>
      </c>
      <c r="F42" s="464">
        <v>307.44323735001802</v>
      </c>
      <c r="G42" s="465">
        <v>153.72161867500901</v>
      </c>
      <c r="H42" s="467">
        <v>16.7179</v>
      </c>
      <c r="I42" s="464">
        <v>155.25443999999999</v>
      </c>
      <c r="J42" s="465">
        <v>1.5328213249910001</v>
      </c>
      <c r="K42" s="472">
        <v>0.50498570512700003</v>
      </c>
    </row>
    <row r="43" spans="1:11" ht="14.4" customHeight="1" thickBot="1" x14ac:dyDescent="0.35">
      <c r="A43" s="480" t="s">
        <v>45</v>
      </c>
      <c r="B43" s="459">
        <v>49.470107407542997</v>
      </c>
      <c r="C43" s="459">
        <v>60.604680000000002</v>
      </c>
      <c r="D43" s="460">
        <v>11.134572592455999</v>
      </c>
      <c r="E43" s="461">
        <v>1.2250767822419999</v>
      </c>
      <c r="F43" s="459">
        <v>56.739545658381999</v>
      </c>
      <c r="G43" s="460">
        <v>28.369772829191</v>
      </c>
      <c r="H43" s="462">
        <v>0.75153999999999999</v>
      </c>
      <c r="I43" s="459">
        <v>11.04964</v>
      </c>
      <c r="J43" s="460">
        <v>-17.320132829191</v>
      </c>
      <c r="K43" s="463">
        <v>0.19474318787299999</v>
      </c>
    </row>
    <row r="44" spans="1:11" ht="14.4" customHeight="1" thickBot="1" x14ac:dyDescent="0.35">
      <c r="A44" s="484" t="s">
        <v>310</v>
      </c>
      <c r="B44" s="459">
        <v>49.470107407542997</v>
      </c>
      <c r="C44" s="459">
        <v>60.604680000000002</v>
      </c>
      <c r="D44" s="460">
        <v>11.134572592455999</v>
      </c>
      <c r="E44" s="461">
        <v>1.2250767822419999</v>
      </c>
      <c r="F44" s="459">
        <v>56.739545658381999</v>
      </c>
      <c r="G44" s="460">
        <v>28.369772829191</v>
      </c>
      <c r="H44" s="462">
        <v>0.75153999999999999</v>
      </c>
      <c r="I44" s="459">
        <v>11.04964</v>
      </c>
      <c r="J44" s="460">
        <v>-17.320132829191</v>
      </c>
      <c r="K44" s="463">
        <v>0.19474318787299999</v>
      </c>
    </row>
    <row r="45" spans="1:11" ht="14.4" customHeight="1" thickBot="1" x14ac:dyDescent="0.35">
      <c r="A45" s="482" t="s">
        <v>311</v>
      </c>
      <c r="B45" s="459">
        <v>10.221947843051</v>
      </c>
      <c r="C45" s="459">
        <v>2.3413499999999998</v>
      </c>
      <c r="D45" s="460">
        <v>-7.8805978430510004</v>
      </c>
      <c r="E45" s="461">
        <v>0.22905125676099999</v>
      </c>
      <c r="F45" s="459">
        <v>0</v>
      </c>
      <c r="G45" s="460">
        <v>0</v>
      </c>
      <c r="H45" s="462">
        <v>0</v>
      </c>
      <c r="I45" s="459">
        <v>0</v>
      </c>
      <c r="J45" s="460">
        <v>0</v>
      </c>
      <c r="K45" s="463">
        <v>0</v>
      </c>
    </row>
    <row r="46" spans="1:11" ht="14.4" customHeight="1" thickBot="1" x14ac:dyDescent="0.35">
      <c r="A46" s="482" t="s">
        <v>312</v>
      </c>
      <c r="B46" s="459">
        <v>0.248159564492</v>
      </c>
      <c r="C46" s="459">
        <v>23.377199999999998</v>
      </c>
      <c r="D46" s="460">
        <v>23.129040435507001</v>
      </c>
      <c r="E46" s="461">
        <v>94.202292979573002</v>
      </c>
      <c r="F46" s="459">
        <v>19.355281505623999</v>
      </c>
      <c r="G46" s="460">
        <v>9.6776407528119996</v>
      </c>
      <c r="H46" s="462">
        <v>0</v>
      </c>
      <c r="I46" s="459">
        <v>0</v>
      </c>
      <c r="J46" s="460">
        <v>-9.6776407528119996</v>
      </c>
      <c r="K46" s="463">
        <v>0</v>
      </c>
    </row>
    <row r="47" spans="1:11" ht="14.4" customHeight="1" thickBot="1" x14ac:dyDescent="0.35">
      <c r="A47" s="482" t="s">
        <v>313</v>
      </c>
      <c r="B47" s="459">
        <v>20</v>
      </c>
      <c r="C47" s="459">
        <v>12.029820000000001</v>
      </c>
      <c r="D47" s="460">
        <v>-7.970179999999</v>
      </c>
      <c r="E47" s="461">
        <v>0.601491</v>
      </c>
      <c r="F47" s="459">
        <v>13.912131806036999</v>
      </c>
      <c r="G47" s="460">
        <v>6.9560659030179997</v>
      </c>
      <c r="H47" s="462">
        <v>0</v>
      </c>
      <c r="I47" s="459">
        <v>4.9967199999999998</v>
      </c>
      <c r="J47" s="460">
        <v>-1.959345903018</v>
      </c>
      <c r="K47" s="463">
        <v>0.35916278465899998</v>
      </c>
    </row>
    <row r="48" spans="1:11" ht="14.4" customHeight="1" thickBot="1" x14ac:dyDescent="0.35">
      <c r="A48" s="482" t="s">
        <v>314</v>
      </c>
      <c r="B48" s="459">
        <v>18.999999999999002</v>
      </c>
      <c r="C48" s="459">
        <v>22.856310000000001</v>
      </c>
      <c r="D48" s="460">
        <v>3.8563100000000001</v>
      </c>
      <c r="E48" s="461">
        <v>1.20296368421</v>
      </c>
      <c r="F48" s="459">
        <v>23.472132346719999</v>
      </c>
      <c r="G48" s="460">
        <v>11.736066173359999</v>
      </c>
      <c r="H48" s="462">
        <v>0.75153999999999999</v>
      </c>
      <c r="I48" s="459">
        <v>6.0529200000000003</v>
      </c>
      <c r="J48" s="460">
        <v>-5.6831461733599999</v>
      </c>
      <c r="K48" s="463">
        <v>0.25787686907099999</v>
      </c>
    </row>
    <row r="49" spans="1:11" ht="14.4" customHeight="1" thickBot="1" x14ac:dyDescent="0.35">
      <c r="A49" s="485" t="s">
        <v>46</v>
      </c>
      <c r="B49" s="464">
        <v>0</v>
      </c>
      <c r="C49" s="464">
        <v>6.4450000000000003</v>
      </c>
      <c r="D49" s="465">
        <v>6.4450000000000003</v>
      </c>
      <c r="E49" s="466" t="s">
        <v>271</v>
      </c>
      <c r="F49" s="464">
        <v>0</v>
      </c>
      <c r="G49" s="465">
        <v>0</v>
      </c>
      <c r="H49" s="467">
        <v>0</v>
      </c>
      <c r="I49" s="464">
        <v>2.3010000000000002</v>
      </c>
      <c r="J49" s="465">
        <v>2.3010000000000002</v>
      </c>
      <c r="K49" s="468" t="s">
        <v>271</v>
      </c>
    </row>
    <row r="50" spans="1:11" ht="14.4" customHeight="1" thickBot="1" x14ac:dyDescent="0.35">
      <c r="A50" s="481" t="s">
        <v>315</v>
      </c>
      <c r="B50" s="464">
        <v>0</v>
      </c>
      <c r="C50" s="464">
        <v>6.4450000000000003</v>
      </c>
      <c r="D50" s="465">
        <v>6.4450000000000003</v>
      </c>
      <c r="E50" s="466" t="s">
        <v>271</v>
      </c>
      <c r="F50" s="464">
        <v>0</v>
      </c>
      <c r="G50" s="465">
        <v>0</v>
      </c>
      <c r="H50" s="467">
        <v>0</v>
      </c>
      <c r="I50" s="464">
        <v>2.3010000000000002</v>
      </c>
      <c r="J50" s="465">
        <v>2.3010000000000002</v>
      </c>
      <c r="K50" s="468" t="s">
        <v>271</v>
      </c>
    </row>
    <row r="51" spans="1:11" ht="14.4" customHeight="1" thickBot="1" x14ac:dyDescent="0.35">
      <c r="A51" s="482" t="s">
        <v>316</v>
      </c>
      <c r="B51" s="459">
        <v>0</v>
      </c>
      <c r="C51" s="459">
        <v>6.4050000000000002</v>
      </c>
      <c r="D51" s="460">
        <v>6.4050000000000002</v>
      </c>
      <c r="E51" s="469" t="s">
        <v>271</v>
      </c>
      <c r="F51" s="459">
        <v>0</v>
      </c>
      <c r="G51" s="460">
        <v>0</v>
      </c>
      <c r="H51" s="462">
        <v>0</v>
      </c>
      <c r="I51" s="459">
        <v>2.3010000000000002</v>
      </c>
      <c r="J51" s="460">
        <v>2.3010000000000002</v>
      </c>
      <c r="K51" s="470" t="s">
        <v>271</v>
      </c>
    </row>
    <row r="52" spans="1:11" ht="14.4" customHeight="1" thickBot="1" x14ac:dyDescent="0.35">
      <c r="A52" s="482" t="s">
        <v>317</v>
      </c>
      <c r="B52" s="459">
        <v>0</v>
      </c>
      <c r="C52" s="459">
        <v>0.04</v>
      </c>
      <c r="D52" s="460">
        <v>0.04</v>
      </c>
      <c r="E52" s="469" t="s">
        <v>281</v>
      </c>
      <c r="F52" s="459">
        <v>0</v>
      </c>
      <c r="G52" s="460">
        <v>0</v>
      </c>
      <c r="H52" s="462">
        <v>0</v>
      </c>
      <c r="I52" s="459">
        <v>0</v>
      </c>
      <c r="J52" s="460">
        <v>0</v>
      </c>
      <c r="K52" s="470" t="s">
        <v>271</v>
      </c>
    </row>
    <row r="53" spans="1:11" ht="14.4" customHeight="1" thickBot="1" x14ac:dyDescent="0.35">
      <c r="A53" s="480" t="s">
        <v>47</v>
      </c>
      <c r="B53" s="459">
        <v>236.625834455003</v>
      </c>
      <c r="C53" s="459">
        <v>233.20833999999999</v>
      </c>
      <c r="D53" s="460">
        <v>-3.4174944550030002</v>
      </c>
      <c r="E53" s="461">
        <v>0.98555739079399995</v>
      </c>
      <c r="F53" s="459">
        <v>250.70369169163499</v>
      </c>
      <c r="G53" s="460">
        <v>125.351845845818</v>
      </c>
      <c r="H53" s="462">
        <v>15.96636</v>
      </c>
      <c r="I53" s="459">
        <v>141.90379999999999</v>
      </c>
      <c r="J53" s="460">
        <v>16.551954154181999</v>
      </c>
      <c r="K53" s="463">
        <v>0.56602198014100003</v>
      </c>
    </row>
    <row r="54" spans="1:11" ht="14.4" customHeight="1" thickBot="1" x14ac:dyDescent="0.35">
      <c r="A54" s="481" t="s">
        <v>318</v>
      </c>
      <c r="B54" s="464">
        <v>59.092260682244003</v>
      </c>
      <c r="C54" s="464">
        <v>73.912790000000001</v>
      </c>
      <c r="D54" s="465">
        <v>14.820529317755</v>
      </c>
      <c r="E54" s="471">
        <v>1.2508032210410001</v>
      </c>
      <c r="F54" s="464">
        <v>70.492432265722996</v>
      </c>
      <c r="G54" s="465">
        <v>35.246216132861001</v>
      </c>
      <c r="H54" s="467">
        <v>3.3955899999999999</v>
      </c>
      <c r="I54" s="464">
        <v>23.32368</v>
      </c>
      <c r="J54" s="465">
        <v>-11.922536132861</v>
      </c>
      <c r="K54" s="472">
        <v>0.33086785702100002</v>
      </c>
    </row>
    <row r="55" spans="1:11" ht="14.4" customHeight="1" thickBot="1" x14ac:dyDescent="0.35">
      <c r="A55" s="482" t="s">
        <v>319</v>
      </c>
      <c r="B55" s="459">
        <v>50.426290650116002</v>
      </c>
      <c r="C55" s="459">
        <v>66.193899999999999</v>
      </c>
      <c r="D55" s="460">
        <v>15.767609349882999</v>
      </c>
      <c r="E55" s="461">
        <v>1.312686282227</v>
      </c>
      <c r="F55" s="459">
        <v>62.554253533694002</v>
      </c>
      <c r="G55" s="460">
        <v>31.277126766847001</v>
      </c>
      <c r="H55" s="462">
        <v>2.6989999999999998</v>
      </c>
      <c r="I55" s="459">
        <v>19.063800000000001</v>
      </c>
      <c r="J55" s="460">
        <v>-12.213326766847</v>
      </c>
      <c r="K55" s="463">
        <v>0.30475625433999998</v>
      </c>
    </row>
    <row r="56" spans="1:11" ht="14.4" customHeight="1" thickBot="1" x14ac:dyDescent="0.35">
      <c r="A56" s="482" t="s">
        <v>320</v>
      </c>
      <c r="B56" s="459">
        <v>8.6659700321279995</v>
      </c>
      <c r="C56" s="459">
        <v>7.71889</v>
      </c>
      <c r="D56" s="460">
        <v>-0.94708003212799996</v>
      </c>
      <c r="E56" s="461">
        <v>0.89071275014600004</v>
      </c>
      <c r="F56" s="459">
        <v>7.9381787320289998</v>
      </c>
      <c r="G56" s="460">
        <v>3.9690893660139999</v>
      </c>
      <c r="H56" s="462">
        <v>0.69659000000000004</v>
      </c>
      <c r="I56" s="459">
        <v>4.2598799999999999</v>
      </c>
      <c r="J56" s="460">
        <v>0.29079063398499999</v>
      </c>
      <c r="K56" s="463">
        <v>0.53663190812399997</v>
      </c>
    </row>
    <row r="57" spans="1:11" ht="14.4" customHeight="1" thickBot="1" x14ac:dyDescent="0.35">
      <c r="A57" s="481" t="s">
        <v>321</v>
      </c>
      <c r="B57" s="464">
        <v>6</v>
      </c>
      <c r="C57" s="464">
        <v>5.2016</v>
      </c>
      <c r="D57" s="465">
        <v>-0.7984</v>
      </c>
      <c r="E57" s="471">
        <v>0.86693333333300004</v>
      </c>
      <c r="F57" s="464">
        <v>6.6237773788799998</v>
      </c>
      <c r="G57" s="465">
        <v>3.3118886894399999</v>
      </c>
      <c r="H57" s="467">
        <v>0</v>
      </c>
      <c r="I57" s="464">
        <v>3.79467</v>
      </c>
      <c r="J57" s="465">
        <v>0.48278131055899998</v>
      </c>
      <c r="K57" s="472">
        <v>0.57288610153099995</v>
      </c>
    </row>
    <row r="58" spans="1:11" ht="14.4" customHeight="1" thickBot="1" x14ac:dyDescent="0.35">
      <c r="A58" s="482" t="s">
        <v>322</v>
      </c>
      <c r="B58" s="459">
        <v>2</v>
      </c>
      <c r="C58" s="459">
        <v>1.62</v>
      </c>
      <c r="D58" s="460">
        <v>-0.38</v>
      </c>
      <c r="E58" s="461">
        <v>0.80999999999899996</v>
      </c>
      <c r="F58" s="459">
        <v>1.7036619718299999</v>
      </c>
      <c r="G58" s="460">
        <v>0.85183098591499995</v>
      </c>
      <c r="H58" s="462">
        <v>0</v>
      </c>
      <c r="I58" s="459">
        <v>0.81</v>
      </c>
      <c r="J58" s="460">
        <v>-4.1830985915E-2</v>
      </c>
      <c r="K58" s="463">
        <v>0.475446428571</v>
      </c>
    </row>
    <row r="59" spans="1:11" ht="14.4" customHeight="1" thickBot="1" x14ac:dyDescent="0.35">
      <c r="A59" s="482" t="s">
        <v>323</v>
      </c>
      <c r="B59" s="459">
        <v>4</v>
      </c>
      <c r="C59" s="459">
        <v>3.5815999999999999</v>
      </c>
      <c r="D59" s="460">
        <v>-0.41839999999999999</v>
      </c>
      <c r="E59" s="461">
        <v>0.895399999999</v>
      </c>
      <c r="F59" s="459">
        <v>4.9201154070489999</v>
      </c>
      <c r="G59" s="460">
        <v>2.4600577035239999</v>
      </c>
      <c r="H59" s="462">
        <v>0</v>
      </c>
      <c r="I59" s="459">
        <v>2.9846699999999999</v>
      </c>
      <c r="J59" s="460">
        <v>0.52461229647499996</v>
      </c>
      <c r="K59" s="463">
        <v>0.60662601444700004</v>
      </c>
    </row>
    <row r="60" spans="1:11" ht="14.4" customHeight="1" thickBot="1" x14ac:dyDescent="0.35">
      <c r="A60" s="481" t="s">
        <v>324</v>
      </c>
      <c r="B60" s="464">
        <v>124.28963776601</v>
      </c>
      <c r="C60" s="464">
        <v>119.05244</v>
      </c>
      <c r="D60" s="465">
        <v>-5.2371977660100004</v>
      </c>
      <c r="E60" s="471">
        <v>0.95786295736100002</v>
      </c>
      <c r="F60" s="464">
        <v>133.47116620482799</v>
      </c>
      <c r="G60" s="465">
        <v>66.735583102413997</v>
      </c>
      <c r="H60" s="467">
        <v>10.109769999999999</v>
      </c>
      <c r="I60" s="464">
        <v>61.012210000000003</v>
      </c>
      <c r="J60" s="465">
        <v>-5.7233731024140004</v>
      </c>
      <c r="K60" s="472">
        <v>0.457119029786</v>
      </c>
    </row>
    <row r="61" spans="1:11" ht="14.4" customHeight="1" thickBot="1" x14ac:dyDescent="0.35">
      <c r="A61" s="482" t="s">
        <v>325</v>
      </c>
      <c r="B61" s="459">
        <v>109</v>
      </c>
      <c r="C61" s="459">
        <v>104.33085</v>
      </c>
      <c r="D61" s="460">
        <v>-4.6691500000000001</v>
      </c>
      <c r="E61" s="461">
        <v>0.957163761467</v>
      </c>
      <c r="F61" s="459">
        <v>118.70620724585601</v>
      </c>
      <c r="G61" s="460">
        <v>59.353103622928003</v>
      </c>
      <c r="H61" s="462">
        <v>8.8081200000000006</v>
      </c>
      <c r="I61" s="459">
        <v>53.087299999999999</v>
      </c>
      <c r="J61" s="460">
        <v>-6.2658036229269998</v>
      </c>
      <c r="K61" s="463">
        <v>0.44721587212399999</v>
      </c>
    </row>
    <row r="62" spans="1:11" ht="14.4" customHeight="1" thickBot="1" x14ac:dyDescent="0.35">
      <c r="A62" s="482" t="s">
        <v>326</v>
      </c>
      <c r="B62" s="459">
        <v>15.289637766009999</v>
      </c>
      <c r="C62" s="459">
        <v>14.721590000000001</v>
      </c>
      <c r="D62" s="460">
        <v>-0.56804776600999995</v>
      </c>
      <c r="E62" s="461">
        <v>0.96284753277299995</v>
      </c>
      <c r="F62" s="459">
        <v>14.764958958972001</v>
      </c>
      <c r="G62" s="460">
        <v>7.3824794794860003</v>
      </c>
      <c r="H62" s="462">
        <v>1.30165</v>
      </c>
      <c r="I62" s="459">
        <v>7.9249099999999997</v>
      </c>
      <c r="J62" s="460">
        <v>0.542430520513</v>
      </c>
      <c r="K62" s="463">
        <v>0.53673769239799995</v>
      </c>
    </row>
    <row r="63" spans="1:11" ht="14.4" customHeight="1" thickBot="1" x14ac:dyDescent="0.35">
      <c r="A63" s="481" t="s">
        <v>327</v>
      </c>
      <c r="B63" s="464">
        <v>42.911342494727002</v>
      </c>
      <c r="C63" s="464">
        <v>33.863509999999998</v>
      </c>
      <c r="D63" s="465">
        <v>-9.0478324947270004</v>
      </c>
      <c r="E63" s="471">
        <v>0.78915056093000002</v>
      </c>
      <c r="F63" s="464">
        <v>39.135097210551997</v>
      </c>
      <c r="G63" s="465">
        <v>19.567548605275999</v>
      </c>
      <c r="H63" s="467">
        <v>2.4609999999999999</v>
      </c>
      <c r="I63" s="464">
        <v>30.62594</v>
      </c>
      <c r="J63" s="465">
        <v>11.058391394724</v>
      </c>
      <c r="K63" s="472">
        <v>0.78256966720200005</v>
      </c>
    </row>
    <row r="64" spans="1:11" ht="14.4" customHeight="1" thickBot="1" x14ac:dyDescent="0.35">
      <c r="A64" s="482" t="s">
        <v>328</v>
      </c>
      <c r="B64" s="459">
        <v>33.929699147653999</v>
      </c>
      <c r="C64" s="459">
        <v>21.367180000000001</v>
      </c>
      <c r="D64" s="460">
        <v>-12.562519147653999</v>
      </c>
      <c r="E64" s="461">
        <v>0.62974858418299995</v>
      </c>
      <c r="F64" s="459">
        <v>30.505935708654999</v>
      </c>
      <c r="G64" s="460">
        <v>15.252967854327</v>
      </c>
      <c r="H64" s="462">
        <v>1.246</v>
      </c>
      <c r="I64" s="459">
        <v>28.25142</v>
      </c>
      <c r="J64" s="460">
        <v>12.998452145671999</v>
      </c>
      <c r="K64" s="463">
        <v>0.92609583491500003</v>
      </c>
    </row>
    <row r="65" spans="1:11" ht="14.4" customHeight="1" thickBot="1" x14ac:dyDescent="0.35">
      <c r="A65" s="482" t="s">
        <v>329</v>
      </c>
      <c r="B65" s="459">
        <v>1</v>
      </c>
      <c r="C65" s="459">
        <v>1.45</v>
      </c>
      <c r="D65" s="460">
        <v>0.45</v>
      </c>
      <c r="E65" s="461">
        <v>1.45</v>
      </c>
      <c r="F65" s="459">
        <v>3.1704348531090001</v>
      </c>
      <c r="G65" s="460">
        <v>1.585217426554</v>
      </c>
      <c r="H65" s="462">
        <v>1.2150000000000001</v>
      </c>
      <c r="I65" s="459">
        <v>1.2150000000000001</v>
      </c>
      <c r="J65" s="460">
        <v>-0.37021742655399997</v>
      </c>
      <c r="K65" s="463">
        <v>0.38322818675999998</v>
      </c>
    </row>
    <row r="66" spans="1:11" ht="14.4" customHeight="1" thickBot="1" x14ac:dyDescent="0.35">
      <c r="A66" s="482" t="s">
        <v>330</v>
      </c>
      <c r="B66" s="459">
        <v>1.628466275364</v>
      </c>
      <c r="C66" s="459">
        <v>4.2781099999989998</v>
      </c>
      <c r="D66" s="460">
        <v>2.6496437246350002</v>
      </c>
      <c r="E66" s="461">
        <v>2.6270792737419999</v>
      </c>
      <c r="F66" s="459">
        <v>4.5576081923240004</v>
      </c>
      <c r="G66" s="460">
        <v>2.2788040961620002</v>
      </c>
      <c r="H66" s="462">
        <v>0</v>
      </c>
      <c r="I66" s="459">
        <v>0.79652000000000001</v>
      </c>
      <c r="J66" s="460">
        <v>-1.4822840961620001</v>
      </c>
      <c r="K66" s="463">
        <v>0.174767107304</v>
      </c>
    </row>
    <row r="67" spans="1:11" ht="14.4" customHeight="1" thickBot="1" x14ac:dyDescent="0.35">
      <c r="A67" s="482" t="s">
        <v>331</v>
      </c>
      <c r="B67" s="459">
        <v>6.3531770717080001</v>
      </c>
      <c r="C67" s="459">
        <v>6.7682199999990003</v>
      </c>
      <c r="D67" s="460">
        <v>0.41504292829099998</v>
      </c>
      <c r="E67" s="461">
        <v>1.0653284055529999</v>
      </c>
      <c r="F67" s="459">
        <v>0.90111845646199995</v>
      </c>
      <c r="G67" s="460">
        <v>0.45055922823099998</v>
      </c>
      <c r="H67" s="462">
        <v>0</v>
      </c>
      <c r="I67" s="459">
        <v>0.36299999999999999</v>
      </c>
      <c r="J67" s="460">
        <v>-8.7559228231E-2</v>
      </c>
      <c r="K67" s="463">
        <v>0.402832721266</v>
      </c>
    </row>
    <row r="68" spans="1:11" ht="14.4" customHeight="1" thickBot="1" x14ac:dyDescent="0.35">
      <c r="A68" s="481" t="s">
        <v>332</v>
      </c>
      <c r="B68" s="464">
        <v>4.3325935120199999</v>
      </c>
      <c r="C68" s="464">
        <v>1.1779999999999999</v>
      </c>
      <c r="D68" s="465">
        <v>-3.1545935120199999</v>
      </c>
      <c r="E68" s="471">
        <v>0.27189257352000001</v>
      </c>
      <c r="F68" s="464">
        <v>0.98121863164900003</v>
      </c>
      <c r="G68" s="465">
        <v>0.49060931582400003</v>
      </c>
      <c r="H68" s="467">
        <v>0</v>
      </c>
      <c r="I68" s="464">
        <v>23.147300000000001</v>
      </c>
      <c r="J68" s="465">
        <v>22.656690684175</v>
      </c>
      <c r="K68" s="473" t="s">
        <v>281</v>
      </c>
    </row>
    <row r="69" spans="1:11" ht="14.4" customHeight="1" thickBot="1" x14ac:dyDescent="0.35">
      <c r="A69" s="482" t="s">
        <v>333</v>
      </c>
      <c r="B69" s="459">
        <v>4.3325935120199999</v>
      </c>
      <c r="C69" s="459">
        <v>1.1779999999999999</v>
      </c>
      <c r="D69" s="460">
        <v>-3.1545935120199999</v>
      </c>
      <c r="E69" s="461">
        <v>0.27189257352000001</v>
      </c>
      <c r="F69" s="459">
        <v>0.98121863164900003</v>
      </c>
      <c r="G69" s="460">
        <v>0.49060931582400003</v>
      </c>
      <c r="H69" s="462">
        <v>0</v>
      </c>
      <c r="I69" s="459">
        <v>0</v>
      </c>
      <c r="J69" s="460">
        <v>-0.49060931582400003</v>
      </c>
      <c r="K69" s="463">
        <v>0</v>
      </c>
    </row>
    <row r="70" spans="1:11" ht="14.4" customHeight="1" thickBot="1" x14ac:dyDescent="0.35">
      <c r="A70" s="482" t="s">
        <v>334</v>
      </c>
      <c r="B70" s="459">
        <v>0</v>
      </c>
      <c r="C70" s="459">
        <v>0</v>
      </c>
      <c r="D70" s="460">
        <v>0</v>
      </c>
      <c r="E70" s="469" t="s">
        <v>271</v>
      </c>
      <c r="F70" s="459">
        <v>0</v>
      </c>
      <c r="G70" s="460">
        <v>0</v>
      </c>
      <c r="H70" s="462">
        <v>0</v>
      </c>
      <c r="I70" s="459">
        <v>23.147300000000001</v>
      </c>
      <c r="J70" s="460">
        <v>23.147300000000001</v>
      </c>
      <c r="K70" s="470" t="s">
        <v>281</v>
      </c>
    </row>
    <row r="71" spans="1:11" ht="14.4" customHeight="1" thickBot="1" x14ac:dyDescent="0.35">
      <c r="A71" s="479" t="s">
        <v>48</v>
      </c>
      <c r="B71" s="459">
        <v>7849</v>
      </c>
      <c r="C71" s="459">
        <v>8506.1346099999992</v>
      </c>
      <c r="D71" s="460">
        <v>657.134609999997</v>
      </c>
      <c r="E71" s="461">
        <v>1.083722080519</v>
      </c>
      <c r="F71" s="459">
        <v>8541.5157958603104</v>
      </c>
      <c r="G71" s="460">
        <v>4270.7578979301497</v>
      </c>
      <c r="H71" s="462">
        <v>714.22412999999995</v>
      </c>
      <c r="I71" s="459">
        <v>4474.0822400000097</v>
      </c>
      <c r="J71" s="460">
        <v>203.324342069853</v>
      </c>
      <c r="K71" s="463">
        <v>0.52380424586499996</v>
      </c>
    </row>
    <row r="72" spans="1:11" ht="14.4" customHeight="1" thickBot="1" x14ac:dyDescent="0.35">
      <c r="A72" s="485" t="s">
        <v>335</v>
      </c>
      <c r="B72" s="464">
        <v>5776</v>
      </c>
      <c r="C72" s="464">
        <v>6265.9870000000001</v>
      </c>
      <c r="D72" s="465">
        <v>489.98699999999599</v>
      </c>
      <c r="E72" s="471">
        <v>1.0848315443209999</v>
      </c>
      <c r="F72" s="464">
        <v>6298.3557958603096</v>
      </c>
      <c r="G72" s="465">
        <v>3149.1778979301498</v>
      </c>
      <c r="H72" s="467">
        <v>527.07100000000003</v>
      </c>
      <c r="I72" s="464">
        <v>3305.8560000000002</v>
      </c>
      <c r="J72" s="465">
        <v>156.67810206985101</v>
      </c>
      <c r="K72" s="472">
        <v>0.52487603227699997</v>
      </c>
    </row>
    <row r="73" spans="1:11" ht="14.4" customHeight="1" thickBot="1" x14ac:dyDescent="0.35">
      <c r="A73" s="481" t="s">
        <v>336</v>
      </c>
      <c r="B73" s="464">
        <v>5760</v>
      </c>
      <c r="C73" s="464">
        <v>6222.4809999999998</v>
      </c>
      <c r="D73" s="465">
        <v>462.48099999999602</v>
      </c>
      <c r="E73" s="471">
        <v>1.0802918402770001</v>
      </c>
      <c r="F73" s="464">
        <v>6230.99999999998</v>
      </c>
      <c r="G73" s="465">
        <v>3115.49999999999</v>
      </c>
      <c r="H73" s="467">
        <v>519.87099999999998</v>
      </c>
      <c r="I73" s="464">
        <v>3244.32</v>
      </c>
      <c r="J73" s="465">
        <v>128.820000000015</v>
      </c>
      <c r="K73" s="472">
        <v>0.52067404910899995</v>
      </c>
    </row>
    <row r="74" spans="1:11" ht="14.4" customHeight="1" thickBot="1" x14ac:dyDescent="0.35">
      <c r="A74" s="482" t="s">
        <v>337</v>
      </c>
      <c r="B74" s="459">
        <v>5760</v>
      </c>
      <c r="C74" s="459">
        <v>6222.4809999999998</v>
      </c>
      <c r="D74" s="460">
        <v>462.48099999999602</v>
      </c>
      <c r="E74" s="461">
        <v>1.0802918402770001</v>
      </c>
      <c r="F74" s="459">
        <v>6230.99999999998</v>
      </c>
      <c r="G74" s="460">
        <v>3115.49999999999</v>
      </c>
      <c r="H74" s="462">
        <v>519.87099999999998</v>
      </c>
      <c r="I74" s="459">
        <v>3244.32</v>
      </c>
      <c r="J74" s="460">
        <v>128.820000000015</v>
      </c>
      <c r="K74" s="463">
        <v>0.52067404910899995</v>
      </c>
    </row>
    <row r="75" spans="1:11" ht="14.4" customHeight="1" thickBot="1" x14ac:dyDescent="0.35">
      <c r="A75" s="481" t="s">
        <v>338</v>
      </c>
      <c r="B75" s="464">
        <v>0</v>
      </c>
      <c r="C75" s="464">
        <v>40.799999999999997</v>
      </c>
      <c r="D75" s="465">
        <v>40.799999999999997</v>
      </c>
      <c r="E75" s="466" t="s">
        <v>281</v>
      </c>
      <c r="F75" s="464">
        <v>52.505795860326998</v>
      </c>
      <c r="G75" s="465">
        <v>26.252897930163002</v>
      </c>
      <c r="H75" s="467">
        <v>7.2</v>
      </c>
      <c r="I75" s="464">
        <v>48</v>
      </c>
      <c r="J75" s="465">
        <v>21.747102069836</v>
      </c>
      <c r="K75" s="472">
        <v>0.91418479071600001</v>
      </c>
    </row>
    <row r="76" spans="1:11" ht="14.4" customHeight="1" thickBot="1" x14ac:dyDescent="0.35">
      <c r="A76" s="482" t="s">
        <v>339</v>
      </c>
      <c r="B76" s="459">
        <v>0</v>
      </c>
      <c r="C76" s="459">
        <v>40.799999999999997</v>
      </c>
      <c r="D76" s="460">
        <v>40.799999999999997</v>
      </c>
      <c r="E76" s="469" t="s">
        <v>281</v>
      </c>
      <c r="F76" s="459">
        <v>52.505795860326998</v>
      </c>
      <c r="G76" s="460">
        <v>26.252897930163002</v>
      </c>
      <c r="H76" s="462">
        <v>7.2</v>
      </c>
      <c r="I76" s="459">
        <v>48</v>
      </c>
      <c r="J76" s="460">
        <v>21.747102069836</v>
      </c>
      <c r="K76" s="463">
        <v>0.91418479071600001</v>
      </c>
    </row>
    <row r="77" spans="1:11" ht="14.4" customHeight="1" thickBot="1" x14ac:dyDescent="0.35">
      <c r="A77" s="481" t="s">
        <v>340</v>
      </c>
      <c r="B77" s="464">
        <v>16</v>
      </c>
      <c r="C77" s="464">
        <v>2.706</v>
      </c>
      <c r="D77" s="465">
        <v>-13.294</v>
      </c>
      <c r="E77" s="471">
        <v>0.169125</v>
      </c>
      <c r="F77" s="464">
        <v>14.85</v>
      </c>
      <c r="G77" s="465">
        <v>7.4249999999999998</v>
      </c>
      <c r="H77" s="467">
        <v>0</v>
      </c>
      <c r="I77" s="464">
        <v>13.536</v>
      </c>
      <c r="J77" s="465">
        <v>6.1109999999999998</v>
      </c>
      <c r="K77" s="472">
        <v>0.91151515151499996</v>
      </c>
    </row>
    <row r="78" spans="1:11" ht="14.4" customHeight="1" thickBot="1" x14ac:dyDescent="0.35">
      <c r="A78" s="482" t="s">
        <v>341</v>
      </c>
      <c r="B78" s="459">
        <v>16</v>
      </c>
      <c r="C78" s="459">
        <v>2.706</v>
      </c>
      <c r="D78" s="460">
        <v>-13.294</v>
      </c>
      <c r="E78" s="461">
        <v>0.169125</v>
      </c>
      <c r="F78" s="459">
        <v>14.85</v>
      </c>
      <c r="G78" s="460">
        <v>7.4249999999999998</v>
      </c>
      <c r="H78" s="462">
        <v>0</v>
      </c>
      <c r="I78" s="459">
        <v>13.536</v>
      </c>
      <c r="J78" s="460">
        <v>6.1109999999999998</v>
      </c>
      <c r="K78" s="463">
        <v>0.91151515151499996</v>
      </c>
    </row>
    <row r="79" spans="1:11" ht="14.4" customHeight="1" thickBot="1" x14ac:dyDescent="0.35">
      <c r="A79" s="480" t="s">
        <v>342</v>
      </c>
      <c r="B79" s="459">
        <v>1958</v>
      </c>
      <c r="C79" s="459">
        <v>2115.6442299999999</v>
      </c>
      <c r="D79" s="460">
        <v>157.64423000000201</v>
      </c>
      <c r="E79" s="461">
        <v>1.0805128855970001</v>
      </c>
      <c r="F79" s="459">
        <v>2118.54</v>
      </c>
      <c r="G79" s="460">
        <v>1059.27</v>
      </c>
      <c r="H79" s="462">
        <v>176.75575000000001</v>
      </c>
      <c r="I79" s="459">
        <v>1103.07</v>
      </c>
      <c r="J79" s="460">
        <v>43.800000000002001</v>
      </c>
      <c r="K79" s="463">
        <v>0.52067461553700001</v>
      </c>
    </row>
    <row r="80" spans="1:11" ht="14.4" customHeight="1" thickBot="1" x14ac:dyDescent="0.35">
      <c r="A80" s="481" t="s">
        <v>343</v>
      </c>
      <c r="B80" s="464">
        <v>517.99999999999795</v>
      </c>
      <c r="C80" s="464">
        <v>560.02398000000005</v>
      </c>
      <c r="D80" s="465">
        <v>42.023980000001998</v>
      </c>
      <c r="E80" s="471">
        <v>1.081127374517</v>
      </c>
      <c r="F80" s="464">
        <v>560.79000000000099</v>
      </c>
      <c r="G80" s="465">
        <v>280.395000000001</v>
      </c>
      <c r="H80" s="467">
        <v>46.787999999999997</v>
      </c>
      <c r="I80" s="464">
        <v>291.99</v>
      </c>
      <c r="J80" s="465">
        <v>11.594999999999001</v>
      </c>
      <c r="K80" s="472">
        <v>0.52067618894699996</v>
      </c>
    </row>
    <row r="81" spans="1:11" ht="14.4" customHeight="1" thickBot="1" x14ac:dyDescent="0.35">
      <c r="A81" s="482" t="s">
        <v>344</v>
      </c>
      <c r="B81" s="459">
        <v>517.99999999999795</v>
      </c>
      <c r="C81" s="459">
        <v>560.02398000000005</v>
      </c>
      <c r="D81" s="460">
        <v>42.023980000001998</v>
      </c>
      <c r="E81" s="461">
        <v>1.081127374517</v>
      </c>
      <c r="F81" s="459">
        <v>560.79000000000099</v>
      </c>
      <c r="G81" s="460">
        <v>280.395000000001</v>
      </c>
      <c r="H81" s="462">
        <v>46.787999999999997</v>
      </c>
      <c r="I81" s="459">
        <v>291.99</v>
      </c>
      <c r="J81" s="460">
        <v>11.594999999999001</v>
      </c>
      <c r="K81" s="463">
        <v>0.52067618894699996</v>
      </c>
    </row>
    <row r="82" spans="1:11" ht="14.4" customHeight="1" thickBot="1" x14ac:dyDescent="0.35">
      <c r="A82" s="481" t="s">
        <v>345</v>
      </c>
      <c r="B82" s="464">
        <v>1440</v>
      </c>
      <c r="C82" s="464">
        <v>1555.6202499999999</v>
      </c>
      <c r="D82" s="465">
        <v>115.62025</v>
      </c>
      <c r="E82" s="471">
        <v>1.0802918402770001</v>
      </c>
      <c r="F82" s="464">
        <v>1557.75</v>
      </c>
      <c r="G82" s="465">
        <v>778.87499999999898</v>
      </c>
      <c r="H82" s="467">
        <v>129.96775</v>
      </c>
      <c r="I82" s="464">
        <v>811.08000000000095</v>
      </c>
      <c r="J82" s="465">
        <v>32.205000000002002</v>
      </c>
      <c r="K82" s="472">
        <v>0.52067404910899995</v>
      </c>
    </row>
    <row r="83" spans="1:11" ht="14.4" customHeight="1" thickBot="1" x14ac:dyDescent="0.35">
      <c r="A83" s="482" t="s">
        <v>346</v>
      </c>
      <c r="B83" s="459">
        <v>1440</v>
      </c>
      <c r="C83" s="459">
        <v>1555.6202499999999</v>
      </c>
      <c r="D83" s="460">
        <v>115.62025</v>
      </c>
      <c r="E83" s="461">
        <v>1.0802918402770001</v>
      </c>
      <c r="F83" s="459">
        <v>1557.75</v>
      </c>
      <c r="G83" s="460">
        <v>778.87499999999898</v>
      </c>
      <c r="H83" s="462">
        <v>129.96775</v>
      </c>
      <c r="I83" s="459">
        <v>811.08000000000095</v>
      </c>
      <c r="J83" s="460">
        <v>32.205000000002002</v>
      </c>
      <c r="K83" s="463">
        <v>0.52067404910899995</v>
      </c>
    </row>
    <row r="84" spans="1:11" ht="14.4" customHeight="1" thickBot="1" x14ac:dyDescent="0.35">
      <c r="A84" s="480" t="s">
        <v>347</v>
      </c>
      <c r="B84" s="459">
        <v>115</v>
      </c>
      <c r="C84" s="459">
        <v>124.50338000000001</v>
      </c>
      <c r="D84" s="460">
        <v>9.5033799999989998</v>
      </c>
      <c r="E84" s="461">
        <v>1.0826380869559999</v>
      </c>
      <c r="F84" s="459">
        <v>124.62</v>
      </c>
      <c r="G84" s="460">
        <v>62.31</v>
      </c>
      <c r="H84" s="462">
        <v>10.39738</v>
      </c>
      <c r="I84" s="459">
        <v>65.156239999999997</v>
      </c>
      <c r="J84" s="460">
        <v>2.8462399999989998</v>
      </c>
      <c r="K84" s="463">
        <v>0.52283935162799999</v>
      </c>
    </row>
    <row r="85" spans="1:11" ht="14.4" customHeight="1" thickBot="1" x14ac:dyDescent="0.35">
      <c r="A85" s="481" t="s">
        <v>348</v>
      </c>
      <c r="B85" s="464">
        <v>115</v>
      </c>
      <c r="C85" s="464">
        <v>124.50338000000001</v>
      </c>
      <c r="D85" s="465">
        <v>9.5033799999989998</v>
      </c>
      <c r="E85" s="471">
        <v>1.0826380869559999</v>
      </c>
      <c r="F85" s="464">
        <v>124.62</v>
      </c>
      <c r="G85" s="465">
        <v>62.31</v>
      </c>
      <c r="H85" s="467">
        <v>10.39738</v>
      </c>
      <c r="I85" s="464">
        <v>65.156239999999997</v>
      </c>
      <c r="J85" s="465">
        <v>2.8462399999989998</v>
      </c>
      <c r="K85" s="472">
        <v>0.52283935162799999</v>
      </c>
    </row>
    <row r="86" spans="1:11" ht="14.4" customHeight="1" thickBot="1" x14ac:dyDescent="0.35">
      <c r="A86" s="482" t="s">
        <v>349</v>
      </c>
      <c r="B86" s="459">
        <v>115</v>
      </c>
      <c r="C86" s="459">
        <v>124.50338000000001</v>
      </c>
      <c r="D86" s="460">
        <v>9.5033799999989998</v>
      </c>
      <c r="E86" s="461">
        <v>1.0826380869559999</v>
      </c>
      <c r="F86" s="459">
        <v>124.62</v>
      </c>
      <c r="G86" s="460">
        <v>62.31</v>
      </c>
      <c r="H86" s="462">
        <v>10.39738</v>
      </c>
      <c r="I86" s="459">
        <v>65.156239999999997</v>
      </c>
      <c r="J86" s="460">
        <v>2.8462399999989998</v>
      </c>
      <c r="K86" s="463">
        <v>0.52283935162799999</v>
      </c>
    </row>
    <row r="87" spans="1:11" ht="14.4" customHeight="1" thickBot="1" x14ac:dyDescent="0.35">
      <c r="A87" s="479" t="s">
        <v>350</v>
      </c>
      <c r="B87" s="459">
        <v>0</v>
      </c>
      <c r="C87" s="459">
        <v>3.77237</v>
      </c>
      <c r="D87" s="460">
        <v>3.77237</v>
      </c>
      <c r="E87" s="469" t="s">
        <v>271</v>
      </c>
      <c r="F87" s="459">
        <v>0</v>
      </c>
      <c r="G87" s="460">
        <v>0</v>
      </c>
      <c r="H87" s="462">
        <v>0</v>
      </c>
      <c r="I87" s="459">
        <v>6.3583499999999997</v>
      </c>
      <c r="J87" s="460">
        <v>6.3583499999999997</v>
      </c>
      <c r="K87" s="470" t="s">
        <v>271</v>
      </c>
    </row>
    <row r="88" spans="1:11" ht="14.4" customHeight="1" thickBot="1" x14ac:dyDescent="0.35">
      <c r="A88" s="480" t="s">
        <v>351</v>
      </c>
      <c r="B88" s="459">
        <v>0</v>
      </c>
      <c r="C88" s="459">
        <v>3.77237</v>
      </c>
      <c r="D88" s="460">
        <v>3.77237</v>
      </c>
      <c r="E88" s="469" t="s">
        <v>271</v>
      </c>
      <c r="F88" s="459">
        <v>0</v>
      </c>
      <c r="G88" s="460">
        <v>0</v>
      </c>
      <c r="H88" s="462">
        <v>0</v>
      </c>
      <c r="I88" s="459">
        <v>6.3583499999999997</v>
      </c>
      <c r="J88" s="460">
        <v>6.3583499999999997</v>
      </c>
      <c r="K88" s="470" t="s">
        <v>271</v>
      </c>
    </row>
    <row r="89" spans="1:11" ht="14.4" customHeight="1" thickBot="1" x14ac:dyDescent="0.35">
      <c r="A89" s="481" t="s">
        <v>352</v>
      </c>
      <c r="B89" s="464">
        <v>0</v>
      </c>
      <c r="C89" s="464">
        <v>3.77237</v>
      </c>
      <c r="D89" s="465">
        <v>3.77237</v>
      </c>
      <c r="E89" s="466" t="s">
        <v>271</v>
      </c>
      <c r="F89" s="464">
        <v>0</v>
      </c>
      <c r="G89" s="465">
        <v>0</v>
      </c>
      <c r="H89" s="467">
        <v>0</v>
      </c>
      <c r="I89" s="464">
        <v>5.9083500000000004</v>
      </c>
      <c r="J89" s="465">
        <v>5.9083500000000004</v>
      </c>
      <c r="K89" s="468" t="s">
        <v>271</v>
      </c>
    </row>
    <row r="90" spans="1:11" ht="14.4" customHeight="1" thickBot="1" x14ac:dyDescent="0.35">
      <c r="A90" s="482" t="s">
        <v>353</v>
      </c>
      <c r="B90" s="459">
        <v>0</v>
      </c>
      <c r="C90" s="459">
        <v>3.0123700000000002</v>
      </c>
      <c r="D90" s="460">
        <v>3.0123700000000002</v>
      </c>
      <c r="E90" s="469" t="s">
        <v>271</v>
      </c>
      <c r="F90" s="459">
        <v>0</v>
      </c>
      <c r="G90" s="460">
        <v>0</v>
      </c>
      <c r="H90" s="462">
        <v>0</v>
      </c>
      <c r="I90" s="459">
        <v>5.9083500000000004</v>
      </c>
      <c r="J90" s="460">
        <v>5.9083500000000004</v>
      </c>
      <c r="K90" s="470" t="s">
        <v>271</v>
      </c>
    </row>
    <row r="91" spans="1:11" ht="14.4" customHeight="1" thickBot="1" x14ac:dyDescent="0.35">
      <c r="A91" s="482" t="s">
        <v>354</v>
      </c>
      <c r="B91" s="459">
        <v>0</v>
      </c>
      <c r="C91" s="459">
        <v>0.76</v>
      </c>
      <c r="D91" s="460">
        <v>0.76</v>
      </c>
      <c r="E91" s="469" t="s">
        <v>281</v>
      </c>
      <c r="F91" s="459">
        <v>0</v>
      </c>
      <c r="G91" s="460">
        <v>0</v>
      </c>
      <c r="H91" s="462">
        <v>0</v>
      </c>
      <c r="I91" s="459">
        <v>0</v>
      </c>
      <c r="J91" s="460">
        <v>0</v>
      </c>
      <c r="K91" s="470" t="s">
        <v>271</v>
      </c>
    </row>
    <row r="92" spans="1:11" ht="14.4" customHeight="1" thickBot="1" x14ac:dyDescent="0.35">
      <c r="A92" s="484" t="s">
        <v>355</v>
      </c>
      <c r="B92" s="459">
        <v>0</v>
      </c>
      <c r="C92" s="459">
        <v>0</v>
      </c>
      <c r="D92" s="460">
        <v>0</v>
      </c>
      <c r="E92" s="461">
        <v>1</v>
      </c>
      <c r="F92" s="459">
        <v>0</v>
      </c>
      <c r="G92" s="460">
        <v>0</v>
      </c>
      <c r="H92" s="462">
        <v>0</v>
      </c>
      <c r="I92" s="459">
        <v>0.45</v>
      </c>
      <c r="J92" s="460">
        <v>0.45</v>
      </c>
      <c r="K92" s="470" t="s">
        <v>281</v>
      </c>
    </row>
    <row r="93" spans="1:11" ht="14.4" customHeight="1" thickBot="1" x14ac:dyDescent="0.35">
      <c r="A93" s="482" t="s">
        <v>356</v>
      </c>
      <c r="B93" s="459">
        <v>0</v>
      </c>
      <c r="C93" s="459">
        <v>0</v>
      </c>
      <c r="D93" s="460">
        <v>0</v>
      </c>
      <c r="E93" s="461">
        <v>1</v>
      </c>
      <c r="F93" s="459">
        <v>0</v>
      </c>
      <c r="G93" s="460">
        <v>0</v>
      </c>
      <c r="H93" s="462">
        <v>0</v>
      </c>
      <c r="I93" s="459">
        <v>0.45</v>
      </c>
      <c r="J93" s="460">
        <v>0.45</v>
      </c>
      <c r="K93" s="470" t="s">
        <v>281</v>
      </c>
    </row>
    <row r="94" spans="1:11" ht="14.4" customHeight="1" thickBot="1" x14ac:dyDescent="0.35">
      <c r="A94" s="479" t="s">
        <v>357</v>
      </c>
      <c r="B94" s="459">
        <v>309.00000000000102</v>
      </c>
      <c r="C94" s="459">
        <v>405.12718000000001</v>
      </c>
      <c r="D94" s="460">
        <v>96.127179999999001</v>
      </c>
      <c r="E94" s="461">
        <v>1.311091197411</v>
      </c>
      <c r="F94" s="459">
        <v>383.56989741514701</v>
      </c>
      <c r="G94" s="460">
        <v>191.78494870757399</v>
      </c>
      <c r="H94" s="462">
        <v>39.902999999999999</v>
      </c>
      <c r="I94" s="459">
        <v>371.52931999999998</v>
      </c>
      <c r="J94" s="460">
        <v>179.74437129242699</v>
      </c>
      <c r="K94" s="463">
        <v>0.96860917007199998</v>
      </c>
    </row>
    <row r="95" spans="1:11" ht="14.4" customHeight="1" thickBot="1" x14ac:dyDescent="0.35">
      <c r="A95" s="480" t="s">
        <v>358</v>
      </c>
      <c r="B95" s="459">
        <v>306.00000000000102</v>
      </c>
      <c r="C95" s="459">
        <v>361.315</v>
      </c>
      <c r="D95" s="460">
        <v>55.314999999999003</v>
      </c>
      <c r="E95" s="461">
        <v>1.180767973856</v>
      </c>
      <c r="F95" s="459">
        <v>383.56989741514701</v>
      </c>
      <c r="G95" s="460">
        <v>191.78494870757399</v>
      </c>
      <c r="H95" s="462">
        <v>39.902999999999999</v>
      </c>
      <c r="I95" s="459">
        <v>239.41800000000001</v>
      </c>
      <c r="J95" s="460">
        <v>47.633051292426003</v>
      </c>
      <c r="K95" s="463">
        <v>0.62418349722800004</v>
      </c>
    </row>
    <row r="96" spans="1:11" ht="14.4" customHeight="1" thickBot="1" x14ac:dyDescent="0.35">
      <c r="A96" s="481" t="s">
        <v>359</v>
      </c>
      <c r="B96" s="464">
        <v>306.00000000000102</v>
      </c>
      <c r="C96" s="464">
        <v>361.315</v>
      </c>
      <c r="D96" s="465">
        <v>55.314999999999003</v>
      </c>
      <c r="E96" s="471">
        <v>1.180767973856</v>
      </c>
      <c r="F96" s="464">
        <v>383.56989741514701</v>
      </c>
      <c r="G96" s="465">
        <v>191.78494870757399</v>
      </c>
      <c r="H96" s="467">
        <v>39.902999999999999</v>
      </c>
      <c r="I96" s="464">
        <v>239.41800000000001</v>
      </c>
      <c r="J96" s="465">
        <v>47.633051292426003</v>
      </c>
      <c r="K96" s="472">
        <v>0.62418349722800004</v>
      </c>
    </row>
    <row r="97" spans="1:11" ht="14.4" customHeight="1" thickBot="1" x14ac:dyDescent="0.35">
      <c r="A97" s="482" t="s">
        <v>360</v>
      </c>
      <c r="B97" s="459">
        <v>129</v>
      </c>
      <c r="C97" s="459">
        <v>170.43299999999999</v>
      </c>
      <c r="D97" s="460">
        <v>41.432999999998998</v>
      </c>
      <c r="E97" s="461">
        <v>1.3211860465109999</v>
      </c>
      <c r="F97" s="459">
        <v>180.718470424896</v>
      </c>
      <c r="G97" s="460">
        <v>90.359235212447999</v>
      </c>
      <c r="H97" s="462">
        <v>22.715</v>
      </c>
      <c r="I97" s="459">
        <v>136.29</v>
      </c>
      <c r="J97" s="460">
        <v>45.930764787552</v>
      </c>
      <c r="K97" s="463">
        <v>0.75415644941799997</v>
      </c>
    </row>
    <row r="98" spans="1:11" ht="14.4" customHeight="1" thickBot="1" x14ac:dyDescent="0.35">
      <c r="A98" s="482" t="s">
        <v>361</v>
      </c>
      <c r="B98" s="459">
        <v>154</v>
      </c>
      <c r="C98" s="459">
        <v>165.98400000000001</v>
      </c>
      <c r="D98" s="460">
        <v>11.983999999999</v>
      </c>
      <c r="E98" s="461">
        <v>1.0778181818179999</v>
      </c>
      <c r="F98" s="459">
        <v>176.40049277556199</v>
      </c>
      <c r="G98" s="460">
        <v>88.200246387780993</v>
      </c>
      <c r="H98" s="462">
        <v>14.865</v>
      </c>
      <c r="I98" s="459">
        <v>89.19</v>
      </c>
      <c r="J98" s="460">
        <v>0.98975361221900005</v>
      </c>
      <c r="K98" s="463">
        <v>0.505610832467</v>
      </c>
    </row>
    <row r="99" spans="1:11" ht="14.4" customHeight="1" thickBot="1" x14ac:dyDescent="0.35">
      <c r="A99" s="482" t="s">
        <v>362</v>
      </c>
      <c r="B99" s="459">
        <v>23</v>
      </c>
      <c r="C99" s="459">
        <v>24.898</v>
      </c>
      <c r="D99" s="460">
        <v>1.897999999999</v>
      </c>
      <c r="E99" s="461">
        <v>1.0825217391299999</v>
      </c>
      <c r="F99" s="459">
        <v>26.450934214688999</v>
      </c>
      <c r="G99" s="460">
        <v>13.225467107344</v>
      </c>
      <c r="H99" s="462">
        <v>2.323</v>
      </c>
      <c r="I99" s="459">
        <v>13.938000000000001</v>
      </c>
      <c r="J99" s="460">
        <v>0.71253289265499997</v>
      </c>
      <c r="K99" s="463">
        <v>0.52693791027799997</v>
      </c>
    </row>
    <row r="100" spans="1:11" ht="14.4" customHeight="1" thickBot="1" x14ac:dyDescent="0.35">
      <c r="A100" s="480" t="s">
        <v>363</v>
      </c>
      <c r="B100" s="459">
        <v>3</v>
      </c>
      <c r="C100" s="459">
        <v>43.812179999999998</v>
      </c>
      <c r="D100" s="460">
        <v>40.812179999999998</v>
      </c>
      <c r="E100" s="461">
        <v>14.60406</v>
      </c>
      <c r="F100" s="459">
        <v>0</v>
      </c>
      <c r="G100" s="460">
        <v>0</v>
      </c>
      <c r="H100" s="462">
        <v>0</v>
      </c>
      <c r="I100" s="459">
        <v>132.11132000000001</v>
      </c>
      <c r="J100" s="460">
        <v>132.11132000000001</v>
      </c>
      <c r="K100" s="470" t="s">
        <v>271</v>
      </c>
    </row>
    <row r="101" spans="1:11" ht="14.4" customHeight="1" thickBot="1" x14ac:dyDescent="0.35">
      <c r="A101" s="481" t="s">
        <v>364</v>
      </c>
      <c r="B101" s="464">
        <v>3</v>
      </c>
      <c r="C101" s="464">
        <v>0</v>
      </c>
      <c r="D101" s="465">
        <v>-3</v>
      </c>
      <c r="E101" s="471">
        <v>0</v>
      </c>
      <c r="F101" s="464">
        <v>0</v>
      </c>
      <c r="G101" s="465">
        <v>0</v>
      </c>
      <c r="H101" s="467">
        <v>0</v>
      </c>
      <c r="I101" s="464">
        <v>0</v>
      </c>
      <c r="J101" s="465">
        <v>0</v>
      </c>
      <c r="K101" s="472">
        <v>0</v>
      </c>
    </row>
    <row r="102" spans="1:11" ht="14.4" customHeight="1" thickBot="1" x14ac:dyDescent="0.35">
      <c r="A102" s="482" t="s">
        <v>365</v>
      </c>
      <c r="B102" s="459">
        <v>3</v>
      </c>
      <c r="C102" s="459">
        <v>0</v>
      </c>
      <c r="D102" s="460">
        <v>-3</v>
      </c>
      <c r="E102" s="461">
        <v>0</v>
      </c>
      <c r="F102" s="459">
        <v>0</v>
      </c>
      <c r="G102" s="460">
        <v>0</v>
      </c>
      <c r="H102" s="462">
        <v>0</v>
      </c>
      <c r="I102" s="459">
        <v>0</v>
      </c>
      <c r="J102" s="460">
        <v>0</v>
      </c>
      <c r="K102" s="463">
        <v>0</v>
      </c>
    </row>
    <row r="103" spans="1:11" ht="14.4" customHeight="1" thickBot="1" x14ac:dyDescent="0.35">
      <c r="A103" s="481" t="s">
        <v>366</v>
      </c>
      <c r="B103" s="464">
        <v>0</v>
      </c>
      <c r="C103" s="464">
        <v>14.46918</v>
      </c>
      <c r="D103" s="465">
        <v>14.46918</v>
      </c>
      <c r="E103" s="466" t="s">
        <v>281</v>
      </c>
      <c r="F103" s="464">
        <v>0</v>
      </c>
      <c r="G103" s="465">
        <v>0</v>
      </c>
      <c r="H103" s="467">
        <v>0</v>
      </c>
      <c r="I103" s="464">
        <v>0</v>
      </c>
      <c r="J103" s="465">
        <v>0</v>
      </c>
      <c r="K103" s="468" t="s">
        <v>271</v>
      </c>
    </row>
    <row r="104" spans="1:11" ht="14.4" customHeight="1" thickBot="1" x14ac:dyDescent="0.35">
      <c r="A104" s="482" t="s">
        <v>367</v>
      </c>
      <c r="B104" s="459">
        <v>0</v>
      </c>
      <c r="C104" s="459">
        <v>14.46918</v>
      </c>
      <c r="D104" s="460">
        <v>14.46918</v>
      </c>
      <c r="E104" s="469" t="s">
        <v>281</v>
      </c>
      <c r="F104" s="459">
        <v>0</v>
      </c>
      <c r="G104" s="460">
        <v>0</v>
      </c>
      <c r="H104" s="462">
        <v>0</v>
      </c>
      <c r="I104" s="459">
        <v>0</v>
      </c>
      <c r="J104" s="460">
        <v>0</v>
      </c>
      <c r="K104" s="470" t="s">
        <v>271</v>
      </c>
    </row>
    <row r="105" spans="1:11" ht="14.4" customHeight="1" thickBot="1" x14ac:dyDescent="0.35">
      <c r="A105" s="481" t="s">
        <v>368</v>
      </c>
      <c r="B105" s="464">
        <v>0</v>
      </c>
      <c r="C105" s="464">
        <v>29.343</v>
      </c>
      <c r="D105" s="465">
        <v>29.343</v>
      </c>
      <c r="E105" s="466" t="s">
        <v>271</v>
      </c>
      <c r="F105" s="464">
        <v>0</v>
      </c>
      <c r="G105" s="465">
        <v>0</v>
      </c>
      <c r="H105" s="467">
        <v>0</v>
      </c>
      <c r="I105" s="464">
        <v>132.11132000000001</v>
      </c>
      <c r="J105" s="465">
        <v>132.11132000000001</v>
      </c>
      <c r="K105" s="468" t="s">
        <v>271</v>
      </c>
    </row>
    <row r="106" spans="1:11" ht="14.4" customHeight="1" thickBot="1" x14ac:dyDescent="0.35">
      <c r="A106" s="482" t="s">
        <v>369</v>
      </c>
      <c r="B106" s="459">
        <v>0</v>
      </c>
      <c r="C106" s="459">
        <v>29.343</v>
      </c>
      <c r="D106" s="460">
        <v>29.343</v>
      </c>
      <c r="E106" s="469" t="s">
        <v>271</v>
      </c>
      <c r="F106" s="459">
        <v>0</v>
      </c>
      <c r="G106" s="460">
        <v>0</v>
      </c>
      <c r="H106" s="462">
        <v>0</v>
      </c>
      <c r="I106" s="459">
        <v>132.11132000000001</v>
      </c>
      <c r="J106" s="460">
        <v>132.11132000000001</v>
      </c>
      <c r="K106" s="470" t="s">
        <v>271</v>
      </c>
    </row>
    <row r="107" spans="1:11" ht="14.4" customHeight="1" thickBot="1" x14ac:dyDescent="0.35">
      <c r="A107" s="478" t="s">
        <v>370</v>
      </c>
      <c r="B107" s="459">
        <v>7202.6894508272098</v>
      </c>
      <c r="C107" s="459">
        <v>8044.71065</v>
      </c>
      <c r="D107" s="460">
        <v>842.02119917279595</v>
      </c>
      <c r="E107" s="461">
        <v>1.116903721161</v>
      </c>
      <c r="F107" s="459">
        <v>8257.3330004803302</v>
      </c>
      <c r="G107" s="460">
        <v>4128.6665002401696</v>
      </c>
      <c r="H107" s="462">
        <v>823.75369000000001</v>
      </c>
      <c r="I107" s="459">
        <v>4744.7780000000002</v>
      </c>
      <c r="J107" s="460">
        <v>616.11149975983403</v>
      </c>
      <c r="K107" s="463">
        <v>0.57461386136699999</v>
      </c>
    </row>
    <row r="108" spans="1:11" ht="14.4" customHeight="1" thickBot="1" x14ac:dyDescent="0.35">
      <c r="A108" s="479" t="s">
        <v>371</v>
      </c>
      <c r="B108" s="459">
        <v>7148.7875299111602</v>
      </c>
      <c r="C108" s="459">
        <v>8033.5696900000003</v>
      </c>
      <c r="D108" s="460">
        <v>884.78216008883999</v>
      </c>
      <c r="E108" s="461">
        <v>1.1237667445540001</v>
      </c>
      <c r="F108" s="459">
        <v>8244.4294526049598</v>
      </c>
      <c r="G108" s="460">
        <v>4122.2147263024799</v>
      </c>
      <c r="H108" s="462">
        <v>819.61791000000005</v>
      </c>
      <c r="I108" s="459">
        <v>4715.8345499999996</v>
      </c>
      <c r="J108" s="460">
        <v>593.61982369752002</v>
      </c>
      <c r="K108" s="463">
        <v>0.57200253542199997</v>
      </c>
    </row>
    <row r="109" spans="1:11" ht="14.4" customHeight="1" thickBot="1" x14ac:dyDescent="0.35">
      <c r="A109" s="480" t="s">
        <v>372</v>
      </c>
      <c r="B109" s="459">
        <v>7148.7875299111602</v>
      </c>
      <c r="C109" s="459">
        <v>8033.5696900000003</v>
      </c>
      <c r="D109" s="460">
        <v>884.78216008883999</v>
      </c>
      <c r="E109" s="461">
        <v>1.1237667445540001</v>
      </c>
      <c r="F109" s="459">
        <v>8244.4294526049598</v>
      </c>
      <c r="G109" s="460">
        <v>4122.2147263024799</v>
      </c>
      <c r="H109" s="462">
        <v>819.61791000000005</v>
      </c>
      <c r="I109" s="459">
        <v>4715.8345499999996</v>
      </c>
      <c r="J109" s="460">
        <v>593.61982369752002</v>
      </c>
      <c r="K109" s="463">
        <v>0.57200253542199997</v>
      </c>
    </row>
    <row r="110" spans="1:11" ht="14.4" customHeight="1" thickBot="1" x14ac:dyDescent="0.35">
      <c r="A110" s="481" t="s">
        <v>373</v>
      </c>
      <c r="B110" s="464">
        <v>4567.5</v>
      </c>
      <c r="C110" s="464">
        <v>5270.3934200000003</v>
      </c>
      <c r="D110" s="465">
        <v>702.89341999999999</v>
      </c>
      <c r="E110" s="471">
        <v>1.153890185002</v>
      </c>
      <c r="F110" s="464">
        <v>5430.3411123862597</v>
      </c>
      <c r="G110" s="465">
        <v>2715.1705561931299</v>
      </c>
      <c r="H110" s="467">
        <v>559.27265</v>
      </c>
      <c r="I110" s="464">
        <v>3013.9482499999999</v>
      </c>
      <c r="J110" s="465">
        <v>298.777693806873</v>
      </c>
      <c r="K110" s="472">
        <v>0.55502005999600001</v>
      </c>
    </row>
    <row r="111" spans="1:11" ht="14.4" customHeight="1" thickBot="1" x14ac:dyDescent="0.35">
      <c r="A111" s="482" t="s">
        <v>374</v>
      </c>
      <c r="B111" s="459">
        <v>3503</v>
      </c>
      <c r="C111" s="459">
        <v>3926.1509000000001</v>
      </c>
      <c r="D111" s="460">
        <v>423.15089999999901</v>
      </c>
      <c r="E111" s="461">
        <v>1.1207967170990001</v>
      </c>
      <c r="F111" s="459">
        <v>4003.8198565799898</v>
      </c>
      <c r="G111" s="460">
        <v>2001.9099282899999</v>
      </c>
      <c r="H111" s="462">
        <v>411.29433999999998</v>
      </c>
      <c r="I111" s="459">
        <v>2277.7815099999998</v>
      </c>
      <c r="J111" s="460">
        <v>275.87158171000402</v>
      </c>
      <c r="K111" s="463">
        <v>0.568902096395</v>
      </c>
    </row>
    <row r="112" spans="1:11" ht="14.4" customHeight="1" thickBot="1" x14ac:dyDescent="0.35">
      <c r="A112" s="482" t="s">
        <v>375</v>
      </c>
      <c r="B112" s="459">
        <v>40</v>
      </c>
      <c r="C112" s="459">
        <v>2.5823999999999998</v>
      </c>
      <c r="D112" s="460">
        <v>-37.4176</v>
      </c>
      <c r="E112" s="461">
        <v>6.4560000000000006E-2</v>
      </c>
      <c r="F112" s="459">
        <v>3.2484841287949999</v>
      </c>
      <c r="G112" s="460">
        <v>1.6242420643969999</v>
      </c>
      <c r="H112" s="462">
        <v>0</v>
      </c>
      <c r="I112" s="459">
        <v>0.60719999999999996</v>
      </c>
      <c r="J112" s="460">
        <v>-1.017042064397</v>
      </c>
      <c r="K112" s="463">
        <v>0.186917951858</v>
      </c>
    </row>
    <row r="113" spans="1:11" ht="14.4" customHeight="1" thickBot="1" x14ac:dyDescent="0.35">
      <c r="A113" s="482" t="s">
        <v>376</v>
      </c>
      <c r="B113" s="459">
        <v>125</v>
      </c>
      <c r="C113" s="459">
        <v>100.74079999999999</v>
      </c>
      <c r="D113" s="460">
        <v>-24.2592</v>
      </c>
      <c r="E113" s="461">
        <v>0.80592640000000004</v>
      </c>
      <c r="F113" s="459">
        <v>129.74258230144301</v>
      </c>
      <c r="G113" s="460">
        <v>64.871291150721007</v>
      </c>
      <c r="H113" s="462">
        <v>0</v>
      </c>
      <c r="I113" s="459">
        <v>36.047199999999997</v>
      </c>
      <c r="J113" s="460">
        <v>-28.824091150720999</v>
      </c>
      <c r="K113" s="463">
        <v>0.27783630756</v>
      </c>
    </row>
    <row r="114" spans="1:11" ht="14.4" customHeight="1" thickBot="1" x14ac:dyDescent="0.35">
      <c r="A114" s="482" t="s">
        <v>377</v>
      </c>
      <c r="B114" s="459">
        <v>899.5</v>
      </c>
      <c r="C114" s="459">
        <v>1240.91932</v>
      </c>
      <c r="D114" s="460">
        <v>341.41932000000003</v>
      </c>
      <c r="E114" s="461">
        <v>1.3795656698159999</v>
      </c>
      <c r="F114" s="459">
        <v>1293.53018937602</v>
      </c>
      <c r="G114" s="460">
        <v>646.76509468801203</v>
      </c>
      <c r="H114" s="462">
        <v>147.97830999999999</v>
      </c>
      <c r="I114" s="459">
        <v>699.51233999999999</v>
      </c>
      <c r="J114" s="460">
        <v>52.747245311987001</v>
      </c>
      <c r="K114" s="463">
        <v>0.54077774585000005</v>
      </c>
    </row>
    <row r="115" spans="1:11" ht="14.4" customHeight="1" thickBot="1" x14ac:dyDescent="0.35">
      <c r="A115" s="481" t="s">
        <v>378</v>
      </c>
      <c r="B115" s="464">
        <v>0</v>
      </c>
      <c r="C115" s="464">
        <v>0.46904000000000001</v>
      </c>
      <c r="D115" s="465">
        <v>0.46904000000000001</v>
      </c>
      <c r="E115" s="466" t="s">
        <v>271</v>
      </c>
      <c r="F115" s="464">
        <v>0.47363924682199998</v>
      </c>
      <c r="G115" s="465">
        <v>0.23681962341099999</v>
      </c>
      <c r="H115" s="467">
        <v>0.90202000000000004</v>
      </c>
      <c r="I115" s="464">
        <v>0.95982999999999996</v>
      </c>
      <c r="J115" s="465">
        <v>0.72301037658800005</v>
      </c>
      <c r="K115" s="472">
        <v>2.0265001400079998</v>
      </c>
    </row>
    <row r="116" spans="1:11" ht="14.4" customHeight="1" thickBot="1" x14ac:dyDescent="0.35">
      <c r="A116" s="482" t="s">
        <v>379</v>
      </c>
      <c r="B116" s="459">
        <v>0</v>
      </c>
      <c r="C116" s="459">
        <v>0.46904000000000001</v>
      </c>
      <c r="D116" s="460">
        <v>0.46904000000000001</v>
      </c>
      <c r="E116" s="469" t="s">
        <v>271</v>
      </c>
      <c r="F116" s="459">
        <v>0.47363924682199998</v>
      </c>
      <c r="G116" s="460">
        <v>0.23681962341099999</v>
      </c>
      <c r="H116" s="462">
        <v>0.90202000000000004</v>
      </c>
      <c r="I116" s="459">
        <v>0.95982999999999996</v>
      </c>
      <c r="J116" s="460">
        <v>0.72301037658800005</v>
      </c>
      <c r="K116" s="463">
        <v>2.0265001400079998</v>
      </c>
    </row>
    <row r="117" spans="1:11" ht="14.4" customHeight="1" thickBot="1" x14ac:dyDescent="0.35">
      <c r="A117" s="481" t="s">
        <v>380</v>
      </c>
      <c r="B117" s="464">
        <v>2</v>
      </c>
      <c r="C117" s="464">
        <v>0.77188999999999997</v>
      </c>
      <c r="D117" s="465">
        <v>-1.22811</v>
      </c>
      <c r="E117" s="471">
        <v>0.38594499999999998</v>
      </c>
      <c r="F117" s="464">
        <v>0.77200116458500001</v>
      </c>
      <c r="G117" s="465">
        <v>0.38600058229200002</v>
      </c>
      <c r="H117" s="467">
        <v>0</v>
      </c>
      <c r="I117" s="464">
        <v>0.89756000000000002</v>
      </c>
      <c r="J117" s="465">
        <v>0.51155941770699997</v>
      </c>
      <c r="K117" s="472">
        <v>1.1626407331669999</v>
      </c>
    </row>
    <row r="118" spans="1:11" ht="14.4" customHeight="1" thickBot="1" x14ac:dyDescent="0.35">
      <c r="A118" s="482" t="s">
        <v>381</v>
      </c>
      <c r="B118" s="459">
        <v>2</v>
      </c>
      <c r="C118" s="459">
        <v>0.77188999999999997</v>
      </c>
      <c r="D118" s="460">
        <v>-1.22811</v>
      </c>
      <c r="E118" s="461">
        <v>0.38594499999999998</v>
      </c>
      <c r="F118" s="459">
        <v>0.77200116458500001</v>
      </c>
      <c r="G118" s="460">
        <v>0.38600058229200002</v>
      </c>
      <c r="H118" s="462">
        <v>0</v>
      </c>
      <c r="I118" s="459">
        <v>0.89756000000000002</v>
      </c>
      <c r="J118" s="460">
        <v>0.51155941770699997</v>
      </c>
      <c r="K118" s="463">
        <v>1.1626407331669999</v>
      </c>
    </row>
    <row r="119" spans="1:11" ht="14.4" customHeight="1" thickBot="1" x14ac:dyDescent="0.35">
      <c r="A119" s="481" t="s">
        <v>382</v>
      </c>
      <c r="B119" s="464">
        <v>0.12132968086</v>
      </c>
      <c r="C119" s="464">
        <v>6.6600000000000006E-2</v>
      </c>
      <c r="D119" s="465">
        <v>-5.4729680859999998E-2</v>
      </c>
      <c r="E119" s="471">
        <v>0.54891762285699996</v>
      </c>
      <c r="F119" s="464">
        <v>6.6389423981999998E-2</v>
      </c>
      <c r="G119" s="465">
        <v>3.3194711990999999E-2</v>
      </c>
      <c r="H119" s="467">
        <v>0</v>
      </c>
      <c r="I119" s="464">
        <v>-2.7755575615628901E-17</v>
      </c>
      <c r="J119" s="465">
        <v>-3.3194711990999999E-2</v>
      </c>
      <c r="K119" s="472">
        <v>-4.18072246312076E-16</v>
      </c>
    </row>
    <row r="120" spans="1:11" ht="14.4" customHeight="1" thickBot="1" x14ac:dyDescent="0.35">
      <c r="A120" s="482" t="s">
        <v>383</v>
      </c>
      <c r="B120" s="459">
        <v>0.12132968086</v>
      </c>
      <c r="C120" s="459">
        <v>6.6600000000000006E-2</v>
      </c>
      <c r="D120" s="460">
        <v>-5.4729680859999998E-2</v>
      </c>
      <c r="E120" s="461">
        <v>0.54891762285699996</v>
      </c>
      <c r="F120" s="459">
        <v>6.6389423981999998E-2</v>
      </c>
      <c r="G120" s="460">
        <v>3.3194711990999999E-2</v>
      </c>
      <c r="H120" s="462">
        <v>0</v>
      </c>
      <c r="I120" s="459">
        <v>-2.7755575615628901E-17</v>
      </c>
      <c r="J120" s="460">
        <v>-3.3194711990999999E-2</v>
      </c>
      <c r="K120" s="463">
        <v>-4.18072246312076E-16</v>
      </c>
    </row>
    <row r="121" spans="1:11" ht="14.4" customHeight="1" thickBot="1" x14ac:dyDescent="0.35">
      <c r="A121" s="481" t="s">
        <v>384</v>
      </c>
      <c r="B121" s="464">
        <v>2579.1662002303001</v>
      </c>
      <c r="C121" s="464">
        <v>2708.97559</v>
      </c>
      <c r="D121" s="465">
        <v>129.809389769701</v>
      </c>
      <c r="E121" s="471">
        <v>1.0503299825179999</v>
      </c>
      <c r="F121" s="464">
        <v>2812.7763103833199</v>
      </c>
      <c r="G121" s="465">
        <v>1406.38815519166</v>
      </c>
      <c r="H121" s="467">
        <v>223.40513000000001</v>
      </c>
      <c r="I121" s="464">
        <v>1615.2420500000001</v>
      </c>
      <c r="J121" s="465">
        <v>208.85389480834201</v>
      </c>
      <c r="K121" s="472">
        <v>0.57425186782000004</v>
      </c>
    </row>
    <row r="122" spans="1:11" ht="14.4" customHeight="1" thickBot="1" x14ac:dyDescent="0.35">
      <c r="A122" s="482" t="s">
        <v>385</v>
      </c>
      <c r="B122" s="459">
        <v>1019.1662002303</v>
      </c>
      <c r="C122" s="459">
        <v>953.99267999999995</v>
      </c>
      <c r="D122" s="460">
        <v>-65.173520230297996</v>
      </c>
      <c r="E122" s="461">
        <v>0.93605211768600005</v>
      </c>
      <c r="F122" s="459">
        <v>1029.56937044968</v>
      </c>
      <c r="G122" s="460">
        <v>514.78468522484104</v>
      </c>
      <c r="H122" s="462">
        <v>77.472920000000002</v>
      </c>
      <c r="I122" s="459">
        <v>549.89877000000001</v>
      </c>
      <c r="J122" s="460">
        <v>35.114084775159</v>
      </c>
      <c r="K122" s="463">
        <v>0.53410560354900005</v>
      </c>
    </row>
    <row r="123" spans="1:11" ht="14.4" customHeight="1" thickBot="1" x14ac:dyDescent="0.35">
      <c r="A123" s="482" t="s">
        <v>386</v>
      </c>
      <c r="B123" s="459">
        <v>1560</v>
      </c>
      <c r="C123" s="459">
        <v>1754.9829099999999</v>
      </c>
      <c r="D123" s="460">
        <v>194.98290999999901</v>
      </c>
      <c r="E123" s="461">
        <v>1.124989044871</v>
      </c>
      <c r="F123" s="459">
        <v>1783.2069399336301</v>
      </c>
      <c r="G123" s="460">
        <v>891.60346996681699</v>
      </c>
      <c r="H123" s="462">
        <v>145.93221</v>
      </c>
      <c r="I123" s="459">
        <v>1065.34328</v>
      </c>
      <c r="J123" s="460">
        <v>173.73981003318301</v>
      </c>
      <c r="K123" s="463">
        <v>0.59743109795100002</v>
      </c>
    </row>
    <row r="124" spans="1:11" ht="14.4" customHeight="1" thickBot="1" x14ac:dyDescent="0.35">
      <c r="A124" s="481" t="s">
        <v>387</v>
      </c>
      <c r="B124" s="464">
        <v>0</v>
      </c>
      <c r="C124" s="464">
        <v>52.893149999999999</v>
      </c>
      <c r="D124" s="465">
        <v>52.893149999999999</v>
      </c>
      <c r="E124" s="466" t="s">
        <v>271</v>
      </c>
      <c r="F124" s="464">
        <v>0</v>
      </c>
      <c r="G124" s="465">
        <v>0</v>
      </c>
      <c r="H124" s="467">
        <v>36.038110000000003</v>
      </c>
      <c r="I124" s="464">
        <v>84.786860000000004</v>
      </c>
      <c r="J124" s="465">
        <v>84.786860000000004</v>
      </c>
      <c r="K124" s="468" t="s">
        <v>271</v>
      </c>
    </row>
    <row r="125" spans="1:11" ht="14.4" customHeight="1" thickBot="1" x14ac:dyDescent="0.35">
      <c r="A125" s="482" t="s">
        <v>388</v>
      </c>
      <c r="B125" s="459">
        <v>0</v>
      </c>
      <c r="C125" s="459">
        <v>41.305050000000001</v>
      </c>
      <c r="D125" s="460">
        <v>41.305050000000001</v>
      </c>
      <c r="E125" s="469" t="s">
        <v>271</v>
      </c>
      <c r="F125" s="459">
        <v>0</v>
      </c>
      <c r="G125" s="460">
        <v>0</v>
      </c>
      <c r="H125" s="462">
        <v>30.243069999999999</v>
      </c>
      <c r="I125" s="459">
        <v>30.243069999999999</v>
      </c>
      <c r="J125" s="460">
        <v>30.243069999999999</v>
      </c>
      <c r="K125" s="470" t="s">
        <v>271</v>
      </c>
    </row>
    <row r="126" spans="1:11" ht="14.4" customHeight="1" thickBot="1" x14ac:dyDescent="0.35">
      <c r="A126" s="482" t="s">
        <v>389</v>
      </c>
      <c r="B126" s="459">
        <v>0</v>
      </c>
      <c r="C126" s="459">
        <v>11.588100000000001</v>
      </c>
      <c r="D126" s="460">
        <v>11.588100000000001</v>
      </c>
      <c r="E126" s="469" t="s">
        <v>271</v>
      </c>
      <c r="F126" s="459">
        <v>0</v>
      </c>
      <c r="G126" s="460">
        <v>0</v>
      </c>
      <c r="H126" s="462">
        <v>5.7950400000000002</v>
      </c>
      <c r="I126" s="459">
        <v>54.543790000000001</v>
      </c>
      <c r="J126" s="460">
        <v>54.543790000000001</v>
      </c>
      <c r="K126" s="470" t="s">
        <v>271</v>
      </c>
    </row>
    <row r="127" spans="1:11" ht="14.4" customHeight="1" thickBot="1" x14ac:dyDescent="0.35">
      <c r="A127" s="479" t="s">
        <v>390</v>
      </c>
      <c r="B127" s="459">
        <v>53.901920916045</v>
      </c>
      <c r="C127" s="459">
        <v>11.14096</v>
      </c>
      <c r="D127" s="460">
        <v>-42.760960916045001</v>
      </c>
      <c r="E127" s="461">
        <v>0.206689479904</v>
      </c>
      <c r="F127" s="459">
        <v>12.903547875371</v>
      </c>
      <c r="G127" s="460">
        <v>6.4517739376850001</v>
      </c>
      <c r="H127" s="462">
        <v>4.1357799999999996</v>
      </c>
      <c r="I127" s="459">
        <v>28.943449999999999</v>
      </c>
      <c r="J127" s="460">
        <v>22.491676062313999</v>
      </c>
      <c r="K127" s="463">
        <v>2.2430613874219998</v>
      </c>
    </row>
    <row r="128" spans="1:11" ht="14.4" customHeight="1" thickBot="1" x14ac:dyDescent="0.35">
      <c r="A128" s="485" t="s">
        <v>391</v>
      </c>
      <c r="B128" s="464">
        <v>53.901920916045</v>
      </c>
      <c r="C128" s="464">
        <v>11.14096</v>
      </c>
      <c r="D128" s="465">
        <v>-42.760960916045001</v>
      </c>
      <c r="E128" s="471">
        <v>0.206689479904</v>
      </c>
      <c r="F128" s="464">
        <v>12.903547875371</v>
      </c>
      <c r="G128" s="465">
        <v>6.4517739376850001</v>
      </c>
      <c r="H128" s="467">
        <v>4.1357799999999996</v>
      </c>
      <c r="I128" s="464">
        <v>28.943449999999999</v>
      </c>
      <c r="J128" s="465">
        <v>22.491676062313999</v>
      </c>
      <c r="K128" s="472">
        <v>2.2430613874219998</v>
      </c>
    </row>
    <row r="129" spans="1:11" ht="14.4" customHeight="1" thickBot="1" x14ac:dyDescent="0.35">
      <c r="A129" s="481" t="s">
        <v>392</v>
      </c>
      <c r="B129" s="464">
        <v>0</v>
      </c>
      <c r="C129" s="464">
        <v>1.5835999999999999</v>
      </c>
      <c r="D129" s="465">
        <v>1.5835999999999999</v>
      </c>
      <c r="E129" s="466" t="s">
        <v>281</v>
      </c>
      <c r="F129" s="464">
        <v>0</v>
      </c>
      <c r="G129" s="465">
        <v>0</v>
      </c>
      <c r="H129" s="467">
        <v>0</v>
      </c>
      <c r="I129" s="464">
        <v>0</v>
      </c>
      <c r="J129" s="465">
        <v>0</v>
      </c>
      <c r="K129" s="468" t="s">
        <v>271</v>
      </c>
    </row>
    <row r="130" spans="1:11" ht="14.4" customHeight="1" thickBot="1" x14ac:dyDescent="0.35">
      <c r="A130" s="482" t="s">
        <v>393</v>
      </c>
      <c r="B130" s="459">
        <v>0</v>
      </c>
      <c r="C130" s="459">
        <v>1.5835999999999999</v>
      </c>
      <c r="D130" s="460">
        <v>1.5835999999999999</v>
      </c>
      <c r="E130" s="469" t="s">
        <v>281</v>
      </c>
      <c r="F130" s="459">
        <v>0</v>
      </c>
      <c r="G130" s="460">
        <v>0</v>
      </c>
      <c r="H130" s="462">
        <v>0</v>
      </c>
      <c r="I130" s="459">
        <v>0</v>
      </c>
      <c r="J130" s="460">
        <v>0</v>
      </c>
      <c r="K130" s="470" t="s">
        <v>271</v>
      </c>
    </row>
    <row r="131" spans="1:11" ht="14.4" customHeight="1" thickBot="1" x14ac:dyDescent="0.35">
      <c r="A131" s="481" t="s">
        <v>394</v>
      </c>
      <c r="B131" s="464">
        <v>0</v>
      </c>
      <c r="C131" s="464">
        <v>0.67703999999999998</v>
      </c>
      <c r="D131" s="465">
        <v>0.67703999999999998</v>
      </c>
      <c r="E131" s="466" t="s">
        <v>271</v>
      </c>
      <c r="F131" s="464">
        <v>0</v>
      </c>
      <c r="G131" s="465">
        <v>0</v>
      </c>
      <c r="H131" s="467">
        <v>3.5500000000000002E-3</v>
      </c>
      <c r="I131" s="464">
        <v>1.8530000000000001E-2</v>
      </c>
      <c r="J131" s="465">
        <v>1.8530000000000001E-2</v>
      </c>
      <c r="K131" s="468" t="s">
        <v>271</v>
      </c>
    </row>
    <row r="132" spans="1:11" ht="14.4" customHeight="1" thickBot="1" x14ac:dyDescent="0.35">
      <c r="A132" s="482" t="s">
        <v>395</v>
      </c>
      <c r="B132" s="459">
        <v>0</v>
      </c>
      <c r="C132" s="459">
        <v>-8.2960000000000006E-2</v>
      </c>
      <c r="D132" s="460">
        <v>-8.2960000000000006E-2</v>
      </c>
      <c r="E132" s="469" t="s">
        <v>271</v>
      </c>
      <c r="F132" s="459">
        <v>0</v>
      </c>
      <c r="G132" s="460">
        <v>0</v>
      </c>
      <c r="H132" s="462">
        <v>3.5500000000000002E-3</v>
      </c>
      <c r="I132" s="459">
        <v>1.8530000000000001E-2</v>
      </c>
      <c r="J132" s="460">
        <v>1.8530000000000001E-2</v>
      </c>
      <c r="K132" s="470" t="s">
        <v>271</v>
      </c>
    </row>
    <row r="133" spans="1:11" ht="14.4" customHeight="1" thickBot="1" x14ac:dyDescent="0.35">
      <c r="A133" s="482" t="s">
        <v>396</v>
      </c>
      <c r="B133" s="459">
        <v>0</v>
      </c>
      <c r="C133" s="459">
        <v>0.76</v>
      </c>
      <c r="D133" s="460">
        <v>0.76</v>
      </c>
      <c r="E133" s="469" t="s">
        <v>281</v>
      </c>
      <c r="F133" s="459">
        <v>0</v>
      </c>
      <c r="G133" s="460">
        <v>0</v>
      </c>
      <c r="H133" s="462">
        <v>0</v>
      </c>
      <c r="I133" s="459">
        <v>0</v>
      </c>
      <c r="J133" s="460">
        <v>0</v>
      </c>
      <c r="K133" s="470" t="s">
        <v>271</v>
      </c>
    </row>
    <row r="134" spans="1:11" ht="14.4" customHeight="1" thickBot="1" x14ac:dyDescent="0.35">
      <c r="A134" s="481" t="s">
        <v>397</v>
      </c>
      <c r="B134" s="464">
        <v>53.901920916045</v>
      </c>
      <c r="C134" s="464">
        <v>8.8803199999999993</v>
      </c>
      <c r="D134" s="465">
        <v>-45.021600916045003</v>
      </c>
      <c r="E134" s="471">
        <v>0.164749601666</v>
      </c>
      <c r="F134" s="464">
        <v>12.903547875371</v>
      </c>
      <c r="G134" s="465">
        <v>6.4517739376850001</v>
      </c>
      <c r="H134" s="467">
        <v>4.1322299999999998</v>
      </c>
      <c r="I134" s="464">
        <v>28.92492</v>
      </c>
      <c r="J134" s="465">
        <v>22.473146062314001</v>
      </c>
      <c r="K134" s="472">
        <v>2.241625348266</v>
      </c>
    </row>
    <row r="135" spans="1:11" ht="14.4" customHeight="1" thickBot="1" x14ac:dyDescent="0.35">
      <c r="A135" s="482" t="s">
        <v>398</v>
      </c>
      <c r="B135" s="459">
        <v>31.284264344212001</v>
      </c>
      <c r="C135" s="459">
        <v>0</v>
      </c>
      <c r="D135" s="460">
        <v>-31.284264344212001</v>
      </c>
      <c r="E135" s="461">
        <v>0</v>
      </c>
      <c r="F135" s="459">
        <v>0</v>
      </c>
      <c r="G135" s="460">
        <v>0</v>
      </c>
      <c r="H135" s="462">
        <v>0</v>
      </c>
      <c r="I135" s="459">
        <v>0</v>
      </c>
      <c r="J135" s="460">
        <v>0</v>
      </c>
      <c r="K135" s="463">
        <v>6</v>
      </c>
    </row>
    <row r="136" spans="1:11" ht="14.4" customHeight="1" thickBot="1" x14ac:dyDescent="0.35">
      <c r="A136" s="482" t="s">
        <v>399</v>
      </c>
      <c r="B136" s="459">
        <v>3.2311861340879999</v>
      </c>
      <c r="C136" s="459">
        <v>3.8058000000000001</v>
      </c>
      <c r="D136" s="460">
        <v>0.57461386591100005</v>
      </c>
      <c r="E136" s="461">
        <v>1.1778337248499999</v>
      </c>
      <c r="F136" s="459">
        <v>5.123563922103</v>
      </c>
      <c r="G136" s="460">
        <v>2.561781961051</v>
      </c>
      <c r="H136" s="462">
        <v>0</v>
      </c>
      <c r="I136" s="459">
        <v>0</v>
      </c>
      <c r="J136" s="460">
        <v>-2.561781961051</v>
      </c>
      <c r="K136" s="463">
        <v>0</v>
      </c>
    </row>
    <row r="137" spans="1:11" ht="14.4" customHeight="1" thickBot="1" x14ac:dyDescent="0.35">
      <c r="A137" s="482" t="s">
        <v>400</v>
      </c>
      <c r="B137" s="459">
        <v>19.386470437743</v>
      </c>
      <c r="C137" s="459">
        <v>5.0745199999999997</v>
      </c>
      <c r="D137" s="460">
        <v>-14.311950437743</v>
      </c>
      <c r="E137" s="461">
        <v>0.261755744362</v>
      </c>
      <c r="F137" s="459">
        <v>7.7799839532680002</v>
      </c>
      <c r="G137" s="460">
        <v>3.8899919766340001</v>
      </c>
      <c r="H137" s="462">
        <v>4.1322299999999998</v>
      </c>
      <c r="I137" s="459">
        <v>28.92492</v>
      </c>
      <c r="J137" s="460">
        <v>25.034928023365001</v>
      </c>
      <c r="K137" s="463">
        <v>3.717863709455</v>
      </c>
    </row>
    <row r="138" spans="1:11" ht="14.4" customHeight="1" thickBot="1" x14ac:dyDescent="0.35">
      <c r="A138" s="478" t="s">
        <v>401</v>
      </c>
      <c r="B138" s="459">
        <v>1361.30236122152</v>
      </c>
      <c r="C138" s="459">
        <v>1507.93182</v>
      </c>
      <c r="D138" s="460">
        <v>146.62945877847599</v>
      </c>
      <c r="E138" s="461">
        <v>1.1077126309000001</v>
      </c>
      <c r="F138" s="459">
        <v>1612.9072897404401</v>
      </c>
      <c r="G138" s="460">
        <v>806.45364487022005</v>
      </c>
      <c r="H138" s="462">
        <v>175.34957</v>
      </c>
      <c r="I138" s="459">
        <v>818.69836999999995</v>
      </c>
      <c r="J138" s="460">
        <v>12.244725129780001</v>
      </c>
      <c r="K138" s="463">
        <v>0.50759171045200002</v>
      </c>
    </row>
    <row r="139" spans="1:11" ht="14.4" customHeight="1" thickBot="1" x14ac:dyDescent="0.35">
      <c r="A139" s="483" t="s">
        <v>402</v>
      </c>
      <c r="B139" s="464">
        <v>1361.30236122152</v>
      </c>
      <c r="C139" s="464">
        <v>1507.93182</v>
      </c>
      <c r="D139" s="465">
        <v>146.62945877847599</v>
      </c>
      <c r="E139" s="471">
        <v>1.1077126309000001</v>
      </c>
      <c r="F139" s="464">
        <v>1612.9072897404401</v>
      </c>
      <c r="G139" s="465">
        <v>806.45364487022005</v>
      </c>
      <c r="H139" s="467">
        <v>175.34957</v>
      </c>
      <c r="I139" s="464">
        <v>818.69836999999995</v>
      </c>
      <c r="J139" s="465">
        <v>12.244725129780001</v>
      </c>
      <c r="K139" s="472">
        <v>0.50759171045200002</v>
      </c>
    </row>
    <row r="140" spans="1:11" ht="14.4" customHeight="1" thickBot="1" x14ac:dyDescent="0.35">
      <c r="A140" s="485" t="s">
        <v>54</v>
      </c>
      <c r="B140" s="464">
        <v>1361.30236122152</v>
      </c>
      <c r="C140" s="464">
        <v>1507.93182</v>
      </c>
      <c r="D140" s="465">
        <v>146.62945877847599</v>
      </c>
      <c r="E140" s="471">
        <v>1.1077126309000001</v>
      </c>
      <c r="F140" s="464">
        <v>1612.9072897404401</v>
      </c>
      <c r="G140" s="465">
        <v>806.45364487022005</v>
      </c>
      <c r="H140" s="467">
        <v>175.34957</v>
      </c>
      <c r="I140" s="464">
        <v>818.69836999999995</v>
      </c>
      <c r="J140" s="465">
        <v>12.244725129780001</v>
      </c>
      <c r="K140" s="472">
        <v>0.50759171045200002</v>
      </c>
    </row>
    <row r="141" spans="1:11" ht="14.4" customHeight="1" thickBot="1" x14ac:dyDescent="0.35">
      <c r="A141" s="484" t="s">
        <v>403</v>
      </c>
      <c r="B141" s="459">
        <v>23.258105950120001</v>
      </c>
      <c r="C141" s="459">
        <v>15.50759</v>
      </c>
      <c r="D141" s="460">
        <v>-7.7505159501199996</v>
      </c>
      <c r="E141" s="461">
        <v>0.66676065683300001</v>
      </c>
      <c r="F141" s="459">
        <v>0</v>
      </c>
      <c r="G141" s="460">
        <v>0</v>
      </c>
      <c r="H141" s="462">
        <v>1.6778200000000001</v>
      </c>
      <c r="I141" s="459">
        <v>7.3638700000000004</v>
      </c>
      <c r="J141" s="460">
        <v>7.3638700000000004</v>
      </c>
      <c r="K141" s="470" t="s">
        <v>281</v>
      </c>
    </row>
    <row r="142" spans="1:11" ht="14.4" customHeight="1" thickBot="1" x14ac:dyDescent="0.35">
      <c r="A142" s="482" t="s">
        <v>404</v>
      </c>
      <c r="B142" s="459">
        <v>23.258105950120001</v>
      </c>
      <c r="C142" s="459">
        <v>15.50759</v>
      </c>
      <c r="D142" s="460">
        <v>-7.7505159501199996</v>
      </c>
      <c r="E142" s="461">
        <v>0.66676065683300001</v>
      </c>
      <c r="F142" s="459">
        <v>0</v>
      </c>
      <c r="G142" s="460">
        <v>0</v>
      </c>
      <c r="H142" s="462">
        <v>1.6778200000000001</v>
      </c>
      <c r="I142" s="459">
        <v>7.3638700000000004</v>
      </c>
      <c r="J142" s="460">
        <v>7.3638700000000004</v>
      </c>
      <c r="K142" s="470" t="s">
        <v>281</v>
      </c>
    </row>
    <row r="143" spans="1:11" ht="14.4" customHeight="1" thickBot="1" x14ac:dyDescent="0.35">
      <c r="A143" s="481" t="s">
        <v>405</v>
      </c>
      <c r="B143" s="464">
        <v>35.018120059383001</v>
      </c>
      <c r="C143" s="464">
        <v>33.347999999999999</v>
      </c>
      <c r="D143" s="465">
        <v>-1.6701200593829999</v>
      </c>
      <c r="E143" s="471">
        <v>0.95230697545800003</v>
      </c>
      <c r="F143" s="464">
        <v>67.151924821115998</v>
      </c>
      <c r="G143" s="465">
        <v>33.575962410557999</v>
      </c>
      <c r="H143" s="467">
        <v>0.52500000000000002</v>
      </c>
      <c r="I143" s="464">
        <v>19.283999999999999</v>
      </c>
      <c r="J143" s="465">
        <v>-14.291962410558</v>
      </c>
      <c r="K143" s="472">
        <v>0.28716972821499998</v>
      </c>
    </row>
    <row r="144" spans="1:11" ht="14.4" customHeight="1" thickBot="1" x14ac:dyDescent="0.35">
      <c r="A144" s="482" t="s">
        <v>406</v>
      </c>
      <c r="B144" s="459">
        <v>35.018120059383001</v>
      </c>
      <c r="C144" s="459">
        <v>33.347999999999999</v>
      </c>
      <c r="D144" s="460">
        <v>-1.6701200593829999</v>
      </c>
      <c r="E144" s="461">
        <v>0.95230697545800003</v>
      </c>
      <c r="F144" s="459">
        <v>67.151924821115998</v>
      </c>
      <c r="G144" s="460">
        <v>33.575962410557999</v>
      </c>
      <c r="H144" s="462">
        <v>0.52500000000000002</v>
      </c>
      <c r="I144" s="459">
        <v>19.283999999999999</v>
      </c>
      <c r="J144" s="460">
        <v>-14.291962410558</v>
      </c>
      <c r="K144" s="463">
        <v>0.28716972821499998</v>
      </c>
    </row>
    <row r="145" spans="1:11" ht="14.4" customHeight="1" thickBot="1" x14ac:dyDescent="0.35">
      <c r="A145" s="481" t="s">
        <v>407</v>
      </c>
      <c r="B145" s="464">
        <v>11.330195385841</v>
      </c>
      <c r="C145" s="464">
        <v>16.660540000000001</v>
      </c>
      <c r="D145" s="465">
        <v>5.3303446141580002</v>
      </c>
      <c r="E145" s="471">
        <v>1.470454783226</v>
      </c>
      <c r="F145" s="464">
        <v>18.955679279750001</v>
      </c>
      <c r="G145" s="465">
        <v>9.4778396398750004</v>
      </c>
      <c r="H145" s="467">
        <v>1.47</v>
      </c>
      <c r="I145" s="464">
        <v>7.2290200000000002</v>
      </c>
      <c r="J145" s="465">
        <v>-2.2488196398750002</v>
      </c>
      <c r="K145" s="472">
        <v>0.38136433378599999</v>
      </c>
    </row>
    <row r="146" spans="1:11" ht="14.4" customHeight="1" thickBot="1" x14ac:dyDescent="0.35">
      <c r="A146" s="482" t="s">
        <v>408</v>
      </c>
      <c r="B146" s="459">
        <v>0.86427441196999999</v>
      </c>
      <c r="C146" s="459">
        <v>0.37</v>
      </c>
      <c r="D146" s="460">
        <v>-0.49427441196999999</v>
      </c>
      <c r="E146" s="461">
        <v>0.42810477190500001</v>
      </c>
      <c r="F146" s="459">
        <v>1.8518983915859999</v>
      </c>
      <c r="G146" s="460">
        <v>0.92594919579299995</v>
      </c>
      <c r="H146" s="462">
        <v>0</v>
      </c>
      <c r="I146" s="459">
        <v>0.37</v>
      </c>
      <c r="J146" s="460">
        <v>-0.55594919579299995</v>
      </c>
      <c r="K146" s="463">
        <v>0.19979497886100001</v>
      </c>
    </row>
    <row r="147" spans="1:11" ht="14.4" customHeight="1" thickBot="1" x14ac:dyDescent="0.35">
      <c r="A147" s="482" t="s">
        <v>409</v>
      </c>
      <c r="B147" s="459">
        <v>10.465920973871</v>
      </c>
      <c r="C147" s="459">
        <v>16.29054</v>
      </c>
      <c r="D147" s="460">
        <v>5.8246190261280004</v>
      </c>
      <c r="E147" s="461">
        <v>1.5565319135</v>
      </c>
      <c r="F147" s="459">
        <v>17.103780888163001</v>
      </c>
      <c r="G147" s="460">
        <v>8.5518904440809997</v>
      </c>
      <c r="H147" s="462">
        <v>1.47</v>
      </c>
      <c r="I147" s="459">
        <v>6.8590200000000001</v>
      </c>
      <c r="J147" s="460">
        <v>-1.6928704440810001</v>
      </c>
      <c r="K147" s="463">
        <v>0.40102361254699997</v>
      </c>
    </row>
    <row r="148" spans="1:11" ht="14.4" customHeight="1" thickBot="1" x14ac:dyDescent="0.35">
      <c r="A148" s="481" t="s">
        <v>410</v>
      </c>
      <c r="B148" s="464">
        <v>29.172955636975999</v>
      </c>
      <c r="C148" s="464">
        <v>29.192710000000002</v>
      </c>
      <c r="D148" s="465">
        <v>1.9754363023000002E-2</v>
      </c>
      <c r="E148" s="471">
        <v>1.000677146438</v>
      </c>
      <c r="F148" s="464">
        <v>26.705594138296</v>
      </c>
      <c r="G148" s="465">
        <v>13.352797069148</v>
      </c>
      <c r="H148" s="467">
        <v>2.8012000000000001</v>
      </c>
      <c r="I148" s="464">
        <v>16.092099999999999</v>
      </c>
      <c r="J148" s="465">
        <v>2.7393029308510002</v>
      </c>
      <c r="K148" s="472">
        <v>0.60257412423199996</v>
      </c>
    </row>
    <row r="149" spans="1:11" ht="14.4" customHeight="1" thickBot="1" x14ac:dyDescent="0.35">
      <c r="A149" s="482" t="s">
        <v>411</v>
      </c>
      <c r="B149" s="459">
        <v>29.172955636975999</v>
      </c>
      <c r="C149" s="459">
        <v>29.192710000000002</v>
      </c>
      <c r="D149" s="460">
        <v>1.9754363023000002E-2</v>
      </c>
      <c r="E149" s="461">
        <v>1.000677146438</v>
      </c>
      <c r="F149" s="459">
        <v>26.705594138296</v>
      </c>
      <c r="G149" s="460">
        <v>13.352797069148</v>
      </c>
      <c r="H149" s="462">
        <v>2.8012000000000001</v>
      </c>
      <c r="I149" s="459">
        <v>16.092099999999999</v>
      </c>
      <c r="J149" s="460">
        <v>2.7393029308510002</v>
      </c>
      <c r="K149" s="463">
        <v>0.60257412423199996</v>
      </c>
    </row>
    <row r="150" spans="1:11" ht="14.4" customHeight="1" thickBot="1" x14ac:dyDescent="0.35">
      <c r="A150" s="481" t="s">
        <v>412</v>
      </c>
      <c r="B150" s="464">
        <v>0</v>
      </c>
      <c r="C150" s="464">
        <v>0.73599999999999999</v>
      </c>
      <c r="D150" s="465">
        <v>0.73599999999999999</v>
      </c>
      <c r="E150" s="466" t="s">
        <v>281</v>
      </c>
      <c r="F150" s="464">
        <v>0</v>
      </c>
      <c r="G150" s="465">
        <v>0</v>
      </c>
      <c r="H150" s="467">
        <v>7.8E-2</v>
      </c>
      <c r="I150" s="464">
        <v>0.45200000000000001</v>
      </c>
      <c r="J150" s="465">
        <v>0.45200000000000001</v>
      </c>
      <c r="K150" s="468" t="s">
        <v>281</v>
      </c>
    </row>
    <row r="151" spans="1:11" ht="14.4" customHeight="1" thickBot="1" x14ac:dyDescent="0.35">
      <c r="A151" s="482" t="s">
        <v>413</v>
      </c>
      <c r="B151" s="459">
        <v>0</v>
      </c>
      <c r="C151" s="459">
        <v>0.73599999999999999</v>
      </c>
      <c r="D151" s="460">
        <v>0.73599999999999999</v>
      </c>
      <c r="E151" s="469" t="s">
        <v>281</v>
      </c>
      <c r="F151" s="459">
        <v>0</v>
      </c>
      <c r="G151" s="460">
        <v>0</v>
      </c>
      <c r="H151" s="462">
        <v>7.8E-2</v>
      </c>
      <c r="I151" s="459">
        <v>0.45200000000000001</v>
      </c>
      <c r="J151" s="460">
        <v>0.45200000000000001</v>
      </c>
      <c r="K151" s="470" t="s">
        <v>281</v>
      </c>
    </row>
    <row r="152" spans="1:11" ht="14.4" customHeight="1" thickBot="1" x14ac:dyDescent="0.35">
      <c r="A152" s="481" t="s">
        <v>414</v>
      </c>
      <c r="B152" s="464">
        <v>519.95356530312699</v>
      </c>
      <c r="C152" s="464">
        <v>533.22146999999995</v>
      </c>
      <c r="D152" s="465">
        <v>13.267904696872</v>
      </c>
      <c r="E152" s="471">
        <v>1.0255174799869999</v>
      </c>
      <c r="F152" s="464">
        <v>652.71178833372903</v>
      </c>
      <c r="G152" s="465">
        <v>326.35589416686503</v>
      </c>
      <c r="H152" s="467">
        <v>87.211709999999997</v>
      </c>
      <c r="I152" s="464">
        <v>287.45773000000003</v>
      </c>
      <c r="J152" s="465">
        <v>-38.898164166863999</v>
      </c>
      <c r="K152" s="472">
        <v>0.440405298537</v>
      </c>
    </row>
    <row r="153" spans="1:11" ht="14.4" customHeight="1" thickBot="1" x14ac:dyDescent="0.35">
      <c r="A153" s="482" t="s">
        <v>415</v>
      </c>
      <c r="B153" s="459">
        <v>519.95356530312699</v>
      </c>
      <c r="C153" s="459">
        <v>533.22146999999995</v>
      </c>
      <c r="D153" s="460">
        <v>13.267904696872</v>
      </c>
      <c r="E153" s="461">
        <v>1.0255174799869999</v>
      </c>
      <c r="F153" s="459">
        <v>652.71178833372903</v>
      </c>
      <c r="G153" s="460">
        <v>326.35589416686503</v>
      </c>
      <c r="H153" s="462">
        <v>87.211709999999997</v>
      </c>
      <c r="I153" s="459">
        <v>287.45773000000003</v>
      </c>
      <c r="J153" s="460">
        <v>-38.898164166863999</v>
      </c>
      <c r="K153" s="463">
        <v>0.440405298537</v>
      </c>
    </row>
    <row r="154" spans="1:11" ht="14.4" customHeight="1" thickBot="1" x14ac:dyDescent="0.35">
      <c r="A154" s="481" t="s">
        <v>416</v>
      </c>
      <c r="B154" s="464">
        <v>0</v>
      </c>
      <c r="C154" s="464">
        <v>0.11456</v>
      </c>
      <c r="D154" s="465">
        <v>0.11456</v>
      </c>
      <c r="E154" s="466" t="s">
        <v>281</v>
      </c>
      <c r="F154" s="464">
        <v>0</v>
      </c>
      <c r="G154" s="465">
        <v>0</v>
      </c>
      <c r="H154" s="467">
        <v>0</v>
      </c>
      <c r="I154" s="464">
        <v>0</v>
      </c>
      <c r="J154" s="465">
        <v>0</v>
      </c>
      <c r="K154" s="472">
        <v>0</v>
      </c>
    </row>
    <row r="155" spans="1:11" ht="14.4" customHeight="1" thickBot="1" x14ac:dyDescent="0.35">
      <c r="A155" s="482" t="s">
        <v>417</v>
      </c>
      <c r="B155" s="459">
        <v>0</v>
      </c>
      <c r="C155" s="459">
        <v>0.11456</v>
      </c>
      <c r="D155" s="460">
        <v>0.11456</v>
      </c>
      <c r="E155" s="469" t="s">
        <v>281</v>
      </c>
      <c r="F155" s="459">
        <v>0</v>
      </c>
      <c r="G155" s="460">
        <v>0</v>
      </c>
      <c r="H155" s="462">
        <v>0</v>
      </c>
      <c r="I155" s="459">
        <v>0</v>
      </c>
      <c r="J155" s="460">
        <v>0</v>
      </c>
      <c r="K155" s="463">
        <v>0</v>
      </c>
    </row>
    <row r="156" spans="1:11" ht="14.4" customHeight="1" thickBot="1" x14ac:dyDescent="0.35">
      <c r="A156" s="481" t="s">
        <v>418</v>
      </c>
      <c r="B156" s="464">
        <v>742.569418886074</v>
      </c>
      <c r="C156" s="464">
        <v>879.15094999999997</v>
      </c>
      <c r="D156" s="465">
        <v>136.58153111392599</v>
      </c>
      <c r="E156" s="471">
        <v>1.1839309937089999</v>
      </c>
      <c r="F156" s="464">
        <v>847.382303167548</v>
      </c>
      <c r="G156" s="465">
        <v>423.691151583774</v>
      </c>
      <c r="H156" s="467">
        <v>81.585840000000005</v>
      </c>
      <c r="I156" s="464">
        <v>480.81965000000002</v>
      </c>
      <c r="J156" s="465">
        <v>57.128498416226002</v>
      </c>
      <c r="K156" s="472">
        <v>0.56741762036099996</v>
      </c>
    </row>
    <row r="157" spans="1:11" ht="14.4" customHeight="1" thickBot="1" x14ac:dyDescent="0.35">
      <c r="A157" s="482" t="s">
        <v>419</v>
      </c>
      <c r="B157" s="459">
        <v>742.569418886074</v>
      </c>
      <c r="C157" s="459">
        <v>879.15094999999997</v>
      </c>
      <c r="D157" s="460">
        <v>136.58153111392599</v>
      </c>
      <c r="E157" s="461">
        <v>1.1839309937089999</v>
      </c>
      <c r="F157" s="459">
        <v>847.382303167548</v>
      </c>
      <c r="G157" s="460">
        <v>423.691151583774</v>
      </c>
      <c r="H157" s="462">
        <v>81.585840000000005</v>
      </c>
      <c r="I157" s="459">
        <v>480.81965000000002</v>
      </c>
      <c r="J157" s="460">
        <v>57.128498416226002</v>
      </c>
      <c r="K157" s="463">
        <v>0.56741762036099996</v>
      </c>
    </row>
    <row r="158" spans="1:11" ht="14.4" customHeight="1" thickBot="1" x14ac:dyDescent="0.35">
      <c r="A158" s="478" t="s">
        <v>420</v>
      </c>
      <c r="B158" s="459">
        <v>0</v>
      </c>
      <c r="C158" s="459">
        <v>0.11879000000000001</v>
      </c>
      <c r="D158" s="460">
        <v>0.11879000000000001</v>
      </c>
      <c r="E158" s="469" t="s">
        <v>281</v>
      </c>
      <c r="F158" s="459">
        <v>0</v>
      </c>
      <c r="G158" s="460">
        <v>0</v>
      </c>
      <c r="H158" s="462">
        <v>0</v>
      </c>
      <c r="I158" s="459">
        <v>0.25544</v>
      </c>
      <c r="J158" s="460">
        <v>0.25544</v>
      </c>
      <c r="K158" s="470" t="s">
        <v>271</v>
      </c>
    </row>
    <row r="159" spans="1:11" ht="14.4" customHeight="1" thickBot="1" x14ac:dyDescent="0.35">
      <c r="A159" s="483" t="s">
        <v>421</v>
      </c>
      <c r="B159" s="464">
        <v>0</v>
      </c>
      <c r="C159" s="464">
        <v>0.11879000000000001</v>
      </c>
      <c r="D159" s="465">
        <v>0.11879000000000001</v>
      </c>
      <c r="E159" s="466" t="s">
        <v>281</v>
      </c>
      <c r="F159" s="464">
        <v>0</v>
      </c>
      <c r="G159" s="465">
        <v>0</v>
      </c>
      <c r="H159" s="467">
        <v>0</v>
      </c>
      <c r="I159" s="464">
        <v>0.25544</v>
      </c>
      <c r="J159" s="465">
        <v>0.25544</v>
      </c>
      <c r="K159" s="468" t="s">
        <v>271</v>
      </c>
    </row>
    <row r="160" spans="1:11" ht="14.4" customHeight="1" thickBot="1" x14ac:dyDescent="0.35">
      <c r="A160" s="485" t="s">
        <v>422</v>
      </c>
      <c r="B160" s="464">
        <v>0</v>
      </c>
      <c r="C160" s="464">
        <v>0.11879000000000001</v>
      </c>
      <c r="D160" s="465">
        <v>0.11879000000000001</v>
      </c>
      <c r="E160" s="466" t="s">
        <v>281</v>
      </c>
      <c r="F160" s="464">
        <v>0</v>
      </c>
      <c r="G160" s="465">
        <v>0</v>
      </c>
      <c r="H160" s="467">
        <v>0</v>
      </c>
      <c r="I160" s="464">
        <v>0.25544</v>
      </c>
      <c r="J160" s="465">
        <v>0.25544</v>
      </c>
      <c r="K160" s="468" t="s">
        <v>271</v>
      </c>
    </row>
    <row r="161" spans="1:11" ht="14.4" customHeight="1" thickBot="1" x14ac:dyDescent="0.35">
      <c r="A161" s="481" t="s">
        <v>423</v>
      </c>
      <c r="B161" s="464">
        <v>0</v>
      </c>
      <c r="C161" s="464">
        <v>0.11879000000000001</v>
      </c>
      <c r="D161" s="465">
        <v>0.11879000000000001</v>
      </c>
      <c r="E161" s="466" t="s">
        <v>281</v>
      </c>
      <c r="F161" s="464">
        <v>0</v>
      </c>
      <c r="G161" s="465">
        <v>0</v>
      </c>
      <c r="H161" s="467">
        <v>0</v>
      </c>
      <c r="I161" s="464">
        <v>0.25544</v>
      </c>
      <c r="J161" s="465">
        <v>0.25544</v>
      </c>
      <c r="K161" s="468" t="s">
        <v>281</v>
      </c>
    </row>
    <row r="162" spans="1:11" ht="14.4" customHeight="1" thickBot="1" x14ac:dyDescent="0.35">
      <c r="A162" s="482" t="s">
        <v>424</v>
      </c>
      <c r="B162" s="459">
        <v>0</v>
      </c>
      <c r="C162" s="459">
        <v>0.11879000000000001</v>
      </c>
      <c r="D162" s="460">
        <v>0.11879000000000001</v>
      </c>
      <c r="E162" s="469" t="s">
        <v>281</v>
      </c>
      <c r="F162" s="459">
        <v>0</v>
      </c>
      <c r="G162" s="460">
        <v>0</v>
      </c>
      <c r="H162" s="462">
        <v>0</v>
      </c>
      <c r="I162" s="459">
        <v>0.25544</v>
      </c>
      <c r="J162" s="460">
        <v>0.25544</v>
      </c>
      <c r="K162" s="470" t="s">
        <v>281</v>
      </c>
    </row>
    <row r="163" spans="1:11" ht="14.4" customHeight="1" thickBot="1" x14ac:dyDescent="0.35">
      <c r="A163" s="486"/>
      <c r="B163" s="459">
        <v>-4458.9259900100596</v>
      </c>
      <c r="C163" s="459">
        <v>-4508.5761700000003</v>
      </c>
      <c r="D163" s="460">
        <v>-49.650179989938998</v>
      </c>
      <c r="E163" s="461">
        <v>1.011135008766</v>
      </c>
      <c r="F163" s="459">
        <v>-4480.7432338529597</v>
      </c>
      <c r="G163" s="460">
        <v>-2240.3716169264799</v>
      </c>
      <c r="H163" s="462">
        <v>-257.31214</v>
      </c>
      <c r="I163" s="459">
        <v>-2066.0422700000099</v>
      </c>
      <c r="J163" s="460">
        <v>174.32934692647001</v>
      </c>
      <c r="K163" s="463">
        <v>0.46109365392500001</v>
      </c>
    </row>
    <row r="164" spans="1:11" ht="14.4" customHeight="1" thickBot="1" x14ac:dyDescent="0.35">
      <c r="A164" s="487" t="s">
        <v>66</v>
      </c>
      <c r="B164" s="474">
        <v>-4458.9259900100596</v>
      </c>
      <c r="C164" s="474">
        <v>-4508.5761700000003</v>
      </c>
      <c r="D164" s="475">
        <v>-49.65017998994</v>
      </c>
      <c r="E164" s="476" t="s">
        <v>281</v>
      </c>
      <c r="F164" s="474">
        <v>-4480.7432338529597</v>
      </c>
      <c r="G164" s="475">
        <v>-2240.3716169264799</v>
      </c>
      <c r="H164" s="474">
        <v>-257.31214</v>
      </c>
      <c r="I164" s="474">
        <v>-2066.0422700000099</v>
      </c>
      <c r="J164" s="475">
        <v>174.32934692647001</v>
      </c>
      <c r="K164" s="477">
        <v>0.46109365392500001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270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70">
        <v>2015</v>
      </c>
      <c r="D3" s="239">
        <v>2017</v>
      </c>
      <c r="E3" s="7"/>
      <c r="F3" s="338">
        <v>2018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8" t="s">
        <v>425</v>
      </c>
      <c r="B5" s="489" t="s">
        <v>426</v>
      </c>
      <c r="C5" s="490" t="s">
        <v>427</v>
      </c>
      <c r="D5" s="490" t="s">
        <v>427</v>
      </c>
      <c r="E5" s="490"/>
      <c r="F5" s="490" t="s">
        <v>427</v>
      </c>
      <c r="G5" s="490" t="s">
        <v>427</v>
      </c>
      <c r="H5" s="490" t="s">
        <v>427</v>
      </c>
      <c r="I5" s="491" t="s">
        <v>427</v>
      </c>
      <c r="J5" s="492" t="s">
        <v>68</v>
      </c>
    </row>
    <row r="6" spans="1:10" ht="14.4" customHeight="1" x14ac:dyDescent="0.3">
      <c r="A6" s="488" t="s">
        <v>425</v>
      </c>
      <c r="B6" s="489" t="s">
        <v>428</v>
      </c>
      <c r="C6" s="490">
        <v>298.49718000000001</v>
      </c>
      <c r="D6" s="490">
        <v>320.31007</v>
      </c>
      <c r="E6" s="490"/>
      <c r="F6" s="490">
        <v>308.48182000000003</v>
      </c>
      <c r="G6" s="490">
        <v>294.99999609375004</v>
      </c>
      <c r="H6" s="490">
        <v>13.481823906249986</v>
      </c>
      <c r="I6" s="491">
        <v>1.0457010985924404</v>
      </c>
      <c r="J6" s="492" t="s">
        <v>1</v>
      </c>
    </row>
    <row r="7" spans="1:10" ht="14.4" customHeight="1" x14ac:dyDescent="0.3">
      <c r="A7" s="488" t="s">
        <v>425</v>
      </c>
      <c r="B7" s="489" t="s">
        <v>429</v>
      </c>
      <c r="C7" s="490">
        <v>0</v>
      </c>
      <c r="D7" s="490">
        <v>0</v>
      </c>
      <c r="E7" s="490"/>
      <c r="F7" s="490">
        <v>1.02925</v>
      </c>
      <c r="G7" s="490">
        <v>0</v>
      </c>
      <c r="H7" s="490">
        <v>1.02925</v>
      </c>
      <c r="I7" s="491" t="s">
        <v>427</v>
      </c>
      <c r="J7" s="492" t="s">
        <v>1</v>
      </c>
    </row>
    <row r="8" spans="1:10" ht="14.4" customHeight="1" x14ac:dyDescent="0.3">
      <c r="A8" s="488" t="s">
        <v>425</v>
      </c>
      <c r="B8" s="489" t="s">
        <v>430</v>
      </c>
      <c r="C8" s="490">
        <v>298.49718000000001</v>
      </c>
      <c r="D8" s="490">
        <v>320.31007</v>
      </c>
      <c r="E8" s="490"/>
      <c r="F8" s="490">
        <v>309.51107000000002</v>
      </c>
      <c r="G8" s="490">
        <v>294.99999609375004</v>
      </c>
      <c r="H8" s="490">
        <v>14.511073906249976</v>
      </c>
      <c r="I8" s="491">
        <v>1.0491900816894872</v>
      </c>
      <c r="J8" s="492" t="s">
        <v>431</v>
      </c>
    </row>
    <row r="10" spans="1:10" ht="14.4" customHeight="1" x14ac:dyDescent="0.3">
      <c r="A10" s="488" t="s">
        <v>425</v>
      </c>
      <c r="B10" s="489" t="s">
        <v>426</v>
      </c>
      <c r="C10" s="490" t="s">
        <v>427</v>
      </c>
      <c r="D10" s="490" t="s">
        <v>427</v>
      </c>
      <c r="E10" s="490"/>
      <c r="F10" s="490" t="s">
        <v>427</v>
      </c>
      <c r="G10" s="490" t="s">
        <v>427</v>
      </c>
      <c r="H10" s="490" t="s">
        <v>427</v>
      </c>
      <c r="I10" s="491" t="s">
        <v>427</v>
      </c>
      <c r="J10" s="492" t="s">
        <v>68</v>
      </c>
    </row>
    <row r="11" spans="1:10" ht="14.4" customHeight="1" x14ac:dyDescent="0.3">
      <c r="A11" s="488" t="s">
        <v>432</v>
      </c>
      <c r="B11" s="489" t="s">
        <v>433</v>
      </c>
      <c r="C11" s="490" t="s">
        <v>427</v>
      </c>
      <c r="D11" s="490" t="s">
        <v>427</v>
      </c>
      <c r="E11" s="490"/>
      <c r="F11" s="490" t="s">
        <v>427</v>
      </c>
      <c r="G11" s="490" t="s">
        <v>427</v>
      </c>
      <c r="H11" s="490" t="s">
        <v>427</v>
      </c>
      <c r="I11" s="491" t="s">
        <v>427</v>
      </c>
      <c r="J11" s="492" t="s">
        <v>0</v>
      </c>
    </row>
    <row r="12" spans="1:10" ht="14.4" customHeight="1" x14ac:dyDescent="0.3">
      <c r="A12" s="488" t="s">
        <v>432</v>
      </c>
      <c r="B12" s="489" t="s">
        <v>428</v>
      </c>
      <c r="C12" s="490">
        <v>85.181829999999991</v>
      </c>
      <c r="D12" s="490">
        <v>56.883580000000023</v>
      </c>
      <c r="E12" s="490"/>
      <c r="F12" s="490">
        <v>61.82499</v>
      </c>
      <c r="G12" s="490">
        <v>62</v>
      </c>
      <c r="H12" s="490">
        <v>-0.17501000000000033</v>
      </c>
      <c r="I12" s="491">
        <v>0.99717725806451607</v>
      </c>
      <c r="J12" s="492" t="s">
        <v>1</v>
      </c>
    </row>
    <row r="13" spans="1:10" ht="14.4" customHeight="1" x14ac:dyDescent="0.3">
      <c r="A13" s="488" t="s">
        <v>432</v>
      </c>
      <c r="B13" s="489" t="s">
        <v>429</v>
      </c>
      <c r="C13" s="490">
        <v>0</v>
      </c>
      <c r="D13" s="490">
        <v>0</v>
      </c>
      <c r="E13" s="490"/>
      <c r="F13" s="490">
        <v>1.02925</v>
      </c>
      <c r="G13" s="490">
        <v>0</v>
      </c>
      <c r="H13" s="490">
        <v>1.02925</v>
      </c>
      <c r="I13" s="491" t="s">
        <v>427</v>
      </c>
      <c r="J13" s="492" t="s">
        <v>1</v>
      </c>
    </row>
    <row r="14" spans="1:10" ht="14.4" customHeight="1" x14ac:dyDescent="0.3">
      <c r="A14" s="488" t="s">
        <v>432</v>
      </c>
      <c r="B14" s="489" t="s">
        <v>434</v>
      </c>
      <c r="C14" s="490">
        <v>85.181829999999991</v>
      </c>
      <c r="D14" s="490">
        <v>56.883580000000023</v>
      </c>
      <c r="E14" s="490"/>
      <c r="F14" s="490">
        <v>62.854239999999997</v>
      </c>
      <c r="G14" s="490">
        <v>62</v>
      </c>
      <c r="H14" s="490">
        <v>0.85423999999999722</v>
      </c>
      <c r="I14" s="491">
        <v>1.013778064516129</v>
      </c>
      <c r="J14" s="492" t="s">
        <v>435</v>
      </c>
    </row>
    <row r="15" spans="1:10" ht="14.4" customHeight="1" x14ac:dyDescent="0.3">
      <c r="A15" s="488" t="s">
        <v>427</v>
      </c>
      <c r="B15" s="489" t="s">
        <v>427</v>
      </c>
      <c r="C15" s="490" t="s">
        <v>427</v>
      </c>
      <c r="D15" s="490" t="s">
        <v>427</v>
      </c>
      <c r="E15" s="490"/>
      <c r="F15" s="490" t="s">
        <v>427</v>
      </c>
      <c r="G15" s="490" t="s">
        <v>427</v>
      </c>
      <c r="H15" s="490" t="s">
        <v>427</v>
      </c>
      <c r="I15" s="491" t="s">
        <v>427</v>
      </c>
      <c r="J15" s="492" t="s">
        <v>436</v>
      </c>
    </row>
    <row r="16" spans="1:10" ht="14.4" customHeight="1" x14ac:dyDescent="0.3">
      <c r="A16" s="488" t="s">
        <v>437</v>
      </c>
      <c r="B16" s="489" t="s">
        <v>438</v>
      </c>
      <c r="C16" s="490" t="s">
        <v>427</v>
      </c>
      <c r="D16" s="490" t="s">
        <v>427</v>
      </c>
      <c r="E16" s="490"/>
      <c r="F16" s="490" t="s">
        <v>427</v>
      </c>
      <c r="G16" s="490" t="s">
        <v>427</v>
      </c>
      <c r="H16" s="490" t="s">
        <v>427</v>
      </c>
      <c r="I16" s="491" t="s">
        <v>427</v>
      </c>
      <c r="J16" s="492" t="s">
        <v>0</v>
      </c>
    </row>
    <row r="17" spans="1:10" ht="14.4" customHeight="1" x14ac:dyDescent="0.3">
      <c r="A17" s="488" t="s">
        <v>437</v>
      </c>
      <c r="B17" s="489" t="s">
        <v>428</v>
      </c>
      <c r="C17" s="490">
        <v>213.31535000000002</v>
      </c>
      <c r="D17" s="490">
        <v>263.42649</v>
      </c>
      <c r="E17" s="490"/>
      <c r="F17" s="490">
        <v>246.65683000000001</v>
      </c>
      <c r="G17" s="490">
        <v>233</v>
      </c>
      <c r="H17" s="490">
        <v>13.656830000000014</v>
      </c>
      <c r="I17" s="491">
        <v>1.0586130042918456</v>
      </c>
      <c r="J17" s="492" t="s">
        <v>1</v>
      </c>
    </row>
    <row r="18" spans="1:10" ht="14.4" customHeight="1" x14ac:dyDescent="0.3">
      <c r="A18" s="488" t="s">
        <v>437</v>
      </c>
      <c r="B18" s="489" t="s">
        <v>439</v>
      </c>
      <c r="C18" s="490">
        <v>213.31535000000002</v>
      </c>
      <c r="D18" s="490">
        <v>263.42649</v>
      </c>
      <c r="E18" s="490"/>
      <c r="F18" s="490">
        <v>246.65683000000001</v>
      </c>
      <c r="G18" s="490">
        <v>233</v>
      </c>
      <c r="H18" s="490">
        <v>13.656830000000014</v>
      </c>
      <c r="I18" s="491">
        <v>1.0586130042918456</v>
      </c>
      <c r="J18" s="492" t="s">
        <v>435</v>
      </c>
    </row>
    <row r="19" spans="1:10" ht="14.4" customHeight="1" x14ac:dyDescent="0.3">
      <c r="A19" s="488" t="s">
        <v>427</v>
      </c>
      <c r="B19" s="489" t="s">
        <v>427</v>
      </c>
      <c r="C19" s="490" t="s">
        <v>427</v>
      </c>
      <c r="D19" s="490" t="s">
        <v>427</v>
      </c>
      <c r="E19" s="490"/>
      <c r="F19" s="490" t="s">
        <v>427</v>
      </c>
      <c r="G19" s="490" t="s">
        <v>427</v>
      </c>
      <c r="H19" s="490" t="s">
        <v>427</v>
      </c>
      <c r="I19" s="491" t="s">
        <v>427</v>
      </c>
      <c r="J19" s="492" t="s">
        <v>436</v>
      </c>
    </row>
    <row r="20" spans="1:10" ht="14.4" customHeight="1" x14ac:dyDescent="0.3">
      <c r="A20" s="488" t="s">
        <v>425</v>
      </c>
      <c r="B20" s="489" t="s">
        <v>430</v>
      </c>
      <c r="C20" s="490">
        <v>298.49718000000001</v>
      </c>
      <c r="D20" s="490">
        <v>320.31007</v>
      </c>
      <c r="E20" s="490"/>
      <c r="F20" s="490">
        <v>309.51107000000002</v>
      </c>
      <c r="G20" s="490">
        <v>295</v>
      </c>
      <c r="H20" s="490">
        <v>14.511070000000018</v>
      </c>
      <c r="I20" s="491">
        <v>1.0491900677966102</v>
      </c>
      <c r="J20" s="492" t="s">
        <v>431</v>
      </c>
    </row>
  </sheetData>
  <mergeCells count="3">
    <mergeCell ref="F3:I3"/>
    <mergeCell ref="C4:D4"/>
    <mergeCell ref="A1:I1"/>
  </mergeCells>
  <conditionalFormatting sqref="F9 F21:F65537">
    <cfRule type="cellIs" dxfId="54" priority="18" stopIfTrue="1" operator="greaterThan">
      <formula>1</formula>
    </cfRule>
  </conditionalFormatting>
  <conditionalFormatting sqref="H5:H8">
    <cfRule type="expression" dxfId="53" priority="14">
      <formula>$H5&gt;0</formula>
    </cfRule>
  </conditionalFormatting>
  <conditionalFormatting sqref="I5:I8">
    <cfRule type="expression" dxfId="52" priority="15">
      <formula>$I5&gt;1</formula>
    </cfRule>
  </conditionalFormatting>
  <conditionalFormatting sqref="B5:B8">
    <cfRule type="expression" dxfId="51" priority="11">
      <formula>OR($J5="NS",$J5="SumaNS",$J5="Účet")</formula>
    </cfRule>
  </conditionalFormatting>
  <conditionalFormatting sqref="B5:D8 F5:I8">
    <cfRule type="expression" dxfId="50" priority="17">
      <formula>AND($J5&lt;&gt;"",$J5&lt;&gt;"mezeraKL")</formula>
    </cfRule>
  </conditionalFormatting>
  <conditionalFormatting sqref="B5:D8 F5:I8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8" priority="13">
      <formula>OR($J5="SumaNS",$J5="NS")</formula>
    </cfRule>
  </conditionalFormatting>
  <conditionalFormatting sqref="A5:A8">
    <cfRule type="expression" dxfId="47" priority="9">
      <formula>AND($J5&lt;&gt;"mezeraKL",$J5&lt;&gt;"")</formula>
    </cfRule>
  </conditionalFormatting>
  <conditionalFormatting sqref="A5:A8">
    <cfRule type="expression" dxfId="46" priority="10">
      <formula>AND($J5&lt;&gt;"",$J5&lt;&gt;"mezeraKL")</formula>
    </cfRule>
  </conditionalFormatting>
  <conditionalFormatting sqref="H10:H20">
    <cfRule type="expression" dxfId="45" priority="5">
      <formula>$H10&gt;0</formula>
    </cfRule>
  </conditionalFormatting>
  <conditionalFormatting sqref="A10:A20">
    <cfRule type="expression" dxfId="44" priority="2">
      <formula>AND($J10&lt;&gt;"mezeraKL",$J10&lt;&gt;"")</formula>
    </cfRule>
  </conditionalFormatting>
  <conditionalFormatting sqref="I10:I20">
    <cfRule type="expression" dxfId="43" priority="6">
      <formula>$I10&gt;1</formula>
    </cfRule>
  </conditionalFormatting>
  <conditionalFormatting sqref="B10:B20">
    <cfRule type="expression" dxfId="42" priority="1">
      <formula>OR($J10="NS",$J10="SumaNS",$J10="Účet")</formula>
    </cfRule>
  </conditionalFormatting>
  <conditionalFormatting sqref="A10:D20 F10:I20">
    <cfRule type="expression" dxfId="41" priority="8">
      <formula>AND($J10&lt;&gt;"",$J10&lt;&gt;"mezeraKL")</formula>
    </cfRule>
  </conditionalFormatting>
  <conditionalFormatting sqref="B10:D20 F10:I20">
    <cfRule type="expression" dxfId="40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0 F10:I20">
    <cfRule type="expression" dxfId="39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75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" customHeight="1" thickBot="1" x14ac:dyDescent="0.35">
      <c r="A2" s="232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369.40676461487396</v>
      </c>
      <c r="M3" s="98">
        <f>SUBTOTAL(9,M5:M1048576)</f>
        <v>835</v>
      </c>
      <c r="N3" s="99">
        <f>SUBTOTAL(9,N5:N1048576)</f>
        <v>308454.64845341974</v>
      </c>
    </row>
    <row r="4" spans="1:14" s="208" customFormat="1" ht="14.4" customHeight="1" thickBot="1" x14ac:dyDescent="0.35">
      <c r="A4" s="493" t="s">
        <v>4</v>
      </c>
      <c r="B4" s="494" t="s">
        <v>5</v>
      </c>
      <c r="C4" s="494" t="s">
        <v>0</v>
      </c>
      <c r="D4" s="494" t="s">
        <v>6</v>
      </c>
      <c r="E4" s="495" t="s">
        <v>7</v>
      </c>
      <c r="F4" s="494" t="s">
        <v>1</v>
      </c>
      <c r="G4" s="494" t="s">
        <v>8</v>
      </c>
      <c r="H4" s="494" t="s">
        <v>9</v>
      </c>
      <c r="I4" s="494" t="s">
        <v>10</v>
      </c>
      <c r="J4" s="496" t="s">
        <v>11</v>
      </c>
      <c r="K4" s="496" t="s">
        <v>12</v>
      </c>
      <c r="L4" s="497" t="s">
        <v>142</v>
      </c>
      <c r="M4" s="497" t="s">
        <v>13</v>
      </c>
      <c r="N4" s="498" t="s">
        <v>159</v>
      </c>
    </row>
    <row r="5" spans="1:14" ht="14.4" customHeight="1" x14ac:dyDescent="0.3">
      <c r="A5" s="501" t="s">
        <v>425</v>
      </c>
      <c r="B5" s="502" t="s">
        <v>426</v>
      </c>
      <c r="C5" s="503" t="s">
        <v>432</v>
      </c>
      <c r="D5" s="504" t="s">
        <v>433</v>
      </c>
      <c r="E5" s="505">
        <v>50113001</v>
      </c>
      <c r="F5" s="504" t="s">
        <v>440</v>
      </c>
      <c r="G5" s="503" t="s">
        <v>441</v>
      </c>
      <c r="H5" s="503">
        <v>100362</v>
      </c>
      <c r="I5" s="503">
        <v>362</v>
      </c>
      <c r="J5" s="503" t="s">
        <v>442</v>
      </c>
      <c r="K5" s="503" t="s">
        <v>443</v>
      </c>
      <c r="L5" s="506">
        <v>86.43</v>
      </c>
      <c r="M5" s="506">
        <v>2</v>
      </c>
      <c r="N5" s="507">
        <v>172.86</v>
      </c>
    </row>
    <row r="6" spans="1:14" ht="14.4" customHeight="1" x14ac:dyDescent="0.3">
      <c r="A6" s="508" t="s">
        <v>425</v>
      </c>
      <c r="B6" s="509" t="s">
        <v>426</v>
      </c>
      <c r="C6" s="510" t="s">
        <v>432</v>
      </c>
      <c r="D6" s="511" t="s">
        <v>433</v>
      </c>
      <c r="E6" s="512">
        <v>50113001</v>
      </c>
      <c r="F6" s="511" t="s">
        <v>440</v>
      </c>
      <c r="G6" s="510" t="s">
        <v>441</v>
      </c>
      <c r="H6" s="510">
        <v>158249</v>
      </c>
      <c r="I6" s="510">
        <v>58249</v>
      </c>
      <c r="J6" s="510" t="s">
        <v>444</v>
      </c>
      <c r="K6" s="510" t="s">
        <v>427</v>
      </c>
      <c r="L6" s="513">
        <v>202.42499999999998</v>
      </c>
      <c r="M6" s="513">
        <v>8</v>
      </c>
      <c r="N6" s="514">
        <v>1619.3999999999999</v>
      </c>
    </row>
    <row r="7" spans="1:14" ht="14.4" customHeight="1" x14ac:dyDescent="0.3">
      <c r="A7" s="508" t="s">
        <v>425</v>
      </c>
      <c r="B7" s="509" t="s">
        <v>426</v>
      </c>
      <c r="C7" s="510" t="s">
        <v>432</v>
      </c>
      <c r="D7" s="511" t="s">
        <v>433</v>
      </c>
      <c r="E7" s="512">
        <v>50113001</v>
      </c>
      <c r="F7" s="511" t="s">
        <v>440</v>
      </c>
      <c r="G7" s="510" t="s">
        <v>441</v>
      </c>
      <c r="H7" s="510">
        <v>51366</v>
      </c>
      <c r="I7" s="510">
        <v>51366</v>
      </c>
      <c r="J7" s="510" t="s">
        <v>445</v>
      </c>
      <c r="K7" s="510" t="s">
        <v>446</v>
      </c>
      <c r="L7" s="513">
        <v>171.60000000000002</v>
      </c>
      <c r="M7" s="513">
        <v>83</v>
      </c>
      <c r="N7" s="514">
        <v>14242.800000000001</v>
      </c>
    </row>
    <row r="8" spans="1:14" ht="14.4" customHeight="1" x14ac:dyDescent="0.3">
      <c r="A8" s="508" t="s">
        <v>425</v>
      </c>
      <c r="B8" s="509" t="s">
        <v>426</v>
      </c>
      <c r="C8" s="510" t="s">
        <v>432</v>
      </c>
      <c r="D8" s="511" t="s">
        <v>433</v>
      </c>
      <c r="E8" s="512">
        <v>50113001</v>
      </c>
      <c r="F8" s="511" t="s">
        <v>440</v>
      </c>
      <c r="G8" s="510" t="s">
        <v>441</v>
      </c>
      <c r="H8" s="510">
        <v>846629</v>
      </c>
      <c r="I8" s="510">
        <v>100013</v>
      </c>
      <c r="J8" s="510" t="s">
        <v>447</v>
      </c>
      <c r="K8" s="510" t="s">
        <v>448</v>
      </c>
      <c r="L8" s="513">
        <v>39.400000000000006</v>
      </c>
      <c r="M8" s="513">
        <v>2</v>
      </c>
      <c r="N8" s="514">
        <v>78.800000000000011</v>
      </c>
    </row>
    <row r="9" spans="1:14" ht="14.4" customHeight="1" x14ac:dyDescent="0.3">
      <c r="A9" s="508" t="s">
        <v>425</v>
      </c>
      <c r="B9" s="509" t="s">
        <v>426</v>
      </c>
      <c r="C9" s="510" t="s">
        <v>432</v>
      </c>
      <c r="D9" s="511" t="s">
        <v>433</v>
      </c>
      <c r="E9" s="512">
        <v>50113001</v>
      </c>
      <c r="F9" s="511" t="s">
        <v>440</v>
      </c>
      <c r="G9" s="510" t="s">
        <v>441</v>
      </c>
      <c r="H9" s="510">
        <v>208466</v>
      </c>
      <c r="I9" s="510">
        <v>208466</v>
      </c>
      <c r="J9" s="510" t="s">
        <v>449</v>
      </c>
      <c r="K9" s="510" t="s">
        <v>450</v>
      </c>
      <c r="L9" s="513">
        <v>792.77000000000021</v>
      </c>
      <c r="M9" s="513">
        <v>5</v>
      </c>
      <c r="N9" s="514">
        <v>3963.8500000000013</v>
      </c>
    </row>
    <row r="10" spans="1:14" ht="14.4" customHeight="1" x14ac:dyDescent="0.3">
      <c r="A10" s="508" t="s">
        <v>425</v>
      </c>
      <c r="B10" s="509" t="s">
        <v>426</v>
      </c>
      <c r="C10" s="510" t="s">
        <v>432</v>
      </c>
      <c r="D10" s="511" t="s">
        <v>433</v>
      </c>
      <c r="E10" s="512">
        <v>50113001</v>
      </c>
      <c r="F10" s="511" t="s">
        <v>440</v>
      </c>
      <c r="G10" s="510" t="s">
        <v>441</v>
      </c>
      <c r="H10" s="510">
        <v>920304</v>
      </c>
      <c r="I10" s="510">
        <v>0</v>
      </c>
      <c r="J10" s="510" t="s">
        <v>451</v>
      </c>
      <c r="K10" s="510" t="s">
        <v>427</v>
      </c>
      <c r="L10" s="513">
        <v>211.84269728097317</v>
      </c>
      <c r="M10" s="513">
        <v>3</v>
      </c>
      <c r="N10" s="514">
        <v>635.52809184291948</v>
      </c>
    </row>
    <row r="11" spans="1:14" ht="14.4" customHeight="1" x14ac:dyDescent="0.3">
      <c r="A11" s="508" t="s">
        <v>425</v>
      </c>
      <c r="B11" s="509" t="s">
        <v>426</v>
      </c>
      <c r="C11" s="510" t="s">
        <v>432</v>
      </c>
      <c r="D11" s="511" t="s">
        <v>433</v>
      </c>
      <c r="E11" s="512">
        <v>50113001</v>
      </c>
      <c r="F11" s="511" t="s">
        <v>440</v>
      </c>
      <c r="G11" s="510" t="s">
        <v>441</v>
      </c>
      <c r="H11" s="510">
        <v>930035</v>
      </c>
      <c r="I11" s="510">
        <v>0</v>
      </c>
      <c r="J11" s="510" t="s">
        <v>452</v>
      </c>
      <c r="K11" s="510" t="s">
        <v>427</v>
      </c>
      <c r="L11" s="513">
        <v>57.366494352479876</v>
      </c>
      <c r="M11" s="513">
        <v>9</v>
      </c>
      <c r="N11" s="514">
        <v>516.2984491723189</v>
      </c>
    </row>
    <row r="12" spans="1:14" ht="14.4" customHeight="1" x14ac:dyDescent="0.3">
      <c r="A12" s="508" t="s">
        <v>425</v>
      </c>
      <c r="B12" s="509" t="s">
        <v>426</v>
      </c>
      <c r="C12" s="510" t="s">
        <v>432</v>
      </c>
      <c r="D12" s="511" t="s">
        <v>433</v>
      </c>
      <c r="E12" s="512">
        <v>50113001</v>
      </c>
      <c r="F12" s="511" t="s">
        <v>440</v>
      </c>
      <c r="G12" s="510" t="s">
        <v>441</v>
      </c>
      <c r="H12" s="510">
        <v>900321</v>
      </c>
      <c r="I12" s="510">
        <v>0</v>
      </c>
      <c r="J12" s="510" t="s">
        <v>453</v>
      </c>
      <c r="K12" s="510" t="s">
        <v>427</v>
      </c>
      <c r="L12" s="513">
        <v>81.078602735601166</v>
      </c>
      <c r="M12" s="513">
        <v>1</v>
      </c>
      <c r="N12" s="514">
        <v>81.078602735601166</v>
      </c>
    </row>
    <row r="13" spans="1:14" ht="14.4" customHeight="1" x14ac:dyDescent="0.3">
      <c r="A13" s="508" t="s">
        <v>425</v>
      </c>
      <c r="B13" s="509" t="s">
        <v>426</v>
      </c>
      <c r="C13" s="510" t="s">
        <v>432</v>
      </c>
      <c r="D13" s="511" t="s">
        <v>433</v>
      </c>
      <c r="E13" s="512">
        <v>50113001</v>
      </c>
      <c r="F13" s="511" t="s">
        <v>440</v>
      </c>
      <c r="G13" s="510" t="s">
        <v>441</v>
      </c>
      <c r="H13" s="510">
        <v>841560</v>
      </c>
      <c r="I13" s="510">
        <v>0</v>
      </c>
      <c r="J13" s="510" t="s">
        <v>454</v>
      </c>
      <c r="K13" s="510" t="s">
        <v>427</v>
      </c>
      <c r="L13" s="513">
        <v>194.3942413485882</v>
      </c>
      <c r="M13" s="513">
        <v>22</v>
      </c>
      <c r="N13" s="514">
        <v>4276.6733096689404</v>
      </c>
    </row>
    <row r="14" spans="1:14" ht="14.4" customHeight="1" x14ac:dyDescent="0.3">
      <c r="A14" s="508" t="s">
        <v>425</v>
      </c>
      <c r="B14" s="509" t="s">
        <v>426</v>
      </c>
      <c r="C14" s="510" t="s">
        <v>432</v>
      </c>
      <c r="D14" s="511" t="s">
        <v>433</v>
      </c>
      <c r="E14" s="512">
        <v>50113001</v>
      </c>
      <c r="F14" s="511" t="s">
        <v>440</v>
      </c>
      <c r="G14" s="510" t="s">
        <v>441</v>
      </c>
      <c r="H14" s="510">
        <v>100498</v>
      </c>
      <c r="I14" s="510">
        <v>498</v>
      </c>
      <c r="J14" s="510" t="s">
        <v>455</v>
      </c>
      <c r="K14" s="510" t="s">
        <v>456</v>
      </c>
      <c r="L14" s="513">
        <v>107.3240625</v>
      </c>
      <c r="M14" s="513">
        <v>320</v>
      </c>
      <c r="N14" s="514">
        <v>34343.699999999997</v>
      </c>
    </row>
    <row r="15" spans="1:14" ht="14.4" customHeight="1" x14ac:dyDescent="0.3">
      <c r="A15" s="508" t="s">
        <v>425</v>
      </c>
      <c r="B15" s="509" t="s">
        <v>426</v>
      </c>
      <c r="C15" s="510" t="s">
        <v>432</v>
      </c>
      <c r="D15" s="511" t="s">
        <v>433</v>
      </c>
      <c r="E15" s="512">
        <v>50113001</v>
      </c>
      <c r="F15" s="511" t="s">
        <v>440</v>
      </c>
      <c r="G15" s="510" t="s">
        <v>441</v>
      </c>
      <c r="H15" s="510">
        <v>102684</v>
      </c>
      <c r="I15" s="510">
        <v>2684</v>
      </c>
      <c r="J15" s="510" t="s">
        <v>457</v>
      </c>
      <c r="K15" s="510" t="s">
        <v>458</v>
      </c>
      <c r="L15" s="513">
        <v>73.710000000000008</v>
      </c>
      <c r="M15" s="513">
        <v>4</v>
      </c>
      <c r="N15" s="514">
        <v>294.84000000000003</v>
      </c>
    </row>
    <row r="16" spans="1:14" ht="14.4" customHeight="1" x14ac:dyDescent="0.3">
      <c r="A16" s="508" t="s">
        <v>425</v>
      </c>
      <c r="B16" s="509" t="s">
        <v>426</v>
      </c>
      <c r="C16" s="510" t="s">
        <v>432</v>
      </c>
      <c r="D16" s="511" t="s">
        <v>433</v>
      </c>
      <c r="E16" s="512">
        <v>50113001</v>
      </c>
      <c r="F16" s="511" t="s">
        <v>440</v>
      </c>
      <c r="G16" s="510" t="s">
        <v>441</v>
      </c>
      <c r="H16" s="510">
        <v>100527</v>
      </c>
      <c r="I16" s="510">
        <v>527</v>
      </c>
      <c r="J16" s="510" t="s">
        <v>459</v>
      </c>
      <c r="K16" s="510" t="s">
        <v>460</v>
      </c>
      <c r="L16" s="513">
        <v>136.55000000000001</v>
      </c>
      <c r="M16" s="513">
        <v>2</v>
      </c>
      <c r="N16" s="514">
        <v>273.10000000000002</v>
      </c>
    </row>
    <row r="17" spans="1:14" ht="14.4" customHeight="1" x14ac:dyDescent="0.3">
      <c r="A17" s="508" t="s">
        <v>425</v>
      </c>
      <c r="B17" s="509" t="s">
        <v>426</v>
      </c>
      <c r="C17" s="510" t="s">
        <v>432</v>
      </c>
      <c r="D17" s="511" t="s">
        <v>433</v>
      </c>
      <c r="E17" s="512">
        <v>50113001</v>
      </c>
      <c r="F17" s="511" t="s">
        <v>440</v>
      </c>
      <c r="G17" s="510" t="s">
        <v>441</v>
      </c>
      <c r="H17" s="510">
        <v>100231</v>
      </c>
      <c r="I17" s="510">
        <v>231</v>
      </c>
      <c r="J17" s="510" t="s">
        <v>461</v>
      </c>
      <c r="K17" s="510" t="s">
        <v>462</v>
      </c>
      <c r="L17" s="513">
        <v>32.890000000000008</v>
      </c>
      <c r="M17" s="513">
        <v>1</v>
      </c>
      <c r="N17" s="514">
        <v>32.890000000000008</v>
      </c>
    </row>
    <row r="18" spans="1:14" ht="14.4" customHeight="1" x14ac:dyDescent="0.3">
      <c r="A18" s="508" t="s">
        <v>425</v>
      </c>
      <c r="B18" s="509" t="s">
        <v>426</v>
      </c>
      <c r="C18" s="510" t="s">
        <v>432</v>
      </c>
      <c r="D18" s="511" t="s">
        <v>433</v>
      </c>
      <c r="E18" s="512">
        <v>50113001</v>
      </c>
      <c r="F18" s="511" t="s">
        <v>440</v>
      </c>
      <c r="G18" s="510" t="s">
        <v>463</v>
      </c>
      <c r="H18" s="510">
        <v>107981</v>
      </c>
      <c r="I18" s="510">
        <v>7981</v>
      </c>
      <c r="J18" s="510" t="s">
        <v>464</v>
      </c>
      <c r="K18" s="510" t="s">
        <v>465</v>
      </c>
      <c r="L18" s="513">
        <v>50.64</v>
      </c>
      <c r="M18" s="513">
        <v>25</v>
      </c>
      <c r="N18" s="514">
        <v>1266</v>
      </c>
    </row>
    <row r="19" spans="1:14" ht="14.4" customHeight="1" x14ac:dyDescent="0.3">
      <c r="A19" s="508" t="s">
        <v>425</v>
      </c>
      <c r="B19" s="509" t="s">
        <v>426</v>
      </c>
      <c r="C19" s="510" t="s">
        <v>437</v>
      </c>
      <c r="D19" s="511" t="s">
        <v>438</v>
      </c>
      <c r="E19" s="512">
        <v>50113001</v>
      </c>
      <c r="F19" s="511" t="s">
        <v>440</v>
      </c>
      <c r="G19" s="510" t="s">
        <v>441</v>
      </c>
      <c r="H19" s="510">
        <v>845282</v>
      </c>
      <c r="I19" s="510">
        <v>107133</v>
      </c>
      <c r="J19" s="510" t="s">
        <v>466</v>
      </c>
      <c r="K19" s="510" t="s">
        <v>467</v>
      </c>
      <c r="L19" s="513">
        <v>878.81354206563856</v>
      </c>
      <c r="M19" s="513">
        <v>81</v>
      </c>
      <c r="N19" s="514">
        <v>71183.896907316725</v>
      </c>
    </row>
    <row r="20" spans="1:14" ht="14.4" customHeight="1" x14ac:dyDescent="0.3">
      <c r="A20" s="508" t="s">
        <v>425</v>
      </c>
      <c r="B20" s="509" t="s">
        <v>426</v>
      </c>
      <c r="C20" s="510" t="s">
        <v>437</v>
      </c>
      <c r="D20" s="511" t="s">
        <v>438</v>
      </c>
      <c r="E20" s="512">
        <v>50113001</v>
      </c>
      <c r="F20" s="511" t="s">
        <v>440</v>
      </c>
      <c r="G20" s="510" t="s">
        <v>441</v>
      </c>
      <c r="H20" s="510">
        <v>120102</v>
      </c>
      <c r="I20" s="510">
        <v>120102</v>
      </c>
      <c r="J20" s="510" t="s">
        <v>468</v>
      </c>
      <c r="K20" s="510" t="s">
        <v>469</v>
      </c>
      <c r="L20" s="513">
        <v>562.2833333333333</v>
      </c>
      <c r="M20" s="513">
        <v>15</v>
      </c>
      <c r="N20" s="514">
        <v>8434.25</v>
      </c>
    </row>
    <row r="21" spans="1:14" ht="14.4" customHeight="1" x14ac:dyDescent="0.3">
      <c r="A21" s="508" t="s">
        <v>425</v>
      </c>
      <c r="B21" s="509" t="s">
        <v>426</v>
      </c>
      <c r="C21" s="510" t="s">
        <v>437</v>
      </c>
      <c r="D21" s="511" t="s">
        <v>438</v>
      </c>
      <c r="E21" s="512">
        <v>50113001</v>
      </c>
      <c r="F21" s="511" t="s">
        <v>440</v>
      </c>
      <c r="G21" s="510" t="s">
        <v>441</v>
      </c>
      <c r="H21" s="510">
        <v>132827</v>
      </c>
      <c r="I21" s="510">
        <v>32827</v>
      </c>
      <c r="J21" s="510" t="s">
        <v>470</v>
      </c>
      <c r="K21" s="510" t="s">
        <v>471</v>
      </c>
      <c r="L21" s="513">
        <v>660.88016785981245</v>
      </c>
      <c r="M21" s="513">
        <v>1</v>
      </c>
      <c r="N21" s="514">
        <v>660.88016785981245</v>
      </c>
    </row>
    <row r="22" spans="1:14" ht="14.4" customHeight="1" x14ac:dyDescent="0.3">
      <c r="A22" s="508" t="s">
        <v>425</v>
      </c>
      <c r="B22" s="509" t="s">
        <v>426</v>
      </c>
      <c r="C22" s="510" t="s">
        <v>437</v>
      </c>
      <c r="D22" s="511" t="s">
        <v>438</v>
      </c>
      <c r="E22" s="512">
        <v>50113001</v>
      </c>
      <c r="F22" s="511" t="s">
        <v>440</v>
      </c>
      <c r="G22" s="510" t="s">
        <v>441</v>
      </c>
      <c r="H22" s="510">
        <v>103073</v>
      </c>
      <c r="I22" s="510">
        <v>103073</v>
      </c>
      <c r="J22" s="510" t="s">
        <v>472</v>
      </c>
      <c r="K22" s="510" t="s">
        <v>473</v>
      </c>
      <c r="L22" s="513">
        <v>639.87000877779383</v>
      </c>
      <c r="M22" s="513">
        <v>1</v>
      </c>
      <c r="N22" s="514">
        <v>639.87000877779383</v>
      </c>
    </row>
    <row r="23" spans="1:14" ht="14.4" customHeight="1" x14ac:dyDescent="0.3">
      <c r="A23" s="508" t="s">
        <v>425</v>
      </c>
      <c r="B23" s="509" t="s">
        <v>426</v>
      </c>
      <c r="C23" s="510" t="s">
        <v>437</v>
      </c>
      <c r="D23" s="511" t="s">
        <v>438</v>
      </c>
      <c r="E23" s="512">
        <v>50113001</v>
      </c>
      <c r="F23" s="511" t="s">
        <v>440</v>
      </c>
      <c r="G23" s="510" t="s">
        <v>441</v>
      </c>
      <c r="H23" s="510">
        <v>215956</v>
      </c>
      <c r="I23" s="510">
        <v>215956</v>
      </c>
      <c r="J23" s="510" t="s">
        <v>474</v>
      </c>
      <c r="K23" s="510" t="s">
        <v>475</v>
      </c>
      <c r="L23" s="513">
        <v>633.08618732305763</v>
      </c>
      <c r="M23" s="513">
        <v>68</v>
      </c>
      <c r="N23" s="514">
        <v>43049.860737967916</v>
      </c>
    </row>
    <row r="24" spans="1:14" ht="14.4" customHeight="1" x14ac:dyDescent="0.3">
      <c r="A24" s="508" t="s">
        <v>425</v>
      </c>
      <c r="B24" s="509" t="s">
        <v>426</v>
      </c>
      <c r="C24" s="510" t="s">
        <v>437</v>
      </c>
      <c r="D24" s="511" t="s">
        <v>438</v>
      </c>
      <c r="E24" s="512">
        <v>50113001</v>
      </c>
      <c r="F24" s="511" t="s">
        <v>440</v>
      </c>
      <c r="G24" s="510" t="s">
        <v>441</v>
      </c>
      <c r="H24" s="510">
        <v>193236</v>
      </c>
      <c r="I24" s="510">
        <v>193236</v>
      </c>
      <c r="J24" s="510" t="s">
        <v>476</v>
      </c>
      <c r="K24" s="510" t="s">
        <v>477</v>
      </c>
      <c r="L24" s="513">
        <v>960.8611025608534</v>
      </c>
      <c r="M24" s="513">
        <v>4</v>
      </c>
      <c r="N24" s="514">
        <v>3843.4444102434136</v>
      </c>
    </row>
    <row r="25" spans="1:14" ht="14.4" customHeight="1" x14ac:dyDescent="0.3">
      <c r="A25" s="508" t="s">
        <v>425</v>
      </c>
      <c r="B25" s="509" t="s">
        <v>426</v>
      </c>
      <c r="C25" s="510" t="s">
        <v>437</v>
      </c>
      <c r="D25" s="511" t="s">
        <v>438</v>
      </c>
      <c r="E25" s="512">
        <v>50113001</v>
      </c>
      <c r="F25" s="511" t="s">
        <v>440</v>
      </c>
      <c r="G25" s="510" t="s">
        <v>441</v>
      </c>
      <c r="H25" s="510">
        <v>147208</v>
      </c>
      <c r="I25" s="510">
        <v>103543</v>
      </c>
      <c r="J25" s="510" t="s">
        <v>478</v>
      </c>
      <c r="K25" s="510" t="s">
        <v>479</v>
      </c>
      <c r="L25" s="513">
        <v>906.91943624085764</v>
      </c>
      <c r="M25" s="513">
        <v>11</v>
      </c>
      <c r="N25" s="514">
        <v>9976.1137986494341</v>
      </c>
    </row>
    <row r="26" spans="1:14" ht="14.4" customHeight="1" x14ac:dyDescent="0.3">
      <c r="A26" s="508" t="s">
        <v>425</v>
      </c>
      <c r="B26" s="509" t="s">
        <v>426</v>
      </c>
      <c r="C26" s="510" t="s">
        <v>437</v>
      </c>
      <c r="D26" s="511" t="s">
        <v>438</v>
      </c>
      <c r="E26" s="512">
        <v>50113001</v>
      </c>
      <c r="F26" s="511" t="s">
        <v>440</v>
      </c>
      <c r="G26" s="510" t="s">
        <v>441</v>
      </c>
      <c r="H26" s="510">
        <v>126816</v>
      </c>
      <c r="I26" s="510">
        <v>26816</v>
      </c>
      <c r="J26" s="510" t="s">
        <v>480</v>
      </c>
      <c r="K26" s="510" t="s">
        <v>481</v>
      </c>
      <c r="L26" s="513">
        <v>1408.7097509669838</v>
      </c>
      <c r="M26" s="513">
        <v>27</v>
      </c>
      <c r="N26" s="514">
        <v>38035.163276108564</v>
      </c>
    </row>
    <row r="27" spans="1:14" ht="14.4" customHeight="1" x14ac:dyDescent="0.3">
      <c r="A27" s="508" t="s">
        <v>425</v>
      </c>
      <c r="B27" s="509" t="s">
        <v>426</v>
      </c>
      <c r="C27" s="510" t="s">
        <v>437</v>
      </c>
      <c r="D27" s="511" t="s">
        <v>438</v>
      </c>
      <c r="E27" s="512">
        <v>50113001</v>
      </c>
      <c r="F27" s="511" t="s">
        <v>440</v>
      </c>
      <c r="G27" s="510" t="s">
        <v>441</v>
      </c>
      <c r="H27" s="510">
        <v>186403</v>
      </c>
      <c r="I27" s="510">
        <v>85170</v>
      </c>
      <c r="J27" s="510" t="s">
        <v>482</v>
      </c>
      <c r="K27" s="510" t="s">
        <v>483</v>
      </c>
      <c r="L27" s="513">
        <v>537.17371179237841</v>
      </c>
      <c r="M27" s="513">
        <v>82</v>
      </c>
      <c r="N27" s="514">
        <v>44048.244366975028</v>
      </c>
    </row>
    <row r="28" spans="1:14" ht="14.4" customHeight="1" x14ac:dyDescent="0.3">
      <c r="A28" s="508" t="s">
        <v>425</v>
      </c>
      <c r="B28" s="509" t="s">
        <v>426</v>
      </c>
      <c r="C28" s="510" t="s">
        <v>437</v>
      </c>
      <c r="D28" s="511" t="s">
        <v>438</v>
      </c>
      <c r="E28" s="512">
        <v>50113001</v>
      </c>
      <c r="F28" s="511" t="s">
        <v>440</v>
      </c>
      <c r="G28" s="510" t="s">
        <v>441</v>
      </c>
      <c r="H28" s="510">
        <v>131426</v>
      </c>
      <c r="I28" s="510">
        <v>131426</v>
      </c>
      <c r="J28" s="510" t="s">
        <v>484</v>
      </c>
      <c r="K28" s="510" t="s">
        <v>485</v>
      </c>
      <c r="L28" s="513">
        <v>249.995</v>
      </c>
      <c r="M28" s="513">
        <v>2</v>
      </c>
      <c r="N28" s="514">
        <v>499.99</v>
      </c>
    </row>
    <row r="29" spans="1:14" ht="14.4" customHeight="1" thickBot="1" x14ac:dyDescent="0.35">
      <c r="A29" s="515" t="s">
        <v>425</v>
      </c>
      <c r="B29" s="516" t="s">
        <v>426</v>
      </c>
      <c r="C29" s="517" t="s">
        <v>437</v>
      </c>
      <c r="D29" s="518" t="s">
        <v>438</v>
      </c>
      <c r="E29" s="519">
        <v>50113001</v>
      </c>
      <c r="F29" s="518" t="s">
        <v>440</v>
      </c>
      <c r="G29" s="517" t="s">
        <v>441</v>
      </c>
      <c r="H29" s="517">
        <v>847178</v>
      </c>
      <c r="I29" s="517">
        <v>107496</v>
      </c>
      <c r="J29" s="517" t="s">
        <v>486</v>
      </c>
      <c r="K29" s="517" t="s">
        <v>487</v>
      </c>
      <c r="L29" s="520">
        <v>469.37707725180877</v>
      </c>
      <c r="M29" s="520">
        <v>56</v>
      </c>
      <c r="N29" s="521">
        <v>26285.116326101292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.88671875" style="207" customWidth="1"/>
    <col min="5" max="5" width="5.5546875" style="210" customWidth="1"/>
    <col min="6" max="6" width="10.88671875" style="207" customWidth="1"/>
    <col min="7" max="16384" width="8.88671875" style="129"/>
  </cols>
  <sheetData>
    <row r="1" spans="1:6" ht="37.200000000000003" customHeight="1" thickBot="1" x14ac:dyDescent="0.4">
      <c r="A1" s="367" t="s">
        <v>164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22" t="s">
        <v>143</v>
      </c>
      <c r="B4" s="523" t="s">
        <v>14</v>
      </c>
      <c r="C4" s="524" t="s">
        <v>2</v>
      </c>
      <c r="D4" s="523" t="s">
        <v>14</v>
      </c>
      <c r="E4" s="524" t="s">
        <v>2</v>
      </c>
      <c r="F4" s="525" t="s">
        <v>14</v>
      </c>
    </row>
    <row r="5" spans="1:6" ht="14.4" customHeight="1" thickBot="1" x14ac:dyDescent="0.35">
      <c r="A5" s="536" t="s">
        <v>488</v>
      </c>
      <c r="B5" s="499"/>
      <c r="C5" s="526">
        <v>0</v>
      </c>
      <c r="D5" s="499">
        <v>1266</v>
      </c>
      <c r="E5" s="526">
        <v>1</v>
      </c>
      <c r="F5" s="500">
        <v>1266</v>
      </c>
    </row>
    <row r="6" spans="1:6" ht="14.4" customHeight="1" thickBot="1" x14ac:dyDescent="0.35">
      <c r="A6" s="532" t="s">
        <v>3</v>
      </c>
      <c r="B6" s="533"/>
      <c r="C6" s="534">
        <v>0</v>
      </c>
      <c r="D6" s="533">
        <v>1266</v>
      </c>
      <c r="E6" s="534">
        <v>1</v>
      </c>
      <c r="F6" s="535">
        <v>1266</v>
      </c>
    </row>
    <row r="7" spans="1:6" ht="14.4" customHeight="1" thickBot="1" x14ac:dyDescent="0.35"/>
    <row r="8" spans="1:6" ht="14.4" customHeight="1" thickBot="1" x14ac:dyDescent="0.35">
      <c r="A8" s="536" t="s">
        <v>489</v>
      </c>
      <c r="B8" s="499"/>
      <c r="C8" s="526">
        <v>0</v>
      </c>
      <c r="D8" s="499">
        <v>1266</v>
      </c>
      <c r="E8" s="526">
        <v>1</v>
      </c>
      <c r="F8" s="500">
        <v>1266</v>
      </c>
    </row>
    <row r="9" spans="1:6" ht="14.4" customHeight="1" thickBot="1" x14ac:dyDescent="0.35">
      <c r="A9" s="532" t="s">
        <v>3</v>
      </c>
      <c r="B9" s="533"/>
      <c r="C9" s="534">
        <v>0</v>
      </c>
      <c r="D9" s="533">
        <v>1266</v>
      </c>
      <c r="E9" s="534">
        <v>1</v>
      </c>
      <c r="F9" s="535">
        <v>1266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2018-07-26T06:28:53Z</dcterms:modified>
</cp:coreProperties>
</file>