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0" i="431"/>
  <c r="D14" i="431"/>
  <c r="D18" i="431"/>
  <c r="E11" i="431"/>
  <c r="E15" i="431"/>
  <c r="E19" i="431"/>
  <c r="F12" i="431"/>
  <c r="G9" i="431"/>
  <c r="G13" i="431"/>
  <c r="G17" i="431"/>
  <c r="H10" i="431"/>
  <c r="H14" i="431"/>
  <c r="H18" i="431"/>
  <c r="J12" i="431"/>
  <c r="K17" i="431"/>
  <c r="L18" i="431"/>
  <c r="M15" i="431"/>
  <c r="N12" i="431"/>
  <c r="O9" i="431"/>
  <c r="O17" i="431"/>
  <c r="P14" i="431"/>
  <c r="Q11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C11" i="431"/>
  <c r="C19" i="431"/>
  <c r="D16" i="431"/>
  <c r="E13" i="431"/>
  <c r="F10" i="431"/>
  <c r="F18" i="431"/>
  <c r="G15" i="431"/>
  <c r="H12" i="431"/>
  <c r="I13" i="431"/>
  <c r="J10" i="431"/>
  <c r="J18" i="431"/>
  <c r="K19" i="431"/>
  <c r="L16" i="431"/>
  <c r="M17" i="431"/>
  <c r="N18" i="431"/>
  <c r="O19" i="431"/>
  <c r="Q9" i="431"/>
  <c r="H16" i="431"/>
  <c r="K15" i="431"/>
  <c r="M13" i="431"/>
  <c r="N14" i="431"/>
  <c r="P12" i="431"/>
  <c r="Q13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F16" i="431"/>
  <c r="I11" i="431"/>
  <c r="I15" i="431"/>
  <c r="I19" i="431"/>
  <c r="J16" i="431"/>
  <c r="K9" i="431"/>
  <c r="K13" i="431"/>
  <c r="L10" i="431"/>
  <c r="L14" i="431"/>
  <c r="M11" i="431"/>
  <c r="M19" i="431"/>
  <c r="N16" i="431"/>
  <c r="O13" i="431"/>
  <c r="P10" i="431"/>
  <c r="P18" i="431"/>
  <c r="Q15" i="431"/>
  <c r="Q19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N9" i="431"/>
  <c r="N17" i="431"/>
  <c r="O14" i="431"/>
  <c r="P11" i="431"/>
  <c r="P19" i="431"/>
  <c r="Q16" i="431"/>
  <c r="C15" i="431"/>
  <c r="D12" i="431"/>
  <c r="E9" i="431"/>
  <c r="E17" i="431"/>
  <c r="F14" i="431"/>
  <c r="G11" i="431"/>
  <c r="G19" i="431"/>
  <c r="I9" i="431"/>
  <c r="I17" i="431"/>
  <c r="J14" i="431"/>
  <c r="K11" i="431"/>
  <c r="L12" i="431"/>
  <c r="M9" i="431"/>
  <c r="N10" i="431"/>
  <c r="O11" i="431"/>
  <c r="O15" i="431"/>
  <c r="P16" i="431"/>
  <c r="Q17" i="431"/>
  <c r="O8" i="431"/>
  <c r="J8" i="431"/>
  <c r="G8" i="431"/>
  <c r="P8" i="431"/>
  <c r="H8" i="431"/>
  <c r="I8" i="431"/>
  <c r="E8" i="431"/>
  <c r="F8" i="431"/>
  <c r="M8" i="431"/>
  <c r="D8" i="431"/>
  <c r="N8" i="431"/>
  <c r="Q8" i="431"/>
  <c r="C8" i="431"/>
  <c r="L8" i="431"/>
  <c r="K8" i="431"/>
  <c r="S17" i="431" l="1"/>
  <c r="R17" i="431"/>
  <c r="S16" i="431"/>
  <c r="R16" i="431"/>
  <c r="S19" i="431"/>
  <c r="R19" i="431"/>
  <c r="R15" i="431"/>
  <c r="S15" i="431"/>
  <c r="R18" i="431"/>
  <c r="S18" i="431"/>
  <c r="S14" i="431"/>
  <c r="R14" i="431"/>
  <c r="R10" i="431"/>
  <c r="S10" i="431"/>
  <c r="S13" i="431"/>
  <c r="R13" i="431"/>
  <c r="R9" i="431"/>
  <c r="S9" i="431"/>
  <c r="R12" i="431"/>
  <c r="S12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<sst xmlns="http://schemas.openxmlformats.org/spreadsheetml/2006/main" count="5399" uniqueCount="1063">
  <si>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</si>
  <si>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</si>
  <si>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</si>
  <si>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</si>
  <si>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</si>
  <si>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</si>
  <si>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</si>
  <si>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</si>
  <si>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</si>
  <si>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</si>
  <si>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</si>
  <si>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</si>
  <si>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</si>
  <si>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</si>
  <si>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</si>
  <si>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</si>
  <si>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</si>
  <si>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</si>
  <si>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</si>
  <si>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</si>
  <si>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</si>
  <si>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</si>
  <si>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</si>
  <si>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</si>
  <si>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</si>
  <si>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</si>
  <si>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</si>
  <si>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</si>
  <si>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</si>
  <si>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</si>
  <si>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</si>
  <si>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</si>
  <si>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</si>
  <si>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</si>
  <si>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</si>
  <si>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</si>
  <si>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</si>
  <si>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</si>
  <si>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</si>
  <si>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</si>
  <si>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</si>
  <si>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</si>
  <si>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</si>
  <si>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</si>
  <si>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</si>
  <si>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</si>
  <si>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</si>
  <si>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</si>
  <si>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</si>
  <si>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</si>
  <si>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</si>
  <si>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</si>
  <si>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</si>
  <si>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</si>
  <si>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</si>
  <si>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</si>
  <si>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</si>
  <si>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</si>
  <si>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</si>
  <si>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</si>
  <si>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</si>
  <si>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</si>
  <si>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</si>
  <si>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</si>
  <si>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</si>
  <si>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</si>
  <si>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</si>
  <si>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</si>
  <si>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</si>
  <si>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</si>
  <si>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</si>
  <si>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</si>
  <si>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</si>
  <si>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</si>
  <si>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</si>
  <si>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</si>
  <si>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</si>
  <si>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</si>
  <si>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</si>
  <si>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</si>
  <si>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</si>
  <si>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</si>
  <si>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</si>
  <si>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</si>
  <si>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</si>
  <si>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</si>
  <si>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</si>
  <si>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</si>
  <si>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</si>
  <si>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</si>
  <si>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</si>
  <si>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</si>
  <si>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</si>
  <si>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</si>
  <si>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</si>
  <si>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</si>
  <si>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</si>
  <si>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</si>
  <si>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</si>
  <si>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</si>
  <si>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</si>
  <si>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</si>
  <si>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</si>
  <si>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</si>
  <si>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</si>
  <si>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</si>
  <si>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</si>
  <si>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</si>
  <si>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</si>
  <si>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</si>
  <si>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</si>
  <si>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</si>
  <si>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</si>
  <si>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</si>
  <si>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</si>
  <si>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</si>
  <si>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</si>
  <si>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</si>
  <si>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</si>
  <si>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</si>
  <si>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</si>
  <si>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</si>
  <si>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</si>
  <si>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</si>
  <si>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</si>
  <si>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</si>
  <si>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</si>
  <si>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</si>
  <si>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</si>
  <si>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</si>
  <si>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</si>
  <si>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</si>
  <si>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</si>
  <si>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</si>
  <si>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</si>
  <si>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</si>
  <si>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</si>
  <si>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</si>
  <si>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</si>
  <si>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</si>
  <si>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</si>
  <si>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</si>
  <si>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</si>
  <si>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</si>
  <si>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</si>
  <si>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</si>
  <si>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</si>
  <si>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</si>
  <si>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</si>
  <si>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</si>
  <si>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</si>
  <si>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</si>
  <si>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</si>
  <si>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</si>
  <si>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</si>
  <si>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</si>
  <si>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</si>
  <si>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</si>
  <si>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</si>
  <si>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</si>
  <si>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</si>
  <si>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</si>
  <si>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</si>
  <si>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</si>
  <si>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</si>
  <si>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</si>
  <si>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</si>
  <si>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</si>
  <si>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</si>
  <si>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</si>
  <si>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</si>
  <si>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</si>
  <si>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</si>
  <si>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</si>
  <si>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</si>
  <si>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</si>
  <si>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</si>
  <si>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</si>
  <si>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</si>
  <si>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</si>
  <si>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</si>
  <si>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</si>
  <si>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</si>
  <si>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</si>
  <si>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</si>
  <si>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</si>
  <si>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</si>
  <si>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</si>
  <si>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</si>
  <si>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</si>
  <si>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</si>
  <si>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</si>
  <si>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</si>
  <si>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</si>
  <si>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</si>
  <si>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</si>
  <si>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</si>
  <si>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</si>
  <si>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</si>
  <si>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</si>
  <si>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</si>
  <si>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</si>
  <si>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</si>
  <si>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</si>
  <si>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</si>
  <si>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</si>
  <si>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</si>
  <si>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</si>
  <si>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</si>
  <si>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</si>
  <si>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</si>
  <si>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</si>
  <si>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</si>
  <si>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</si>
  <si>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</si>
  <si>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</si>
  <si>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</si>
  <si>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</si>
  <si>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</si>
  <si>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</si>
  <si>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</si>
  <si>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</si>
  <si>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</si>
  <si>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</si>
  <si>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</si>
  <si>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</si>
  <si>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</si>
  <si>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</si>
  <si>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</si>
  <si>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</si>
  <si>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</si>
  <si>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</si>
  <si>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</si>
  <si>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</si>
  <si>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</si>
  <si>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</si>
  <si>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</si>
  <si>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</si>
  <si>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</si>
  <si>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</si>
  <si>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</si>
  <si>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</si>
  <si>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</si>
  <si>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</si>
  <si>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</si>
  <si>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</si>
  <si>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</si>
  <si>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</si>
  <si>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</si>
  <si>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</si>
  <si>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</si>
  <si>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</si>
  <si>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</si>
  <si>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</si>
  <si>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</si>
  <si>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</si>
  <si>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</si>
  <si>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</si>
  <si>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</si>
  <si>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</si>
  <si>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</si>
  <si>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</si>
  <si>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</si>
  <si>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</si>
  <si>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</si>
  <si>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</si>
  <si>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</si>
  <si>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</si>
  <si>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</si>
  <si>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</si>
  <si>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</si>
  <si>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</si>
  <si>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</si>
  <si>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</si>
  <si>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</si>
  <si>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</si>
  <si>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</si>
  <si>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</si>
  <si>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</si>
  <si>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</si>
  <si>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</si>
  <si>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</si>
  <si>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</si>
  <si>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</si>
  <si>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</si>
  <si>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</si>
  <si>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</si>
  <si>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</si>
  <si>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</si>
  <si>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</si>
  <si>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</si>
  <si>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</si>
  <si>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</si>
  <si>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</si>
  <si>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</si>
  <si>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</si>
  <si>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50117015     IT - spotřební materiál (sk. P37, 38, 48)</t>
  </si>
  <si>
    <t>50117020     všeob.mat. - nábytek (V30) do 1tis.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</si>
  <si>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</si>
  <si>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</si>
  <si>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</si>
  <si>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</si>
  <si>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</si>
  <si>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</si>
  <si>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</si>
  <si>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</si>
  <si>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</si>
  <si>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</si>
  <si>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</si>
  <si>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</si>
  <si>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</si>
  <si>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</si>
  <si>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</si>
  <si>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</si>
  <si>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</si>
  <si>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</si>
  <si>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</si>
  <si>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</si>
  <si>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</si>
  <si>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</si>
  <si>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</si>
  <si>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</si>
  <si>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</si>
  <si>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</si>
  <si>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</si>
  <si>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</si>
  <si>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</si>
  <si>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</si>
  <si>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</si>
  <si>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</si>
  <si>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</si>
  <si>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</si>
  <si>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</si>
  <si>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</si>
  <si>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</si>
  <si>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</si>
  <si>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</si>
  <si>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</si>
  <si>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</si>
  <si>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</si>
  <si>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</si>
  <si>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</si>
  <si>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</si>
  <si>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</si>
  <si>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</si>
  <si>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</si>
  <si>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</si>
  <si>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</si>
  <si>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</si>
  <si>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</si>
  <si>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</si>
  <si>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</si>
  <si>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</si>
  <si>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</si>
  <si>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</si>
  <si>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</si>
  <si>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</si>
  <si>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</si>
  <si>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</si>
  <si>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</si>
  <si>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</si>
  <si>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</si>
  <si>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</si>
  <si>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</si>
  <si>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</si>
  <si>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</si>
  <si>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</si>
  <si>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</si>
  <si>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</si>
  <si>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</si>
  <si>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</si>
  <si>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</si>
  <si>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</si>
  <si>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</si>
  <si>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</si>
  <si>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</si>
  <si>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</si>
  <si>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</si>
  <si>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</si>
  <si>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</si>
  <si>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</si>
  <si>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</si>
  <si>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</si>
  <si>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</si>
  <si>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</si>
  <si>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</si>
  <si>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</si>
  <si>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</si>
  <si>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</si>
  <si>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</si>
  <si>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</si>
  <si>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</si>
  <si>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</si>
  <si>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</si>
  <si>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</si>
  <si>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</si>
  <si>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</si>
  <si>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</si>
  <si>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</si>
  <si>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</si>
  <si>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</si>
  <si>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</si>
  <si>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</si>
  <si>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</si>
  <si>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</si>
  <si>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</si>
  <si>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</si>
  <si>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</si>
  <si>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</si>
  <si>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</si>
  <si>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</si>
  <si>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</si>
  <si>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</si>
  <si>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</si>
  <si>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</si>
  <si>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</si>
  <si>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</si>
  <si>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</si>
  <si>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</si>
  <si>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</si>
  <si>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</si>
  <si>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</si>
  <si>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</si>
  <si>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</si>
  <si>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</si>
  <si>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</si>
  <si>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</si>
  <si>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</si>
  <si>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</si>
  <si>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</si>
  <si>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</si>
  <si>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</si>
  <si>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</si>
  <si>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</si>
  <si>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</si>
  <si>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19</t>
  </si>
  <si>
    <t>PRAC: Klinika pracovního lékařství</t>
  </si>
  <si>
    <t/>
  </si>
  <si>
    <t>50113001 - léky - paušál (LEK)</t>
  </si>
  <si>
    <t>50113190 - léky - medicinální plyny (sklad SVM)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</si>
  <si>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</si>
  <si>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</si>
  <si>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</si>
  <si>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</si>
  <si>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</si>
  <si>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</si>
  <si>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</si>
  <si>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</si>
  <si>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</si>
  <si>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</si>
  <si>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léky - paušál (LEK)</t>
  </si>
  <si>
    <t>O</t>
  </si>
  <si>
    <t>ADRENALIN LECIVA</t>
  </si>
  <si>
    <t>INJ 5X1ML/1MG</t>
  </si>
  <si>
    <t>ARDEANUTRISOL G 40</t>
  </si>
  <si>
    <t>400G/L INF SOL 20X80ML</t>
  </si>
  <si>
    <t>ATROPIN BIOTIKA 1MG</t>
  </si>
  <si>
    <t>INJ 10X1ML/1MG</t>
  </si>
  <si>
    <t>GUAJACURAN « 5 % INJ</t>
  </si>
  <si>
    <t>CHLORID SODNÝ 0,9% BRAUN</t>
  </si>
  <si>
    <t>INF SOL 20X100MLPELAH</t>
  </si>
  <si>
    <t>IBALGIN 400 TBL 24</t>
  </si>
  <si>
    <t xml:space="preserve">POR TBL FLM 24X400MG </t>
  </si>
  <si>
    <t>INJ PROCAINII CHLORATI 0,2% ARD 10x200ml</t>
  </si>
  <si>
    <t>2MG/ML INJ SOL 10X200ML</t>
  </si>
  <si>
    <t>KL EKG GEL 100G</t>
  </si>
  <si>
    <t>KL GLUCOSUM 75g</t>
  </si>
  <si>
    <t>KL PRIPRAVEK</t>
  </si>
  <si>
    <t>KL SOL.AC.ACETICI 2% 1000g</t>
  </si>
  <si>
    <t>MAGNESIUM SULFURICUM BIOTIKA</t>
  </si>
  <si>
    <t>INJ 5X10ML 10%</t>
  </si>
  <si>
    <t>MESOCAIN</t>
  </si>
  <si>
    <t>GEL 1X20GM</t>
  </si>
  <si>
    <t>NATRIUM SALICYLICUM BIOTIKA</t>
  </si>
  <si>
    <t>INJ 10X10ML 10%</t>
  </si>
  <si>
    <t>NITROGLYCERIN-SLOVAKOFARMA</t>
  </si>
  <si>
    <t>0,5MG TBL SLG 20</t>
  </si>
  <si>
    <t>P</t>
  </si>
  <si>
    <t>NOVALGIN</t>
  </si>
  <si>
    <t>INJ 10X2ML/1000MG</t>
  </si>
  <si>
    <t>SUCCICAPTAL</t>
  </si>
  <si>
    <t>POR CPS DUR 15X200MG</t>
  </si>
  <si>
    <t>VENTOLIN INHALER N</t>
  </si>
  <si>
    <t>INHSUSPSS200X100RG</t>
  </si>
  <si>
    <t>AVAXIM</t>
  </si>
  <si>
    <t>INJ SUS 1X0.5ML-STŘ</t>
  </si>
  <si>
    <t>BOOSTRIX INJ. STŘÍKAČKA</t>
  </si>
  <si>
    <t>INJ SUS 1X1DÁV</t>
  </si>
  <si>
    <t>ENCEPUR PRO DOSPĚLÉ</t>
  </si>
  <si>
    <t>INJ SUS 1X0.5ML+JEH</t>
  </si>
  <si>
    <t>ENGERIX-B 20 MCG</t>
  </si>
  <si>
    <t>INJ SUS 1X1ML/20RG</t>
  </si>
  <si>
    <t>FSME-IMMUN 0,5 ML</t>
  </si>
  <si>
    <t>INJ SUS ISP 1X0,5ML+JX0,5ML</t>
  </si>
  <si>
    <t>GARDASIL 9</t>
  </si>
  <si>
    <t>INJ SUS ISP 1X0,5ML+2J</t>
  </si>
  <si>
    <t>NIMENRIX 5 MCG</t>
  </si>
  <si>
    <t>INJ PSO LQF 1+1X1.25ML</t>
  </si>
  <si>
    <t>Prevenar 13 inj.sus.1x0.5 ml+SJ</t>
  </si>
  <si>
    <t>STAMARIL PASTEUR</t>
  </si>
  <si>
    <t>INJ PSULQF1X1DÁV+ST</t>
  </si>
  <si>
    <t>TWINRIX ADULT</t>
  </si>
  <si>
    <t>INJSUS 1X1ML+STŘ+SJ</t>
  </si>
  <si>
    <t>TYPHIM VI(TYPHOIDE POLYS.VACC.)</t>
  </si>
  <si>
    <t>INJ 1X0.5ML/DAV+STR</t>
  </si>
  <si>
    <t>VARILRIX</t>
  </si>
  <si>
    <t>INJ PSO LQF 1DÁV+ST2J</t>
  </si>
  <si>
    <t>VAXIGRIP TETRA</t>
  </si>
  <si>
    <t>INJ SUS ISP 1X0,5ML+J</t>
  </si>
  <si>
    <t>VERORAB</t>
  </si>
  <si>
    <t>INJ PSU LQF 1DAV.+0.5ML ST</t>
  </si>
  <si>
    <t>1921 - PRAC: ambulance</t>
  </si>
  <si>
    <t>N02BB02 - SODNÁ SŮL METAMIZOLU</t>
  </si>
  <si>
    <t>R03AC02 - SALBUTAMOL</t>
  </si>
  <si>
    <t>N02BB02</t>
  </si>
  <si>
    <t>7981</t>
  </si>
  <si>
    <t>500MG/ML INJ SOL 10X2ML</t>
  </si>
  <si>
    <t>R03AC02</t>
  </si>
  <si>
    <t>31934</t>
  </si>
  <si>
    <t>100MCG/DÁV INH SUS PSS 200DÁV</t>
  </si>
  <si>
    <t>Přehled plnění pozitivního listu - spotřeba léčivých přípravků - orientační přehled</t>
  </si>
  <si>
    <t>19 - Klinika pracovního lékařství</t>
  </si>
  <si>
    <t>1921 - ambulance</t>
  </si>
  <si>
    <t>1923 - ambulance - Centrum očkování</t>
  </si>
  <si>
    <t>Klinika pracovního lékařství</t>
  </si>
  <si>
    <t>HVLP</t>
  </si>
  <si>
    <t>89301192</t>
  </si>
  <si>
    <t>Všeobecná ambulance Celkem</t>
  </si>
  <si>
    <t>Klinika pracovního lékařství Celkem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</si>
  <si>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</si>
  <si>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</si>
  <si>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</si>
  <si>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</si>
  <si>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</si>
  <si>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Radiměřská Dagmar</t>
  </si>
  <si>
    <t>Vildová Helena</t>
  </si>
  <si>
    <t>AMLODIPIN</t>
  </si>
  <si>
    <t>2945</t>
  </si>
  <si>
    <t>AGEN</t>
  </si>
  <si>
    <t>5MG TBL NOB 30</t>
  </si>
  <si>
    <t>HYDROKORTISON A ANTIBIOTIKA</t>
  </si>
  <si>
    <t>61980</t>
  </si>
  <si>
    <t>PIMAFUCORT</t>
  </si>
  <si>
    <t>10MG/G+10MG/G+3,5MG/G UNG 15G</t>
  </si>
  <si>
    <t>KYANOKOBALAMIN</t>
  </si>
  <si>
    <t>641</t>
  </si>
  <si>
    <t>VITAMIN B12 LÉČIVA</t>
  </si>
  <si>
    <t>300MCG INJ SOL 5X1ML</t>
  </si>
  <si>
    <t>643</t>
  </si>
  <si>
    <t>1000MCG INJ SOL 5X1ML</t>
  </si>
  <si>
    <t>LEVOCETIRIZIN</t>
  </si>
  <si>
    <t>216530</t>
  </si>
  <si>
    <t>ZENARO</t>
  </si>
  <si>
    <t>5MG TBL FLM 28 IV</t>
  </si>
  <si>
    <t>NIFUROXAZID</t>
  </si>
  <si>
    <t>155871</t>
  </si>
  <si>
    <t>ERCEFURYL 200 MG CPS.</t>
  </si>
  <si>
    <t>200MG CPS DUR 14</t>
  </si>
  <si>
    <t>214593</t>
  </si>
  <si>
    <t>PENTOXIFYLIN</t>
  </si>
  <si>
    <t>214616</t>
  </si>
  <si>
    <t>TRENTAL</t>
  </si>
  <si>
    <t>20MG/ML INF SOL 5X5ML</t>
  </si>
  <si>
    <t>53200</t>
  </si>
  <si>
    <t>AGAPURIN</t>
  </si>
  <si>
    <t>20MG/ML INJ SOL 5X5ML</t>
  </si>
  <si>
    <t>PROGVANIL, KOMBINACE</t>
  </si>
  <si>
    <t>30690</t>
  </si>
  <si>
    <t>MALARONE</t>
  </si>
  <si>
    <t>250MG/100MG TBL FLM 12</t>
  </si>
  <si>
    <t>ŽELEZO V KOMBINACI S KYANOKOBALAMINEM A KYSELINOU LISTOVOU</t>
  </si>
  <si>
    <t>59569</t>
  </si>
  <si>
    <t>FERRO-FOLGAMMA</t>
  </si>
  <si>
    <t>37MG/5MG/0,01MG CPS MOL 20</t>
  </si>
  <si>
    <t>CHOLERA, INAKTIVOVANÁ CELOBUNĚČNÁ VAKCÍNA</t>
  </si>
  <si>
    <t>28143</t>
  </si>
  <si>
    <t>DUKORAL</t>
  </si>
  <si>
    <t>POR SGE SUS 1X3ML+1X5,6G</t>
  </si>
  <si>
    <t>AMOXICILIN A  INHIBITOR BETA-LAKTAMASY</t>
  </si>
  <si>
    <t>85524</t>
  </si>
  <si>
    <t>AMOKSIKLAV 375 MG</t>
  </si>
  <si>
    <t>250MG/125MG TBL FLM 21</t>
  </si>
  <si>
    <t>DIFTERIE-PERTUSE-POLIOMYELITIDA-TETANUS</t>
  </si>
  <si>
    <t>120112</t>
  </si>
  <si>
    <t>BOOSTRIX POLIO</t>
  </si>
  <si>
    <t>INJ SUS ISP 1X0,5ML+1J</t>
  </si>
  <si>
    <t>ACEKLOFENAK</t>
  </si>
  <si>
    <t>191729</t>
  </si>
  <si>
    <t>BIOFENAC</t>
  </si>
  <si>
    <t>100MG TBL FLM 20</t>
  </si>
  <si>
    <t>15378</t>
  </si>
  <si>
    <t>5MG TBL NOB 90</t>
  </si>
  <si>
    <t>ATORVASTATIN</t>
  </si>
  <si>
    <t>225092</t>
  </si>
  <si>
    <t>ATORVASTATIN ACTAVIS</t>
  </si>
  <si>
    <t>10MG TBL FLM 100</t>
  </si>
  <si>
    <t>CETIRIZIN</t>
  </si>
  <si>
    <t>99600</t>
  </si>
  <si>
    <t>ZODAC</t>
  </si>
  <si>
    <t>10MG TBL FLM 90</t>
  </si>
  <si>
    <t>DIOSMIN, KOMBINACE</t>
  </si>
  <si>
    <t>14075</t>
  </si>
  <si>
    <t>DETRALEX</t>
  </si>
  <si>
    <t>500MG TBL FLM 60</t>
  </si>
  <si>
    <t>132907</t>
  </si>
  <si>
    <t>GLIMEPIRID</t>
  </si>
  <si>
    <t>163077</t>
  </si>
  <si>
    <t>AMARYL</t>
  </si>
  <si>
    <t>2MG TBL NOB 30</t>
  </si>
  <si>
    <t>INDAPAMID</t>
  </si>
  <si>
    <t>151949</t>
  </si>
  <si>
    <t>INDAP</t>
  </si>
  <si>
    <t>2,5MG CPS DUR 100</t>
  </si>
  <si>
    <t>KLOPIDOGREL</t>
  </si>
  <si>
    <t>149483</t>
  </si>
  <si>
    <t>ZYLLT</t>
  </si>
  <si>
    <t>75MG TBL FLM 56</t>
  </si>
  <si>
    <t>KOMBINACE RŮZNÝCH ANTIBIOTIK</t>
  </si>
  <si>
    <t>1076</t>
  </si>
  <si>
    <t>OPHTHALMO-FRAMYKOIN</t>
  </si>
  <si>
    <t>OPH UNG 5G</t>
  </si>
  <si>
    <t>KYSELINA ACETYLSALICYLOVÁ</t>
  </si>
  <si>
    <t>155782</t>
  </si>
  <si>
    <t>GODASAL 100</t>
  </si>
  <si>
    <t>100MG/50MG TBL NOB 100</t>
  </si>
  <si>
    <t>MAKROGOL</t>
  </si>
  <si>
    <t>58827</t>
  </si>
  <si>
    <t>FORTRANS</t>
  </si>
  <si>
    <t>POR PLV SOL 4</t>
  </si>
  <si>
    <t>METFORMIN</t>
  </si>
  <si>
    <t>23797</t>
  </si>
  <si>
    <t>GLUCOPHAGE</t>
  </si>
  <si>
    <t>1000MG TBL FLM 60</t>
  </si>
  <si>
    <t>NIMESULID</t>
  </si>
  <si>
    <t>132991</t>
  </si>
  <si>
    <t>AULIN</t>
  </si>
  <si>
    <t>100MG TBL NOB 30</t>
  </si>
  <si>
    <t>SODNÁ SŮL METAMIZOLU</t>
  </si>
  <si>
    <t>55823</t>
  </si>
  <si>
    <t>500MG TBL FLM 20</t>
  </si>
  <si>
    <t>ZOLPIDEM</t>
  </si>
  <si>
    <t>146899</t>
  </si>
  <si>
    <t>ZOLPIDEM MYLAN</t>
  </si>
  <si>
    <t>10MG TBL FLM 50</t>
  </si>
  <si>
    <t>12494</t>
  </si>
  <si>
    <t>AUGMENTIN 1 G</t>
  </si>
  <si>
    <t>875MG/125MG TBL FLM 14 I</t>
  </si>
  <si>
    <t>5951</t>
  </si>
  <si>
    <t>AMOKSIKLAV 1 G</t>
  </si>
  <si>
    <t>875MG/125MG TBL FLM 14</t>
  </si>
  <si>
    <t>NATRIUM-PIKOSULFÁT, KOMBINACE</t>
  </si>
  <si>
    <t>207229</t>
  </si>
  <si>
    <t>CITRAFLEET</t>
  </si>
  <si>
    <t>10MG/3,5G/10,97G POR PLV SOL SCC 2</t>
  </si>
  <si>
    <t>ANTIBIOTIKA V KOMBINACI S OSTATNÍMI LÉČIVY</t>
  </si>
  <si>
    <t>1077</t>
  </si>
  <si>
    <t>OPHTHALMO-FRAMYKOIN COMP.</t>
  </si>
  <si>
    <t>93018</t>
  </si>
  <si>
    <t>SORTIS</t>
  </si>
  <si>
    <t>20MG TBL FLM 100</t>
  </si>
  <si>
    <t>225112</t>
  </si>
  <si>
    <t>AZITHROMYCIN</t>
  </si>
  <si>
    <t>45010</t>
  </si>
  <si>
    <t>AZITROMYCIN SANDOZ</t>
  </si>
  <si>
    <t>500MG TBL FLM 3</t>
  </si>
  <si>
    <t>BETAHISTIN</t>
  </si>
  <si>
    <t>225589</t>
  </si>
  <si>
    <t>BETAHISTIN ACTAVIS</t>
  </si>
  <si>
    <t>16MG TBL NOB 60</t>
  </si>
  <si>
    <t>BETAXOLOL</t>
  </si>
  <si>
    <t>49910</t>
  </si>
  <si>
    <t>LOKREN</t>
  </si>
  <si>
    <t>20MG TBL FLM 98</t>
  </si>
  <si>
    <t>5496</t>
  </si>
  <si>
    <t>10MG TBL FLM 60</t>
  </si>
  <si>
    <t>132908</t>
  </si>
  <si>
    <t>500MG TBL FLM 120</t>
  </si>
  <si>
    <t>225549</t>
  </si>
  <si>
    <t>500MG TBL FLM 180(2X90)</t>
  </si>
  <si>
    <t>DOXYCYKLIN</t>
  </si>
  <si>
    <t>12738</t>
  </si>
  <si>
    <t>DOXYHEXAL</t>
  </si>
  <si>
    <t>200MG TBL NOB 20</t>
  </si>
  <si>
    <t>ERDOSTEIN</t>
  </si>
  <si>
    <t>87076</t>
  </si>
  <si>
    <t>ERDOMED</t>
  </si>
  <si>
    <t>300MG CPS DUR 20</t>
  </si>
  <si>
    <t>FENOXYMETHYLPENICILIN</t>
  </si>
  <si>
    <t>45997</t>
  </si>
  <si>
    <t>OSPEN 1000</t>
  </si>
  <si>
    <t>1000000IU TBL FLM 30</t>
  </si>
  <si>
    <t>OMEPRAZOL</t>
  </si>
  <si>
    <t>218168</t>
  </si>
  <si>
    <t>HELICID 10</t>
  </si>
  <si>
    <t>10MG CPS ETD 28</t>
  </si>
  <si>
    <t>PITOFENON A ANALGETIKA</t>
  </si>
  <si>
    <t>50335</t>
  </si>
  <si>
    <t>ALGIFEN NEO</t>
  </si>
  <si>
    <t>500MG/ML+5MG/ML POR GTT SOL 1X25ML</t>
  </si>
  <si>
    <t>ROSUVASTATIN</t>
  </si>
  <si>
    <t>145551</t>
  </si>
  <si>
    <t>ROSUMOP</t>
  </si>
  <si>
    <t>10MG TBL FLM 30</t>
  </si>
  <si>
    <t>RUTOSID, KOMBINACE</t>
  </si>
  <si>
    <t>98194</t>
  </si>
  <si>
    <t>CYCLO 3 FORT</t>
  </si>
  <si>
    <t>150MG/150MG/100MG CPS DUR 30 I</t>
  </si>
  <si>
    <t>216471</t>
  </si>
  <si>
    <t>150MG/150MG/100MG CPS DUR 30 II</t>
  </si>
  <si>
    <t>TELMISARTAN</t>
  </si>
  <si>
    <t>167666</t>
  </si>
  <si>
    <t>TOLURA</t>
  </si>
  <si>
    <t>40MG TBL NOB 28</t>
  </si>
  <si>
    <t>TOBRAMYCIN</t>
  </si>
  <si>
    <t>86264</t>
  </si>
  <si>
    <t>TOBREX</t>
  </si>
  <si>
    <t>3MG/ML OPH GTT SOL 1X5ML</t>
  </si>
  <si>
    <t>146894</t>
  </si>
  <si>
    <t>10MG TBL FLM 20</t>
  </si>
  <si>
    <t>SODNÁ SŮL LEVOTHYROXINU</t>
  </si>
  <si>
    <t>187425</t>
  </si>
  <si>
    <t>LETROX</t>
  </si>
  <si>
    <t>50MCG TBL NOB 100</t>
  </si>
  <si>
    <t>DIKLOFENAK</t>
  </si>
  <si>
    <t>75633</t>
  </si>
  <si>
    <t>DICLOFENAC AL RETARD</t>
  </si>
  <si>
    <t>100MG TBL PRO 100</t>
  </si>
  <si>
    <t>132647</t>
  </si>
  <si>
    <t>113892</t>
  </si>
  <si>
    <t>METFORMIN TEVA</t>
  </si>
  <si>
    <t>169552</t>
  </si>
  <si>
    <t>METFORMIN MYLAN</t>
  </si>
  <si>
    <t>1000MG TBL FLM 120</t>
  </si>
  <si>
    <t>METHYLPREDNISOLON</t>
  </si>
  <si>
    <t>40368</t>
  </si>
  <si>
    <t>MEDROL</t>
  </si>
  <si>
    <t>4MG TBL NOB 30 I</t>
  </si>
  <si>
    <t>METOPROLOL</t>
  </si>
  <si>
    <t>46980</t>
  </si>
  <si>
    <t>BETALOC SR</t>
  </si>
  <si>
    <t>200MG TBL PRO 100</t>
  </si>
  <si>
    <t>58041</t>
  </si>
  <si>
    <t>BETALOC ZOK</t>
  </si>
  <si>
    <t>200MG TBL PRO 30</t>
  </si>
  <si>
    <t>58042</t>
  </si>
  <si>
    <t>TELMISARTAN A DIURETIKA</t>
  </si>
  <si>
    <t>26578</t>
  </si>
  <si>
    <t>MICARDISPLUS</t>
  </si>
  <si>
    <t>80MG/12,5MG TBL NOB 28</t>
  </si>
  <si>
    <t>189657</t>
  </si>
  <si>
    <t>TELMISARTAN/HYDROCHLOROTHIAZID SANDOZ</t>
  </si>
  <si>
    <t>80MG/12,5MG TBL FLM 30</t>
  </si>
  <si>
    <t>190084</t>
  </si>
  <si>
    <t>TELMISARTAN/HYDROCHLOROTHIAZID EGIS</t>
  </si>
  <si>
    <t>80MG/12,5MG TBL NOB 28 II</t>
  </si>
  <si>
    <t>BETAMETHASON A ANTIBIOTIKA</t>
  </si>
  <si>
    <t>17171</t>
  </si>
  <si>
    <t>BELOGENT</t>
  </si>
  <si>
    <t>0,5MG/G+1MG/G UNG 30G</t>
  </si>
  <si>
    <t>12892</t>
  </si>
  <si>
    <t>NITRENDIPIN</t>
  </si>
  <si>
    <t>111902</t>
  </si>
  <si>
    <t>NITRESAN</t>
  </si>
  <si>
    <t>20MG TBL NOB 30</t>
  </si>
  <si>
    <t>PERINDOPRIL</t>
  </si>
  <si>
    <t>177332</t>
  </si>
  <si>
    <t>PERINDOPRIL MYLAN</t>
  </si>
  <si>
    <t>8MG TBL NOB 30</t>
  </si>
  <si>
    <t>221061</t>
  </si>
  <si>
    <t>STILNOX</t>
  </si>
  <si>
    <t>10MG TBL FLM 28</t>
  </si>
  <si>
    <t>PERINDOPRIL A BISOPROLOL</t>
  </si>
  <si>
    <t>213255</t>
  </si>
  <si>
    <t>COSYREL</t>
  </si>
  <si>
    <t>5MG/5MG TBL FLM 30</t>
  </si>
  <si>
    <t>28144</t>
  </si>
  <si>
    <t>POR SGE SUS 2X3ML+2X5,6G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</si>
  <si>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</si>
  <si>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</si>
  <si>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</si>
  <si>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</si>
  <si>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C10AA05 - ATORVASTATIN</t>
  </si>
  <si>
    <t>J01CR02 - AMOXICILIN A  INHIBITOR BETA-LAKTAMASY</t>
  </si>
  <si>
    <t>C09DA07 - TELMISARTAN A DIURETIKA</t>
  </si>
  <si>
    <t>C09CA07 - TELMISARTAN</t>
  </si>
  <si>
    <t>H02AB04 - METHYLPREDNISOLON</t>
  </si>
  <si>
    <t>R06AE07 - CETIRIZIN</t>
  </si>
  <si>
    <t>C08CA01 - AMLODIPIN</t>
  </si>
  <si>
    <t>C08CA08 - NITRENDIPIN</t>
  </si>
  <si>
    <t>H03AA01 - SODNÁ SŮL LEVOTHYROXINU</t>
  </si>
  <si>
    <t>C09AA04 - PERINDOPRIL</t>
  </si>
  <si>
    <t>J01FA10 - AZITHROMYCIN</t>
  </si>
  <si>
    <t>M01AX17 - NIMESULID</t>
  </si>
  <si>
    <t>N05CF02 - ZOLPIDEM</t>
  </si>
  <si>
    <t>A10BB12 - GLIMEPIRID</t>
  </si>
  <si>
    <t>C07AB02 - METOPROLOL</t>
  </si>
  <si>
    <t>B01AC04 - KLOPIDOGREL</t>
  </si>
  <si>
    <t>C07AB05 - BETAXOLOL</t>
  </si>
  <si>
    <t>C10AA07 - ROSUVASTATIN</t>
  </si>
  <si>
    <t>C08CA01</t>
  </si>
  <si>
    <t>J01CR02</t>
  </si>
  <si>
    <t>A10BB12</t>
  </si>
  <si>
    <t>B01AC04</t>
  </si>
  <si>
    <t>N05CF02</t>
  </si>
  <si>
    <t>R06AE07</t>
  </si>
  <si>
    <t>C07AB05</t>
  </si>
  <si>
    <t>C09CA07</t>
  </si>
  <si>
    <t>C10AA05</t>
  </si>
  <si>
    <t>C10AA07</t>
  </si>
  <si>
    <t>H03AA01</t>
  </si>
  <si>
    <t>J01FA10</t>
  </si>
  <si>
    <t>A10BA02</t>
  </si>
  <si>
    <t>C07AB02</t>
  </si>
  <si>
    <t>C09DA07</t>
  </si>
  <si>
    <t>H02AB04</t>
  </si>
  <si>
    <t>C08CA08</t>
  </si>
  <si>
    <t>C09AA04</t>
  </si>
  <si>
    <t>M01AX17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</si>
  <si>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</si>
  <si>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</si>
  <si>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</si>
  <si>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</si>
  <si>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</si>
  <si>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</si>
  <si>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</si>
  <si>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1922</t>
  </si>
  <si>
    <t>PRAC: ambulance - péče o zaměstnance FNO</t>
  </si>
  <si>
    <t>PRAC: ambulance - péče o zaměstnance FNO Celkem</t>
  </si>
  <si>
    <t>50115020</t>
  </si>
  <si>
    <t>laboratorní diagnostika-LEK (Z501)</t>
  </si>
  <si>
    <t>DG211</t>
  </si>
  <si>
    <t>HEPTAPHAN, DIAG.PROUZKY 50 ks</t>
  </si>
  <si>
    <t>396404</t>
  </si>
  <si>
    <t>-Zinek práškový k likvidaci rtuti 25g</t>
  </si>
  <si>
    <t>50115050</t>
  </si>
  <si>
    <t>obvazový materiál (Z502)</t>
  </si>
  <si>
    <t>ZA547</t>
  </si>
  <si>
    <t>Krytí inadine nepřilnavé 9,5 x 9,5 cm 1/10 SYS01512EE</t>
  </si>
  <si>
    <t>ZB404</t>
  </si>
  <si>
    <t>Náplast cosmos 8 cm x 1 m 5403353</t>
  </si>
  <si>
    <t>ZA318</t>
  </si>
  <si>
    <t>Náplast transpore 1,25 cm x 9,14 m 1527-0</t>
  </si>
  <si>
    <t>ZA329</t>
  </si>
  <si>
    <t>Obinadlo fixa crep   6 cm x 4 m 1323100102</t>
  </si>
  <si>
    <t>ZC100</t>
  </si>
  <si>
    <t>Vata buničitá dělená 2 role / 500 ks 40 x 50 mm 1230200310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</si>
  <si>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</si>
  <si>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</si>
  <si>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</si>
  <si>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</si>
  <si>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</si>
  <si>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</si>
  <si>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ZD151</t>
  </si>
  <si>
    <t>Ambuvak pro dospělé vak 1,5 l komplet (maska, hadička, rezervoár) 7152000</t>
  </si>
  <si>
    <t>ZB771</t>
  </si>
  <si>
    <t>Držák jehly základní 450201</t>
  </si>
  <si>
    <t>ZP511</t>
  </si>
  <si>
    <t>Elektroda k EMG nalepovací jednorázová  Deymed s konektorem TouchProof 1,5 x 0,7mm délka kabelu 8 cm bal. á 12 ks 97-153</t>
  </si>
  <si>
    <t>ZC798</t>
  </si>
  <si>
    <t>Fonendoskop oboustranný 47 mm pro dospělé KVS-30L</t>
  </si>
  <si>
    <t>ZB724</t>
  </si>
  <si>
    <t>Kapilára sedimentační kalibrovaná 727111</t>
  </si>
  <si>
    <t>ZD903</t>
  </si>
  <si>
    <t>Kontejner+ lopatka 30 ml nesterilní FLME25133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</si>
  <si>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</si>
  <si>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</si>
  <si>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</si>
  <si>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</si>
  <si>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</si>
  <si>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</si>
  <si>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ZG466</t>
  </si>
  <si>
    <t>Náústek papírový pro spirometr 26/24 flowscreen bal. á 100 ks 400847690</t>
  </si>
  <si>
    <t>ZA788</t>
  </si>
  <si>
    <t>Stříkačka injekční 2-dílná 20 ml L Inject Solo 4606205V</t>
  </si>
  <si>
    <t>ZB756</t>
  </si>
  <si>
    <t>Zkumavka 3 ml K3 edta fialová 454086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</si>
  <si>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</si>
  <si>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</si>
  <si>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</si>
  <si>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</si>
  <si>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</si>
  <si>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</si>
  <si>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</si>
  <si>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</si>
  <si>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</si>
  <si>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</si>
  <si>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</si>
  <si>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</si>
  <si>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</si>
  <si>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</si>
  <si>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</si>
  <si>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</si>
  <si>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</si>
  <si>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</si>
  <si>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</si>
  <si>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</si>
  <si>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</si>
  <si>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</si>
  <si>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</si>
  <si>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</si>
  <si>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</si>
  <si>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</si>
  <si>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</si>
  <si>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</si>
  <si>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</si>
  <si>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</si>
  <si>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</si>
  <si>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</si>
  <si>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</si>
  <si>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</si>
  <si>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</si>
  <si>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</si>
  <si>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</si>
  <si>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</si>
  <si>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</si>
  <si>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</si>
  <si>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</si>
  <si>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</si>
  <si>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</si>
  <si>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</si>
  <si>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</si>
  <si>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</si>
  <si>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Rukavice vyšetřovací nitril basic bez pudru modré L bal. á 200 ks 44752</t>
  </si>
  <si>
    <t>Rukavice vyšetřovací nitril basic bez pudru modré M bal. á 200 ks 44751</t>
  </si>
  <si>
    <t>ZQ116</t>
  </si>
  <si>
    <t>Náplast transparentní Airoplast cívka 1,25 cm x 9,14 m (náhrada za transpore) P-AIRO1291</t>
  </si>
  <si>
    <t>ZL996</t>
  </si>
  <si>
    <t>Obinadlo hyrofilní sterilní  8 cm x 5 m  004310182</t>
  </si>
  <si>
    <t>ZB764</t>
  </si>
  <si>
    <t>Zkumavka zelená 4 ml 454051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</si>
  <si>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</si>
  <si>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</si>
  <si>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</si>
  <si>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</si>
  <si>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</si>
  <si>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</si>
  <si>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</si>
  <si>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</si>
  <si>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</si>
  <si>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</si>
  <si>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</si>
  <si>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</si>
  <si>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</si>
  <si>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</si>
  <si>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</si>
  <si>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</si>
  <si>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</si>
  <si>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</si>
  <si>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</si>
  <si>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pod dohl.</t>
  </si>
  <si>
    <t>všeobecné sestry bez dohl.</t>
  </si>
  <si>
    <t>všeobecné sestry bez dohl., spec.</t>
  </si>
  <si>
    <t>všeobecné sestry VŠ</t>
  </si>
  <si>
    <t>praktické sestry</t>
  </si>
  <si>
    <t>THP</t>
  </si>
  <si>
    <t>Specializovaná ambulantní péče</t>
  </si>
  <si>
    <t>401 - Pracoviště pracovního lékařství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</si>
  <si>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</si>
  <si>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</si>
  <si>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</si>
  <si>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</si>
  <si>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</si>
  <si>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</si>
  <si>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Frühaufová Eva</t>
  </si>
  <si>
    <t>Křibská Michaela</t>
  </si>
  <si>
    <t>Radiměřský Karel</t>
  </si>
  <si>
    <t>Štěpánek Ladislav</t>
  </si>
  <si>
    <t>Zdravotní výkony vykázané na pracovišti v rámci ambulantní péče dle lékařů *</t>
  </si>
  <si>
    <t>06</t>
  </si>
  <si>
    <t>401</t>
  </si>
  <si>
    <t>1</t>
  </si>
  <si>
    <t>0000498</t>
  </si>
  <si>
    <t>MAGNESIUM SULFURICUM BIOTIKA 10%</t>
  </si>
  <si>
    <t>0000499</t>
  </si>
  <si>
    <t>MAGNESIUM SULFURICUM BIOTIKA 20%</t>
  </si>
  <si>
    <t>0000527</t>
  </si>
  <si>
    <t>0007981</t>
  </si>
  <si>
    <t>NOVALGIN INJEKCE</t>
  </si>
  <si>
    <t>0058249</t>
  </si>
  <si>
    <t>GUAJACURAN 5%</t>
  </si>
  <si>
    <t>GUAJACURAN</t>
  </si>
  <si>
    <t>0089212</t>
  </si>
  <si>
    <t>0107295</t>
  </si>
  <si>
    <t>0,9% SODIUM CHLORIDE IN WATER FOR INJECTION FRESEN</t>
  </si>
  <si>
    <t>0107298</t>
  </si>
  <si>
    <t>0096886</t>
  </si>
  <si>
    <t>0207313</t>
  </si>
  <si>
    <t>INJECTIO PROCAINII CHLORATI 0,2% ARDEAPHARMA</t>
  </si>
  <si>
    <t>INJECTIO PROCAINII CHLORATI ARDEAPHARMA</t>
  </si>
  <si>
    <t>0051734</t>
  </si>
  <si>
    <t>V</t>
  </si>
  <si>
    <t>02130</t>
  </si>
  <si>
    <t>OČKOVÁNÍ V PŘÍPADECH, KDY OČKOVACÍ LÁTKA JE HRAZEN</t>
  </si>
  <si>
    <t>09127</t>
  </si>
  <si>
    <t xml:space="preserve">EKG VYŠETŘENÍ                                     </t>
  </si>
  <si>
    <t>EKG VYŠETŘENÍ</t>
  </si>
  <si>
    <t>09511</t>
  </si>
  <si>
    <t xml:space="preserve">MINIMÁLNÍ KONTAKT LÉKAŘE S PACIENTEM              </t>
  </si>
  <si>
    <t>MINIMÁLNÍ KONTAKT LÉKAŘE S PACIENTEM</t>
  </si>
  <si>
    <t>09532</t>
  </si>
  <si>
    <t xml:space="preserve">SIGNÁLNÍ VÝKON PROHLÍDKY DISPENZARIZOVANÉ OSOBY   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</si>
  <si>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</si>
  <si>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</si>
  <si>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</si>
  <si>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</si>
  <si>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</si>
  <si>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</si>
  <si>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 xml:space="preserve">FUNKČNÍ TEPENNÉ TESTY                             </t>
  </si>
  <si>
    <t>FUNKČNÍ TEPENNÉ TESTY</t>
  </si>
  <si>
    <t>41023</t>
  </si>
  <si>
    <t xml:space="preserve">KONTROLNÍ VYŠETŘENÍ PRACOVNÍM LÉKAŘEM             </t>
  </si>
  <si>
    <t>KONTROLNÍ VYŠETŘENÍ PRACOVNÍM LÉKAŘEM</t>
  </si>
  <si>
    <t>25213</t>
  </si>
  <si>
    <t>SPIROMETRIE (OBVYKLE METODOU PRŮTOK - OBJEM)</t>
  </si>
  <si>
    <t xml:space="preserve">SPIROMETRIE (OBVYKLE METODOU PRŮTOK - OBJEM)      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</si>
  <si>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</si>
  <si>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</si>
  <si>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</si>
  <si>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</si>
  <si>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</si>
  <si>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</si>
  <si>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</si>
  <si>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</si>
  <si>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</si>
  <si>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</si>
  <si>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</si>
  <si>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</si>
  <si>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</si>
  <si>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 xml:space="preserve">CÍLENÉ VYŠETŘENÍ PRACOVNÍM LÉKAŘEM                </t>
  </si>
  <si>
    <t>09523</t>
  </si>
  <si>
    <t>EDUKAČNÍ POHOVOR LÉKAŘE S NEMOCNÝM ČI RODINOU</t>
  </si>
  <si>
    <t xml:space="preserve">EDUKAČNÍ POHOVOR LÉKAŘE S NEMOCNÝM ČI RODINOU     </t>
  </si>
  <si>
    <t>09125</t>
  </si>
  <si>
    <t xml:space="preserve">PULZNÍ OXYMETRIE                                  </t>
  </si>
  <si>
    <t>PULZNÍ OXYMETRIE</t>
  </si>
  <si>
    <t>09133</t>
  </si>
  <si>
    <t xml:space="preserve">SEDIMENTACE ERYTROCYTŮ                            </t>
  </si>
  <si>
    <t>SEDIMENTACE ERYTROCYTŮ</t>
  </si>
  <si>
    <t>09115</t>
  </si>
  <si>
    <t>ODBĚR BIOLOGICKÉHO MATERIÁLU JINÉHO NEŽ KREV NA KV</t>
  </si>
  <si>
    <t>41021</t>
  </si>
  <si>
    <t>KOMPLEXNÍ VYŠETŘENÍ PRACOVNÍM LÉKAŘEM</t>
  </si>
  <si>
    <t xml:space="preserve">KOMPLEXNÍ VYŠETŘENÍ PRACOVNÍM LÉKAŘEM             </t>
  </si>
  <si>
    <t>41040</t>
  </si>
  <si>
    <t>POSOUZENÍ ZDRAVOTNÍHO STAVU Z HLEDISKA PROFESIONÁL</t>
  </si>
  <si>
    <t>41050</t>
  </si>
  <si>
    <t>PRSTOVÁ PLETYSMOGRAFIE ZÁTĚŽOVÁ</t>
  </si>
  <si>
    <t xml:space="preserve">PRSTOVÁ PLETYSMOGRAFIE ZÁTĚŽOVÁ                   </t>
  </si>
  <si>
    <t>11</t>
  </si>
  <si>
    <t>902</t>
  </si>
  <si>
    <t>21115</t>
  </si>
  <si>
    <t xml:space="preserve">FYZIKÁLNÍ TERAPIE III                             </t>
  </si>
  <si>
    <t>FYZIKÁLNÍ TERAPIE III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</si>
  <si>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</si>
  <si>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</si>
  <si>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III. interní klinika - nefrologická, revmatologická a endokrinologická</t>
  </si>
  <si>
    <t>06 - Neurochirurgická klinika</t>
  </si>
  <si>
    <t>10 - Dětská klinika</t>
  </si>
  <si>
    <t>16 - Klinika plicních nemocí a tuberkulózy</t>
  </si>
  <si>
    <t>03</t>
  </si>
  <si>
    <t>10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</si>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</sst>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2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0.29903808422865591</c:v>
                </c:pt>
                <c:pt idx="1">
                  <c:v>0.28193030759841647</c:v>
                </c:pt>
                <c:pt idx="2">
                  <c:v>0.25525432661070963</c:v>
                </c:pt>
                <c:pt idx="3">
                  <c:v>0.24633938108326359</c:v>
                </c:pt>
                <c:pt idx="4">
                  <c:v>0.24449429211823909</c:v>
                </c:pt>
                <c:pt idx="5">
                  <c:v>0.24384283016463004</c:v>
                </c:pt>
                <c:pt idx="6">
                  <c:v>0.22090744711362945</c:v>
                </c:pt>
                <c:pt idx="7">
                  <c:v>0.21194817365145102</c:v>
                </c:pt>
                <c:pt idx="8">
                  <c:v>0.2143114367443808</c:v>
                </c:pt>
                <c:pt idx="9">
                  <c:v>0.21956026216492455</c:v>
                </c:pt>
                <c:pt idx="10">
                  <c:v>0.22258788783457695</c:v>
                </c:pt>
                <c:pt idx="11">
                  <c:v>0.21509015172899726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17232"/>
        <c:axId val="11527166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0.23987396077202602</c:v>
                </c:pt>
                <c:pt idx="1">
                  <c:v>0.23987396077202602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28112"/>
        <c:axId val="1152716144"/>
      </c:scatterChart>
      <c:catAx>
        <c:axId val="115271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1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16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2717232"/>
        <c:crosses val="autoZero"/>
        <c:crossBetween val="between"/>
      </c:valAx>
      <c:valAx>
        <c:axId val="11527281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16144"/>
        <c:crosses val="max"/>
        <c:crossBetween val="midCat"/>
      </c:valAx>
      <c:valAx>
        <c:axId val="11527161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27281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90" tableBorderDxfId="89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30" totalsRowShown="0">
  <autoFilter ref="C3:S13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3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520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778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3" t="s">
        <v>779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818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930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958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967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1053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1054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1062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11125.168948772431</v>
      </c>
      <c r="D4" s="160">
        <f ca="1">IF(ISERROR(VLOOKUP("Náklady celkem",INDIRECT("HI!$A:$G"),5,0)),0,VLOOKUP("Náklady celkem",INDIRECT("HI!$A:$G"),5,0))</f>
        <v>12195.043979999999</v>
      </c>
      <c r="E4" s="161">
        <f ca="1">IF(C4=0,0,D4/C4)</f>
        <v>1.0961670817004194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589.99999218750008</v>
      </c>
      <c r="D7" s="168">
        <f>IF(ISERROR(HI!E5),"",HI!E5)</f>
        <v>551.03917000000013</v>
      </c>
      <c r="E7" s="165">
        <f t="shared" ref="E7:E15" si="0">IF(C7=0,0,D7/C7)</f>
        <v>0.93396470728237169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0.79624017950127357</v>
      </c>
      <c r="E11" s="165">
        <f t="shared" si="0"/>
        <v>1.3270669658354559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0.69329967397539449</v>
      </c>
      <c r="E12" s="165">
        <f t="shared" si="0"/>
        <v>0.86662459246924306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92.529259033203132</v>
      </c>
      <c r="D15" s="168">
        <f>IF(ISERROR(HI!E6),"",HI!E6)</f>
        <v>90.680070000000015</v>
      </c>
      <c r="E15" s="165">
        <f t="shared" si="0"/>
        <v>0.9800150887132949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8541.5157968749991</v>
      </c>
      <c r="D16" s="164">
        <f ca="1">IF(ISERROR(VLOOKUP("Osobní náklady (Kč) *",INDIRECT("HI!$A:$G"),5,0)),0,VLOOKUP("Osobní náklady (Kč) *",INDIRECT("HI!$A:$G"),5,0))</f>
        <v>9441.3414200000007</v>
      </c>
      <c r="E16" s="165">
        <f ca="1">IF(C16=0,0,D16/C16)</f>
        <v>1.1053472995336744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2668.63834</v>
      </c>
      <c r="D18" s="183">
        <f ca="1">IF(ISERROR(VLOOKUP("Výnosy celkem",INDIRECT("HI!$A:$G"),5,0)),0,VLOOKUP("Výnosy celkem",INDIRECT("HI!$A:$G"),5,0))</f>
        <v>2623.0339900000004</v>
      </c>
      <c r="E18" s="184">
        <f t="shared" ref="E18:E23" ca="1" si="1">IF(C18=0,0,D18/C18)</f>
        <v>0.98291100396916298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2668.63834</v>
      </c>
      <c r="D19" s="164">
        <f ca="1">IF(ISERROR(VLOOKUP("Ambulance *",INDIRECT("HI!$A:$G"),5,0)),0,VLOOKUP("Ambulance *",INDIRECT("HI!$A:$G"),5,0))</f>
        <v>2623.0339900000004</v>
      </c>
      <c r="E19" s="165">
        <f t="shared" ca="1" si="1"/>
        <v>0.98291100396916298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0.98291100396916298</v>
      </c>
      <c r="E20" s="165">
        <f t="shared" si="1"/>
        <v>0.98291100396916298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0.98291100396916298</v>
      </c>
      <c r="E21" s="165">
        <f t="shared" si="1"/>
        <v>0.98291100396916298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0.32547626735550533</v>
      </c>
      <c r="E23" s="165">
        <f t="shared" si="1"/>
        <v>0.38291325571235924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513.75162999999998</v>
      </c>
      <c r="C5" s="29">
        <v>520.94353000000001</v>
      </c>
      <c r="D5" s="8"/>
      <c r="E5" s="117">
        <v>551.03917000000013</v>
      </c>
      <c r="F5" s="28">
        <v>589.99999218750008</v>
      </c>
      <c r="G5" s="116">
        <f>E5-F5</f>
        <v>-38.960822187499957</v>
      </c>
      <c r="H5" s="122">
        <f>IF(F5&lt;0.00000001,"",E5/F5)</f>
        <v>0.93396470728237169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65.470349999999996</v>
      </c>
      <c r="C6" s="31">
        <v>83.621870000000001</v>
      </c>
      <c r="D6" s="8"/>
      <c r="E6" s="118">
        <v>90.680070000000015</v>
      </c>
      <c r="F6" s="30">
        <v>92.529259033203132</v>
      </c>
      <c r="G6" s="119">
        <f>E6-F6</f>
        <v>-1.8491890332031176</v>
      </c>
      <c r="H6" s="123">
        <f>IF(F6&lt;0.00000001,"",E6/F6)</f>
        <v>0.9800150887132949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7859.2764699999989</v>
      </c>
      <c r="C7" s="31">
        <v>8506.1346099999992</v>
      </c>
      <c r="D7" s="8"/>
      <c r="E7" s="118">
        <v>9441.3414200000007</v>
      </c>
      <c r="F7" s="30">
        <v>8541.5157968749991</v>
      </c>
      <c r="G7" s="119">
        <f>E7-F7</f>
        <v>899.82562312500158</v>
      </c>
      <c r="H7" s="123">
        <f>IF(F7&lt;0.00000001,"",E7/F7)</f>
        <v>1.1053472995336744</v>
      </c>
    </row>
    <row r="8" spans="1:10" ht="14.4" customHeight="1" thickBot="1" x14ac:dyDescent="0.35">
      <c r="A8" s="1" t="s">
        <v>75</v>
      </c>
      <c r="B8" s="11">
        <v>1845.4649500000016</v>
      </c>
      <c r="C8" s="33">
        <v>1934.7737799999991</v>
      </c>
      <c r="D8" s="8"/>
      <c r="E8" s="120">
        <v>2111.983319999998</v>
      </c>
      <c r="F8" s="32">
        <v>1901.1239006767285</v>
      </c>
      <c r="G8" s="121">
        <f>E8-F8</f>
        <v>210.85941932326955</v>
      </c>
      <c r="H8" s="124">
        <f>IF(F8&lt;0.00000001,"",E8/F8)</f>
        <v>1.1109130337313688</v>
      </c>
    </row>
    <row r="9" spans="1:10" ht="14.4" customHeight="1" thickBot="1" x14ac:dyDescent="0.35">
      <c r="A9" s="2" t="s">
        <v>76</v>
      </c>
      <c r="B9" s="3">
        <v>10283.963400000001</v>
      </c>
      <c r="C9" s="35">
        <v>11045.473789999998</v>
      </c>
      <c r="D9" s="8"/>
      <c r="E9" s="3">
        <v>12195.043979999999</v>
      </c>
      <c r="F9" s="34">
        <v>11125.168948772431</v>
      </c>
      <c r="G9" s="34">
        <f>E9-F9</f>
        <v>1069.8750312275679</v>
      </c>
      <c r="H9" s="125">
        <f>IF(F9&lt;0.00000001,"",E9/F9)</f>
        <v>1.0961670817004194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2287.6196500000005</v>
      </c>
      <c r="C11" s="29">
        <f>IF(ISERROR(VLOOKUP("Celkem:",'ZV Vykáz.-A'!A:H,5,0)),0,VLOOKUP("Celkem:",'ZV Vykáz.-A'!A:H,5,0)/1000)</f>
        <v>2668.63834</v>
      </c>
      <c r="D11" s="8"/>
      <c r="E11" s="117">
        <f>IF(ISERROR(VLOOKUP("Celkem:",'ZV Vykáz.-A'!A:H,8,0)),0,VLOOKUP("Celkem:",'ZV Vykáz.-A'!A:H,8,0)/1000)</f>
        <v>2623.0339900000004</v>
      </c>
      <c r="F11" s="28">
        <f>C11</f>
        <v>2668.63834</v>
      </c>
      <c r="G11" s="116">
        <f>E11-F11</f>
        <v>-45.604349999999613</v>
      </c>
      <c r="H11" s="122">
        <f>IF(F11&lt;0.00000001,"",E11/F11)</f>
        <v>0.98291100396916298</v>
      </c>
      <c r="I11" s="116">
        <f>E11-B11</f>
        <v>335.41433999999981</v>
      </c>
      <c r="J11" s="122">
        <f>IF(B11&lt;0.00000001,"",E11/B11)</f>
        <v>1.146621550483709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2287.6196500000005</v>
      </c>
      <c r="C13" s="37">
        <f>SUM(C11:C12)</f>
        <v>2668.63834</v>
      </c>
      <c r="D13" s="8"/>
      <c r="E13" s="5">
        <f>SUM(E11:E12)</f>
        <v>2623.0339900000004</v>
      </c>
      <c r="F13" s="36">
        <f>SUM(F11:F12)</f>
        <v>2668.63834</v>
      </c>
      <c r="G13" s="36">
        <f>E13-F13</f>
        <v>-45.604349999999613</v>
      </c>
      <c r="H13" s="126">
        <f>IF(F13&lt;0.00000001,"",E13/F13)</f>
        <v>0.98291100396916298</v>
      </c>
      <c r="I13" s="36">
        <f>SUM(I11:I12)</f>
        <v>335.41433999999981</v>
      </c>
      <c r="J13" s="126">
        <f>IF(B13&lt;0.00000001,"",E13/B13)</f>
        <v>1.146621550483709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0.22244533172881581</v>
      </c>
      <c r="C15" s="39">
        <f>IF(C9=0,"",C13/C9)</f>
        <v>0.24160469625269015</v>
      </c>
      <c r="D15" s="8"/>
      <c r="E15" s="6">
        <f>IF(E9=0,"",E13/E9)</f>
        <v>0.21509016238906592</v>
      </c>
      <c r="F15" s="38">
        <f>IF(F9=0,"",F13/F9)</f>
        <v>0.23987396077202602</v>
      </c>
      <c r="G15" s="38">
        <f>IF(ISERROR(F15-E15),"",E15-F15)</f>
        <v>-2.4783798382960104E-2</v>
      </c>
      <c r="H15" s="127">
        <f>IF(ISERROR(F15-E15),"",IF(F15&lt;0.00000001,"",E15/F15))</f>
        <v>0.89667991347124831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0.29903808422865591</v>
      </c>
      <c r="C4" s="201">
        <f t="shared" ref="C4:M4" si="0">(C10+C8)/C6</f>
        <v>0.28193030759841647</v>
      </c>
      <c r="D4" s="201">
        <f t="shared" si="0"/>
        <v>0.25525432661070963</v>
      </c>
      <c r="E4" s="201">
        <f t="shared" si="0"/>
        <v>0.24633938108326359</v>
      </c>
      <c r="F4" s="201">
        <f t="shared" si="0"/>
        <v>0.24449429211823909</v>
      </c>
      <c r="G4" s="201">
        <f t="shared" si="0"/>
        <v>0.24384283016463004</v>
      </c>
      <c r="H4" s="201">
        <f t="shared" si="0"/>
        <v>0.22090744711362945</v>
      </c>
      <c r="I4" s="201">
        <f t="shared" si="0"/>
        <v>0.21194817365145102</v>
      </c>
      <c r="J4" s="201">
        <f t="shared" si="0"/>
        <v>0.2143114367443808</v>
      </c>
      <c r="K4" s="201">
        <f t="shared" si="0"/>
        <v>0.21956026216492455</v>
      </c>
      <c r="L4" s="201">
        <f t="shared" si="0"/>
        <v>0.22258788783457695</v>
      </c>
      <c r="M4" s="201">
        <f t="shared" si="0"/>
        <v>0.21509015172899726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954.02116000000001</v>
      </c>
      <c r="C5" s="201">
        <f>IF(ISERROR(VLOOKUP($A5,'Man Tab'!$A:$Q,COLUMN()+2,0)),0,VLOOKUP($A5,'Man Tab'!$A:$Q,COLUMN()+2,0))</f>
        <v>958.27282000000002</v>
      </c>
      <c r="D5" s="201">
        <f>IF(ISERROR(VLOOKUP($A5,'Man Tab'!$A:$Q,COLUMN()+2,0)),0,VLOOKUP($A5,'Man Tab'!$A:$Q,COLUMN()+2,0))</f>
        <v>1017.93498</v>
      </c>
      <c r="E5" s="201">
        <f>IF(ISERROR(VLOOKUP($A5,'Man Tab'!$A:$Q,COLUMN()+2,0)),0,VLOOKUP($A5,'Man Tab'!$A:$Q,COLUMN()+2,0))</f>
        <v>1199.4176500000101</v>
      </c>
      <c r="F5" s="201">
        <f>IF(ISERROR(VLOOKUP($A5,'Man Tab'!$A:$Q,COLUMN()+2,0)),0,VLOOKUP($A5,'Man Tab'!$A:$Q,COLUMN()+2,0))</f>
        <v>957.01446999999996</v>
      </c>
      <c r="G5" s="201">
        <f>IF(ISERROR(VLOOKUP($A5,'Man Tab'!$A:$Q,COLUMN()+2,0)),0,VLOOKUP($A5,'Man Tab'!$A:$Q,COLUMN()+2,0))</f>
        <v>905.71626000000003</v>
      </c>
      <c r="H5" s="201">
        <f>IF(ISERROR(VLOOKUP($A5,'Man Tab'!$A:$Q,COLUMN()+2,0)),0,VLOOKUP($A5,'Man Tab'!$A:$Q,COLUMN()+2,0))</f>
        <v>1230.96108</v>
      </c>
      <c r="I5" s="201">
        <f>IF(ISERROR(VLOOKUP($A5,'Man Tab'!$A:$Q,COLUMN()+2,0)),0,VLOOKUP($A5,'Man Tab'!$A:$Q,COLUMN()+2,0))</f>
        <v>869.61761000000001</v>
      </c>
      <c r="J5" s="201">
        <f>IF(ISERROR(VLOOKUP($A5,'Man Tab'!$A:$Q,COLUMN()+2,0)),0,VLOOKUP($A5,'Man Tab'!$A:$Q,COLUMN()+2,0))</f>
        <v>872.80543000000205</v>
      </c>
      <c r="K5" s="201">
        <f>IF(ISERROR(VLOOKUP($A5,'Man Tab'!$A:$Q,COLUMN()+2,0)),0,VLOOKUP($A5,'Man Tab'!$A:$Q,COLUMN()+2,0))</f>
        <v>1026.8719900000101</v>
      </c>
      <c r="L5" s="201">
        <f>IF(ISERROR(VLOOKUP($A5,'Man Tab'!$A:$Q,COLUMN()+2,0)),0,VLOOKUP($A5,'Man Tab'!$A:$Q,COLUMN()+2,0))</f>
        <v>1142.0628899999999</v>
      </c>
      <c r="M5" s="201">
        <f>IF(ISERROR(VLOOKUP($A5,'Man Tab'!$A:$Q,COLUMN()+2,0)),0,VLOOKUP($A5,'Man Tab'!$A:$Q,COLUMN()+2,0))</f>
        <v>1060.34764</v>
      </c>
    </row>
    <row r="6" spans="1:13" ht="14.4" customHeight="1" x14ac:dyDescent="0.3">
      <c r="A6" s="202" t="s">
        <v>76</v>
      </c>
      <c r="B6" s="203">
        <f>B5</f>
        <v>954.02116000000001</v>
      </c>
      <c r="C6" s="203">
        <f t="shared" ref="C6:M6" si="1">C5+B6</f>
        <v>1912.2939799999999</v>
      </c>
      <c r="D6" s="203">
        <f t="shared" si="1"/>
        <v>2930.2289599999999</v>
      </c>
      <c r="E6" s="203">
        <f t="shared" si="1"/>
        <v>4129.6466100000098</v>
      </c>
      <c r="F6" s="203">
        <f t="shared" si="1"/>
        <v>5086.6610800000099</v>
      </c>
      <c r="G6" s="203">
        <f t="shared" si="1"/>
        <v>5992.37734000001</v>
      </c>
      <c r="H6" s="203">
        <f t="shared" si="1"/>
        <v>7223.33842000001</v>
      </c>
      <c r="I6" s="203">
        <f t="shared" si="1"/>
        <v>8092.9560300000103</v>
      </c>
      <c r="J6" s="203">
        <f t="shared" si="1"/>
        <v>8965.7614600000124</v>
      </c>
      <c r="K6" s="203">
        <f t="shared" si="1"/>
        <v>9992.633450000023</v>
      </c>
      <c r="L6" s="203">
        <f t="shared" si="1"/>
        <v>11134.696340000022</v>
      </c>
      <c r="M6" s="203">
        <f t="shared" si="1"/>
        <v>12195.043980000022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285288.65999999997</v>
      </c>
      <c r="C9" s="202">
        <v>253844.97000000003</v>
      </c>
      <c r="D9" s="202">
        <v>208819.99000000002</v>
      </c>
      <c r="E9" s="202">
        <v>269340.96999999997</v>
      </c>
      <c r="F9" s="202">
        <v>226365.00999999998</v>
      </c>
      <c r="G9" s="202">
        <v>217538.65000000002</v>
      </c>
      <c r="H9" s="202">
        <v>134491</v>
      </c>
      <c r="I9" s="202">
        <v>119598</v>
      </c>
      <c r="J9" s="202">
        <v>206177.97</v>
      </c>
      <c r="K9" s="202">
        <v>272520</v>
      </c>
      <c r="L9" s="202">
        <v>284463.32</v>
      </c>
      <c r="M9" s="202">
        <v>144585.32</v>
      </c>
    </row>
    <row r="10" spans="1:13" ht="14.4" customHeight="1" x14ac:dyDescent="0.3">
      <c r="A10" s="202" t="s">
        <v>78</v>
      </c>
      <c r="B10" s="203">
        <f>B9/1000</f>
        <v>285.28865999999999</v>
      </c>
      <c r="C10" s="203">
        <f t="shared" ref="C10:M10" si="3">C9/1000+B10</f>
        <v>539.13363000000004</v>
      </c>
      <c r="D10" s="203">
        <f t="shared" si="3"/>
        <v>747.95362</v>
      </c>
      <c r="E10" s="203">
        <f t="shared" si="3"/>
        <v>1017.29459</v>
      </c>
      <c r="F10" s="203">
        <f t="shared" si="3"/>
        <v>1243.6596</v>
      </c>
      <c r="G10" s="203">
        <f t="shared" si="3"/>
        <v>1461.1982499999999</v>
      </c>
      <c r="H10" s="203">
        <f t="shared" si="3"/>
        <v>1595.6892499999999</v>
      </c>
      <c r="I10" s="203">
        <f t="shared" si="3"/>
        <v>1715.2872499999999</v>
      </c>
      <c r="J10" s="203">
        <f t="shared" si="3"/>
        <v>1921.4652199999998</v>
      </c>
      <c r="K10" s="203">
        <f t="shared" si="3"/>
        <v>2193.9852199999996</v>
      </c>
      <c r="L10" s="203">
        <f t="shared" si="3"/>
        <v>2478.4485399999994</v>
      </c>
      <c r="M10" s="203">
        <f t="shared" si="3"/>
        <v>2623.0338599999995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0.23987396077202602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0.23987396077202602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590</v>
      </c>
      <c r="C7" s="52">
        <v>49.166666666666003</v>
      </c>
      <c r="D7" s="52">
        <v>45.345649999999999</v>
      </c>
      <c r="E7" s="52">
        <v>50.023429999999998</v>
      </c>
      <c r="F7" s="52">
        <v>32.56073</v>
      </c>
      <c r="G7" s="52">
        <v>54.823300000000003</v>
      </c>
      <c r="H7" s="52">
        <v>65.257249999999999</v>
      </c>
      <c r="I7" s="52">
        <v>61.500709999999998</v>
      </c>
      <c r="J7" s="52">
        <v>10.297890000000001</v>
      </c>
      <c r="K7" s="52">
        <v>31.96649</v>
      </c>
      <c r="L7" s="52">
        <v>47.532919999999997</v>
      </c>
      <c r="M7" s="52">
        <v>78.982609999999994</v>
      </c>
      <c r="N7" s="52">
        <v>41.240279999999998</v>
      </c>
      <c r="O7" s="52">
        <v>31.507909999999999</v>
      </c>
      <c r="P7" s="53">
        <v>551.03917000000104</v>
      </c>
      <c r="Q7" s="95">
        <v>0.933964694915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92.529260863603994</v>
      </c>
      <c r="C9" s="52">
        <v>7.7107717386330004</v>
      </c>
      <c r="D9" s="52">
        <v>5.9876300000000002</v>
      </c>
      <c r="E9" s="52">
        <v>6.7116899999999999</v>
      </c>
      <c r="F9" s="52">
        <v>7.1335800000000003</v>
      </c>
      <c r="G9" s="52">
        <v>7.6132299999999997</v>
      </c>
      <c r="H9" s="52">
        <v>7.5693700000000002</v>
      </c>
      <c r="I9" s="52">
        <v>8.2083700000000004</v>
      </c>
      <c r="J9" s="52">
        <v>5.9814600000000002</v>
      </c>
      <c r="K9" s="52">
        <v>7.5082800000000001</v>
      </c>
      <c r="L9" s="52">
        <v>6.6255600000000001</v>
      </c>
      <c r="M9" s="52">
        <v>9.3087099999999996</v>
      </c>
      <c r="N9" s="52">
        <v>10.036390000000001</v>
      </c>
      <c r="O9" s="52">
        <v>7.9958</v>
      </c>
      <c r="P9" s="53">
        <v>90.680070000000001</v>
      </c>
      <c r="Q9" s="95">
        <v>0.98001506932600002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70.766046324285</v>
      </c>
      <c r="C11" s="52">
        <v>5.8971705270230004</v>
      </c>
      <c r="D11" s="52">
        <v>7.0478500000000004</v>
      </c>
      <c r="E11" s="52">
        <v>7.7135600000000002</v>
      </c>
      <c r="F11" s="52">
        <v>10.60571</v>
      </c>
      <c r="G11" s="52">
        <v>6.4222900000000003</v>
      </c>
      <c r="H11" s="52">
        <v>8.7345499999990004</v>
      </c>
      <c r="I11" s="52">
        <v>3.59545</v>
      </c>
      <c r="J11" s="52">
        <v>5.4282300000000001</v>
      </c>
      <c r="K11" s="52">
        <v>3.5014799999999999</v>
      </c>
      <c r="L11" s="52">
        <v>6.63117</v>
      </c>
      <c r="M11" s="52">
        <v>5.3618699999999997</v>
      </c>
      <c r="N11" s="52">
        <v>9.6877399999999998</v>
      </c>
      <c r="O11" s="52">
        <v>4.28606</v>
      </c>
      <c r="P11" s="53">
        <v>79.015960000000007</v>
      </c>
      <c r="Q11" s="95">
        <v>1.116580112981</v>
      </c>
    </row>
    <row r="12" spans="1:17" ht="14.4" customHeight="1" x14ac:dyDescent="0.3">
      <c r="A12" s="15" t="s">
        <v>40</v>
      </c>
      <c r="B12" s="51">
        <v>0.96759626624700001</v>
      </c>
      <c r="C12" s="52">
        <v>8.0633022186999997E-2</v>
      </c>
      <c r="D12" s="52">
        <v>0</v>
      </c>
      <c r="E12" s="52">
        <v>5.8529999999999999E-2</v>
      </c>
      <c r="F12" s="52">
        <v>0</v>
      </c>
      <c r="G12" s="52">
        <v>0</v>
      </c>
      <c r="H12" s="52">
        <v>0.26729000000000003</v>
      </c>
      <c r="I12" s="52">
        <v>0.11899999999999999</v>
      </c>
      <c r="J12" s="52">
        <v>6.8957899999999999</v>
      </c>
      <c r="K12" s="52">
        <v>2.1539999999999999</v>
      </c>
      <c r="L12" s="52">
        <v>2.12005</v>
      </c>
      <c r="M12" s="52">
        <v>0</v>
      </c>
      <c r="N12" s="52">
        <v>0</v>
      </c>
      <c r="O12" s="52">
        <v>0</v>
      </c>
      <c r="P12" s="53">
        <v>11.614660000000001</v>
      </c>
      <c r="Q12" s="95">
        <v>12.003622177087999</v>
      </c>
    </row>
    <row r="13" spans="1:17" ht="14.4" customHeight="1" x14ac:dyDescent="0.3">
      <c r="A13" s="15" t="s">
        <v>41</v>
      </c>
      <c r="B13" s="51">
        <v>7.8045335028620002</v>
      </c>
      <c r="C13" s="52">
        <v>0.650377791905</v>
      </c>
      <c r="D13" s="52">
        <v>0.47793999999999998</v>
      </c>
      <c r="E13" s="52">
        <v>0.95891999999999999</v>
      </c>
      <c r="F13" s="52">
        <v>1.9813700000000001</v>
      </c>
      <c r="G13" s="52">
        <v>0.74717</v>
      </c>
      <c r="H13" s="52">
        <v>0.28676000000000001</v>
      </c>
      <c r="I13" s="52">
        <v>0.80103000000000002</v>
      </c>
      <c r="J13" s="52">
        <v>0.89298999999999995</v>
      </c>
      <c r="K13" s="52">
        <v>0.39566000000000001</v>
      </c>
      <c r="L13" s="52">
        <v>2.28626</v>
      </c>
      <c r="M13" s="52">
        <v>0.65024000000000004</v>
      </c>
      <c r="N13" s="52">
        <v>1.9323300000000001</v>
      </c>
      <c r="O13" s="52">
        <v>0</v>
      </c>
      <c r="P13" s="53">
        <v>11.41067</v>
      </c>
      <c r="Q13" s="95">
        <v>1.46205663616</v>
      </c>
    </row>
    <row r="14" spans="1:17" ht="14.4" customHeight="1" x14ac:dyDescent="0.3">
      <c r="A14" s="15" t="s">
        <v>42</v>
      </c>
      <c r="B14" s="51">
        <v>1130.57257701038</v>
      </c>
      <c r="C14" s="52">
        <v>94.214381417531001</v>
      </c>
      <c r="D14" s="52">
        <v>129.70500000000001</v>
      </c>
      <c r="E14" s="52">
        <v>128.703</v>
      </c>
      <c r="F14" s="52">
        <v>124.9</v>
      </c>
      <c r="G14" s="52">
        <v>75.034000000000006</v>
      </c>
      <c r="H14" s="52">
        <v>63.612000000000002</v>
      </c>
      <c r="I14" s="52">
        <v>60.646000000000001</v>
      </c>
      <c r="J14" s="52">
        <v>64.793000000000006</v>
      </c>
      <c r="K14" s="52">
        <v>61.953000000000003</v>
      </c>
      <c r="L14" s="52">
        <v>64.923000000000002</v>
      </c>
      <c r="M14" s="52">
        <v>95.918000000000006</v>
      </c>
      <c r="N14" s="52">
        <v>109.875</v>
      </c>
      <c r="O14" s="52">
        <v>127.36900000000099</v>
      </c>
      <c r="P14" s="53">
        <v>1107.431</v>
      </c>
      <c r="Q14" s="95">
        <v>0.97953110000900001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56.739545658381999</v>
      </c>
      <c r="C17" s="52">
        <v>4.7282954715310002</v>
      </c>
      <c r="D17" s="52">
        <v>1.3608800000000001</v>
      </c>
      <c r="E17" s="52">
        <v>0.97468999999999995</v>
      </c>
      <c r="F17" s="52">
        <v>0</v>
      </c>
      <c r="G17" s="52">
        <v>7.9625300000000001</v>
      </c>
      <c r="H17" s="52">
        <v>0</v>
      </c>
      <c r="I17" s="52">
        <v>0.75153999999999999</v>
      </c>
      <c r="J17" s="52">
        <v>1.1660699999999999</v>
      </c>
      <c r="K17" s="52">
        <v>0.75978000000000001</v>
      </c>
      <c r="L17" s="52">
        <v>2.31582</v>
      </c>
      <c r="M17" s="52">
        <v>8.1326300000000007</v>
      </c>
      <c r="N17" s="52">
        <v>0</v>
      </c>
      <c r="O17" s="52">
        <v>0</v>
      </c>
      <c r="P17" s="53">
        <v>23.423940000000002</v>
      </c>
      <c r="Q17" s="95">
        <v>0.41283270297899999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1.0549999999999999</v>
      </c>
      <c r="G18" s="52">
        <v>0.66600000000000004</v>
      </c>
      <c r="H18" s="52">
        <v>0.57999999999999996</v>
      </c>
      <c r="I18" s="52">
        <v>0</v>
      </c>
      <c r="J18" s="52">
        <v>0</v>
      </c>
      <c r="K18" s="52">
        <v>0</v>
      </c>
      <c r="L18" s="52">
        <v>0</v>
      </c>
      <c r="M18" s="52">
        <v>0.64500000000000002</v>
      </c>
      <c r="N18" s="52">
        <v>0.59499999999999997</v>
      </c>
      <c r="O18" s="52">
        <v>2.008</v>
      </c>
      <c r="P18" s="53">
        <v>5.5490000000000004</v>
      </c>
      <c r="Q18" s="95" t="s">
        <v>271</v>
      </c>
    </row>
    <row r="19" spans="1:17" ht="14.4" customHeight="1" x14ac:dyDescent="0.3">
      <c r="A19" s="15" t="s">
        <v>47</v>
      </c>
      <c r="B19" s="51">
        <v>250.70369169163499</v>
      </c>
      <c r="C19" s="52">
        <v>20.891974307636001</v>
      </c>
      <c r="D19" s="52">
        <v>26.706029999999998</v>
      </c>
      <c r="E19" s="52">
        <v>14.388999999999999</v>
      </c>
      <c r="F19" s="52">
        <v>32.068779999999997</v>
      </c>
      <c r="G19" s="52">
        <v>32.907069999999997</v>
      </c>
      <c r="H19" s="52">
        <v>19.86656</v>
      </c>
      <c r="I19" s="52">
        <v>15.96636</v>
      </c>
      <c r="J19" s="52">
        <v>13.925240000000001</v>
      </c>
      <c r="K19" s="52">
        <v>12.703749999999999</v>
      </c>
      <c r="L19" s="52">
        <v>14.779019999999999</v>
      </c>
      <c r="M19" s="52">
        <v>24.420010000000001</v>
      </c>
      <c r="N19" s="52">
        <v>22.197990000000001</v>
      </c>
      <c r="O19" s="52">
        <v>20.92643</v>
      </c>
      <c r="P19" s="53">
        <v>250.85624000000101</v>
      </c>
      <c r="Q19" s="95">
        <v>1.0006084805019999</v>
      </c>
    </row>
    <row r="20" spans="1:17" ht="14.4" customHeight="1" x14ac:dyDescent="0.3">
      <c r="A20" s="15" t="s">
        <v>48</v>
      </c>
      <c r="B20" s="51">
        <v>8541.5157958603104</v>
      </c>
      <c r="C20" s="52">
        <v>711.79298298835897</v>
      </c>
      <c r="D20" s="52">
        <v>661.24809000000005</v>
      </c>
      <c r="E20" s="52">
        <v>708.71803999999997</v>
      </c>
      <c r="F20" s="52">
        <v>710.332780000002</v>
      </c>
      <c r="G20" s="52">
        <v>973.339060000004</v>
      </c>
      <c r="H20" s="52">
        <v>706.22014000000001</v>
      </c>
      <c r="I20" s="52">
        <v>714.22412999999995</v>
      </c>
      <c r="J20" s="52">
        <v>1081.2284500000001</v>
      </c>
      <c r="K20" s="52">
        <v>703.93335000000002</v>
      </c>
      <c r="L20" s="52">
        <v>683.70067000000097</v>
      </c>
      <c r="M20" s="52">
        <v>765.53700000000401</v>
      </c>
      <c r="N20" s="52">
        <v>906.59520000000202</v>
      </c>
      <c r="O20" s="52">
        <v>826.26451000000395</v>
      </c>
      <c r="P20" s="53">
        <v>9441.3414200000207</v>
      </c>
      <c r="Q20" s="95">
        <v>1.1053472996639999</v>
      </c>
    </row>
    <row r="21" spans="1:17" ht="14.4" customHeight="1" x14ac:dyDescent="0.3">
      <c r="A21" s="16" t="s">
        <v>49</v>
      </c>
      <c r="B21" s="51">
        <v>383.56989741514701</v>
      </c>
      <c r="C21" s="52">
        <v>31.964158117928999</v>
      </c>
      <c r="D21" s="52">
        <v>39.902999999999999</v>
      </c>
      <c r="E21" s="52">
        <v>39.902999999999999</v>
      </c>
      <c r="F21" s="52">
        <v>39.902999999999999</v>
      </c>
      <c r="G21" s="52">
        <v>39.902999999999999</v>
      </c>
      <c r="H21" s="52">
        <v>39.902999999999999</v>
      </c>
      <c r="I21" s="52">
        <v>39.902999999999999</v>
      </c>
      <c r="J21" s="52">
        <v>39.902999999999999</v>
      </c>
      <c r="K21" s="52">
        <v>39.902999999999999</v>
      </c>
      <c r="L21" s="52">
        <v>39.902999999999999</v>
      </c>
      <c r="M21" s="52">
        <v>39.902999999999999</v>
      </c>
      <c r="N21" s="52">
        <v>39.902999999999999</v>
      </c>
      <c r="O21" s="52">
        <v>39.99</v>
      </c>
      <c r="P21" s="53">
        <v>478.92300000000103</v>
      </c>
      <c r="Q21" s="95">
        <v>1.248593811004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36.239089999999997</v>
      </c>
      <c r="E22" s="52">
        <v>0</v>
      </c>
      <c r="F22" s="52">
        <v>57.394030000000001</v>
      </c>
      <c r="G22" s="52">
        <v>0</v>
      </c>
      <c r="H22" s="52">
        <v>38.478200000000001</v>
      </c>
      <c r="I22" s="52">
        <v>0</v>
      </c>
      <c r="J22" s="52">
        <v>0</v>
      </c>
      <c r="K22" s="52">
        <v>4.8388600000000004</v>
      </c>
      <c r="L22" s="52">
        <v>0</v>
      </c>
      <c r="M22" s="52">
        <v>0</v>
      </c>
      <c r="N22" s="52">
        <v>0</v>
      </c>
      <c r="O22" s="52">
        <v>0</v>
      </c>
      <c r="P22" s="53">
        <v>136.95017999999999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1.8189894035458601E-12</v>
      </c>
      <c r="C24" s="52">
        <v>1.13686837721616E-13</v>
      </c>
      <c r="D24" s="52">
        <v>-1.13686837721616E-13</v>
      </c>
      <c r="E24" s="52">
        <v>0.11896</v>
      </c>
      <c r="F24" s="52">
        <v>1.13686837721616E-13</v>
      </c>
      <c r="G24" s="52">
        <v>0</v>
      </c>
      <c r="H24" s="52">
        <v>6.2393499999989999</v>
      </c>
      <c r="I24" s="52">
        <v>6.6999999900000003E-4</v>
      </c>
      <c r="J24" s="52">
        <v>0.44895999999899999</v>
      </c>
      <c r="K24" s="52">
        <v>-4.0000000012696499E-5</v>
      </c>
      <c r="L24" s="52">
        <v>1.9879599999999999</v>
      </c>
      <c r="M24" s="52">
        <v>-1.9870799999990001</v>
      </c>
      <c r="N24" s="52">
        <v>-3.9999999899009702E-5</v>
      </c>
      <c r="O24" s="52">
        <v>-7.0000000050640706E-5</v>
      </c>
      <c r="P24" s="53">
        <v>6.8086700000000002</v>
      </c>
      <c r="Q24" s="95"/>
    </row>
    <row r="25" spans="1:17" ht="14.4" customHeight="1" x14ac:dyDescent="0.3">
      <c r="A25" s="17" t="s">
        <v>53</v>
      </c>
      <c r="B25" s="54">
        <v>11125.168944592901</v>
      </c>
      <c r="C25" s="55">
        <v>927.09741204940406</v>
      </c>
      <c r="D25" s="55">
        <v>954.02116000000001</v>
      </c>
      <c r="E25" s="55">
        <v>958.27282000000002</v>
      </c>
      <c r="F25" s="55">
        <v>1017.93498</v>
      </c>
      <c r="G25" s="55">
        <v>1199.4176500000101</v>
      </c>
      <c r="H25" s="55">
        <v>957.01446999999996</v>
      </c>
      <c r="I25" s="55">
        <v>905.71626000000003</v>
      </c>
      <c r="J25" s="55">
        <v>1230.96108</v>
      </c>
      <c r="K25" s="55">
        <v>869.61761000000001</v>
      </c>
      <c r="L25" s="55">
        <v>872.80543000000205</v>
      </c>
      <c r="M25" s="55">
        <v>1026.8719900000101</v>
      </c>
      <c r="N25" s="55">
        <v>1142.0628899999999</v>
      </c>
      <c r="O25" s="55">
        <v>1060.34764</v>
      </c>
      <c r="P25" s="56">
        <v>12195.04398</v>
      </c>
      <c r="Q25" s="96">
        <v>1.096167082112</v>
      </c>
    </row>
    <row r="26" spans="1:17" ht="14.4" customHeight="1" x14ac:dyDescent="0.3">
      <c r="A26" s="15" t="s">
        <v>54</v>
      </c>
      <c r="B26" s="51">
        <v>1612.9072897404401</v>
      </c>
      <c r="C26" s="52">
        <v>134.40894081170299</v>
      </c>
      <c r="D26" s="52">
        <v>118.83898000000001</v>
      </c>
      <c r="E26" s="52">
        <v>130.70742000000001</v>
      </c>
      <c r="F26" s="52">
        <v>119.66022</v>
      </c>
      <c r="G26" s="52">
        <v>152.84574000000001</v>
      </c>
      <c r="H26" s="52">
        <v>121.29644</v>
      </c>
      <c r="I26" s="52">
        <v>175.34957</v>
      </c>
      <c r="J26" s="52">
        <v>155.46387999999999</v>
      </c>
      <c r="K26" s="52">
        <v>109.57684999999999</v>
      </c>
      <c r="L26" s="52">
        <v>122.00234</v>
      </c>
      <c r="M26" s="52">
        <v>144.51509999999999</v>
      </c>
      <c r="N26" s="52">
        <v>128.08944</v>
      </c>
      <c r="O26" s="52">
        <v>138.36346</v>
      </c>
      <c r="P26" s="53">
        <v>1616.7094400000001</v>
      </c>
      <c r="Q26" s="95">
        <v>1.002357327221</v>
      </c>
    </row>
    <row r="27" spans="1:17" ht="14.4" customHeight="1" x14ac:dyDescent="0.3">
      <c r="A27" s="18" t="s">
        <v>55</v>
      </c>
      <c r="B27" s="54">
        <v>12738.076234333301</v>
      </c>
      <c r="C27" s="55">
        <v>1061.5063528611099</v>
      </c>
      <c r="D27" s="55">
        <v>1072.86014</v>
      </c>
      <c r="E27" s="55">
        <v>1088.9802400000001</v>
      </c>
      <c r="F27" s="55">
        <v>1137.5952</v>
      </c>
      <c r="G27" s="55">
        <v>1352.2633900000101</v>
      </c>
      <c r="H27" s="55">
        <v>1078.3109099999999</v>
      </c>
      <c r="I27" s="55">
        <v>1081.06583</v>
      </c>
      <c r="J27" s="55">
        <v>1386.4249600000001</v>
      </c>
      <c r="K27" s="55">
        <v>979.19446000000005</v>
      </c>
      <c r="L27" s="55">
        <v>994.80777000000205</v>
      </c>
      <c r="M27" s="55">
        <v>1171.3870900000099</v>
      </c>
      <c r="N27" s="55">
        <v>1270.1523299999999</v>
      </c>
      <c r="O27" s="55">
        <v>1198.7111</v>
      </c>
      <c r="P27" s="56">
        <v>13811.753419999999</v>
      </c>
      <c r="Q27" s="96">
        <v>1.0842888020070001</v>
      </c>
    </row>
    <row r="28" spans="1:17" ht="14.4" customHeight="1" x14ac:dyDescent="0.3">
      <c r="A28" s="16" t="s">
        <v>56</v>
      </c>
      <c r="B28" s="51">
        <v>5430.3411123862597</v>
      </c>
      <c r="C28" s="52">
        <v>452.52842603218801</v>
      </c>
      <c r="D28" s="52">
        <v>483.03158999999999</v>
      </c>
      <c r="E28" s="52">
        <v>424.59992</v>
      </c>
      <c r="F28" s="52">
        <v>467.82080000000002</v>
      </c>
      <c r="G28" s="52">
        <v>498.44997999999998</v>
      </c>
      <c r="H28" s="52">
        <v>580.77331000000004</v>
      </c>
      <c r="I28" s="52">
        <v>559.27265</v>
      </c>
      <c r="J28" s="52">
        <v>388.90156999999999</v>
      </c>
      <c r="K28" s="52">
        <v>407.53818999999999</v>
      </c>
      <c r="L28" s="52">
        <v>455.17273999999998</v>
      </c>
      <c r="M28" s="52">
        <v>640.703069999999</v>
      </c>
      <c r="N28" s="52">
        <v>549.98929999999996</v>
      </c>
      <c r="O28" s="52">
        <v>331.091800000001</v>
      </c>
      <c r="P28" s="53">
        <v>5787.3449199999995</v>
      </c>
      <c r="Q28" s="95">
        <v>1.065742427634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10300.3130796157</v>
      </c>
      <c r="C6" s="459">
        <v>11045.47379</v>
      </c>
      <c r="D6" s="460">
        <v>745.16071038426003</v>
      </c>
      <c r="E6" s="461">
        <v>1.072343501078</v>
      </c>
      <c r="F6" s="459">
        <v>11125.168944592901</v>
      </c>
      <c r="G6" s="460">
        <v>11125.168944592901</v>
      </c>
      <c r="H6" s="462">
        <v>1060.34764</v>
      </c>
      <c r="I6" s="459">
        <v>12195.04398</v>
      </c>
      <c r="J6" s="460">
        <v>1069.8750354071699</v>
      </c>
      <c r="K6" s="463">
        <v>1.096167082112</v>
      </c>
    </row>
    <row r="7" spans="1:11" ht="14.4" customHeight="1" thickBot="1" x14ac:dyDescent="0.35">
      <c r="A7" s="478" t="s">
        <v>274</v>
      </c>
      <c r="B7" s="459">
        <v>1856.2171377531899</v>
      </c>
      <c r="C7" s="459">
        <v>1830.1816100000001</v>
      </c>
      <c r="D7" s="460">
        <v>-26.035527753187999</v>
      </c>
      <c r="E7" s="461">
        <v>0.98597387815000004</v>
      </c>
      <c r="F7" s="459">
        <v>1892.6400139673799</v>
      </c>
      <c r="G7" s="460">
        <v>1892.6400139673799</v>
      </c>
      <c r="H7" s="462">
        <v>171.15870000000101</v>
      </c>
      <c r="I7" s="459">
        <v>1851.64185</v>
      </c>
      <c r="J7" s="460">
        <v>-40.998163967373003</v>
      </c>
      <c r="K7" s="463">
        <v>0.97833810779300001</v>
      </c>
    </row>
    <row r="8" spans="1:11" ht="14.4" customHeight="1" thickBot="1" x14ac:dyDescent="0.35">
      <c r="A8" s="479" t="s">
        <v>275</v>
      </c>
      <c r="B8" s="459">
        <v>694.34663108144605</v>
      </c>
      <c r="C8" s="459">
        <v>689.25360999999998</v>
      </c>
      <c r="D8" s="460">
        <v>-5.0930210814460004</v>
      </c>
      <c r="E8" s="461">
        <v>0.99266501650100003</v>
      </c>
      <c r="F8" s="459">
        <v>762.06743695699902</v>
      </c>
      <c r="G8" s="460">
        <v>762.06743695699902</v>
      </c>
      <c r="H8" s="462">
        <v>43.789700000000003</v>
      </c>
      <c r="I8" s="459">
        <v>744.21085000000096</v>
      </c>
      <c r="J8" s="460">
        <v>-17.856586956998001</v>
      </c>
      <c r="K8" s="463">
        <v>0.97656823255900005</v>
      </c>
    </row>
    <row r="9" spans="1:11" ht="14.4" customHeight="1" thickBot="1" x14ac:dyDescent="0.35">
      <c r="A9" s="480" t="s">
        <v>276</v>
      </c>
      <c r="B9" s="464">
        <v>0</v>
      </c>
      <c r="C9" s="464">
        <v>1.6800000000000001E-3</v>
      </c>
      <c r="D9" s="465">
        <v>1.6800000000000001E-3</v>
      </c>
      <c r="E9" s="466" t="s">
        <v>271</v>
      </c>
      <c r="F9" s="464">
        <v>0</v>
      </c>
      <c r="G9" s="465">
        <v>0</v>
      </c>
      <c r="H9" s="467">
        <v>-7.0000000000000306E-5</v>
      </c>
      <c r="I9" s="464">
        <v>1.32E-3</v>
      </c>
      <c r="J9" s="465">
        <v>1.32E-3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1.6800000000000001E-3</v>
      </c>
      <c r="D10" s="460">
        <v>1.6800000000000001E-3</v>
      </c>
      <c r="E10" s="469" t="s">
        <v>271</v>
      </c>
      <c r="F10" s="459">
        <v>0</v>
      </c>
      <c r="G10" s="460">
        <v>0</v>
      </c>
      <c r="H10" s="462">
        <v>-7.0000000000000306E-5</v>
      </c>
      <c r="I10" s="459">
        <v>1.32E-3</v>
      </c>
      <c r="J10" s="460">
        <v>1.32E-3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530</v>
      </c>
      <c r="C11" s="464">
        <v>520.94353000000001</v>
      </c>
      <c r="D11" s="465">
        <v>-9.0564699999990008</v>
      </c>
      <c r="E11" s="471">
        <v>0.98291232075400004</v>
      </c>
      <c r="F11" s="464">
        <v>590</v>
      </c>
      <c r="G11" s="465">
        <v>590</v>
      </c>
      <c r="H11" s="467">
        <v>31.507909999999999</v>
      </c>
      <c r="I11" s="464">
        <v>551.03917000000104</v>
      </c>
      <c r="J11" s="465">
        <v>-38.960829999997998</v>
      </c>
      <c r="K11" s="472">
        <v>0.933964694915</v>
      </c>
    </row>
    <row r="12" spans="1:11" ht="14.4" customHeight="1" thickBot="1" x14ac:dyDescent="0.35">
      <c r="A12" s="481" t="s">
        <v>279</v>
      </c>
      <c r="B12" s="459">
        <v>530</v>
      </c>
      <c r="C12" s="459">
        <v>520.94353000000001</v>
      </c>
      <c r="D12" s="460">
        <v>-9.0564699999990008</v>
      </c>
      <c r="E12" s="461">
        <v>0.98291232075400004</v>
      </c>
      <c r="F12" s="459">
        <v>590</v>
      </c>
      <c r="G12" s="460">
        <v>590</v>
      </c>
      <c r="H12" s="462">
        <v>31.507909999999999</v>
      </c>
      <c r="I12" s="459">
        <v>550.00992000000099</v>
      </c>
      <c r="J12" s="460">
        <v>-39.990079999998002</v>
      </c>
      <c r="K12" s="463">
        <v>0.93222020338900002</v>
      </c>
    </row>
    <row r="13" spans="1:11" ht="14.4" customHeight="1" thickBot="1" x14ac:dyDescent="0.35">
      <c r="A13" s="481" t="s">
        <v>280</v>
      </c>
      <c r="B13" s="459">
        <v>0</v>
      </c>
      <c r="C13" s="459">
        <v>0</v>
      </c>
      <c r="D13" s="460">
        <v>0</v>
      </c>
      <c r="E13" s="461">
        <v>1</v>
      </c>
      <c r="F13" s="459">
        <v>0</v>
      </c>
      <c r="G13" s="460">
        <v>0</v>
      </c>
      <c r="H13" s="462">
        <v>0</v>
      </c>
      <c r="I13" s="459">
        <v>1.02925</v>
      </c>
      <c r="J13" s="460">
        <v>1.02925</v>
      </c>
      <c r="K13" s="470" t="s">
        <v>281</v>
      </c>
    </row>
    <row r="14" spans="1:11" ht="14.4" customHeight="1" thickBot="1" x14ac:dyDescent="0.35">
      <c r="A14" s="480" t="s">
        <v>282</v>
      </c>
      <c r="B14" s="464">
        <v>83.411597789278005</v>
      </c>
      <c r="C14" s="464">
        <v>83.621870000000001</v>
      </c>
      <c r="D14" s="465">
        <v>0.210272210721</v>
      </c>
      <c r="E14" s="471">
        <v>1.002520898967</v>
      </c>
      <c r="F14" s="464">
        <v>92.529260863603994</v>
      </c>
      <c r="G14" s="465">
        <v>92.529260863603994</v>
      </c>
      <c r="H14" s="467">
        <v>7.9958</v>
      </c>
      <c r="I14" s="464">
        <v>90.680070000000001</v>
      </c>
      <c r="J14" s="465">
        <v>-1.849190863604</v>
      </c>
      <c r="K14" s="472">
        <v>0.98001506932600002</v>
      </c>
    </row>
    <row r="15" spans="1:11" ht="14.4" customHeight="1" thickBot="1" x14ac:dyDescent="0.35">
      <c r="A15" s="481" t="s">
        <v>283</v>
      </c>
      <c r="B15" s="459">
        <v>18</v>
      </c>
      <c r="C15" s="459">
        <v>16.27692</v>
      </c>
      <c r="D15" s="460">
        <v>-1.7230799999999999</v>
      </c>
      <c r="E15" s="461">
        <v>0.90427333333299997</v>
      </c>
      <c r="F15" s="459">
        <v>17</v>
      </c>
      <c r="G15" s="460">
        <v>17</v>
      </c>
      <c r="H15" s="462">
        <v>0.83248</v>
      </c>
      <c r="I15" s="459">
        <v>17.52092</v>
      </c>
      <c r="J15" s="460">
        <v>0.52092000000000005</v>
      </c>
      <c r="K15" s="463">
        <v>1.030642352941</v>
      </c>
    </row>
    <row r="16" spans="1:11" ht="14.4" customHeight="1" thickBot="1" x14ac:dyDescent="0.35">
      <c r="A16" s="481" t="s">
        <v>284</v>
      </c>
      <c r="B16" s="459">
        <v>2</v>
      </c>
      <c r="C16" s="459">
        <v>2.8581300000000001</v>
      </c>
      <c r="D16" s="460">
        <v>0.85812999999999995</v>
      </c>
      <c r="E16" s="461">
        <v>1.429065</v>
      </c>
      <c r="F16" s="459">
        <v>2</v>
      </c>
      <c r="G16" s="460">
        <v>2</v>
      </c>
      <c r="H16" s="462">
        <v>0.28626000000000001</v>
      </c>
      <c r="I16" s="459">
        <v>2.7241499999999998</v>
      </c>
      <c r="J16" s="460">
        <v>0.72414999999999996</v>
      </c>
      <c r="K16" s="463">
        <v>1.3620749999999999</v>
      </c>
    </row>
    <row r="17" spans="1:11" ht="14.4" customHeight="1" thickBot="1" x14ac:dyDescent="0.35">
      <c r="A17" s="481" t="s">
        <v>285</v>
      </c>
      <c r="B17" s="459">
        <v>25</v>
      </c>
      <c r="C17" s="459">
        <v>27.599419999999999</v>
      </c>
      <c r="D17" s="460">
        <v>2.5994199999999998</v>
      </c>
      <c r="E17" s="461">
        <v>1.1039768000000001</v>
      </c>
      <c r="F17" s="459">
        <v>30.453445476481999</v>
      </c>
      <c r="G17" s="460">
        <v>30.453445476481999</v>
      </c>
      <c r="H17" s="462">
        <v>4.08406</v>
      </c>
      <c r="I17" s="459">
        <v>29.506830000000001</v>
      </c>
      <c r="J17" s="460">
        <v>-0.94661547648199995</v>
      </c>
      <c r="K17" s="463">
        <v>0.96891598104300003</v>
      </c>
    </row>
    <row r="18" spans="1:11" ht="14.4" customHeight="1" thickBot="1" x14ac:dyDescent="0.35">
      <c r="A18" s="481" t="s">
        <v>286</v>
      </c>
      <c r="B18" s="459">
        <v>25.411597789278002</v>
      </c>
      <c r="C18" s="459">
        <v>28.369399999999999</v>
      </c>
      <c r="D18" s="460">
        <v>2.9578022107209998</v>
      </c>
      <c r="E18" s="461">
        <v>1.1163957589460001</v>
      </c>
      <c r="F18" s="459">
        <v>30.075815387121999</v>
      </c>
      <c r="G18" s="460">
        <v>30.075815387121999</v>
      </c>
      <c r="H18" s="462">
        <v>2.032</v>
      </c>
      <c r="I18" s="459">
        <v>31.460170000000002</v>
      </c>
      <c r="J18" s="460">
        <v>1.3843546128769999</v>
      </c>
      <c r="K18" s="463">
        <v>1.046028830642</v>
      </c>
    </row>
    <row r="19" spans="1:11" ht="14.4" customHeight="1" thickBot="1" x14ac:dyDescent="0.35">
      <c r="A19" s="481" t="s">
        <v>287</v>
      </c>
      <c r="B19" s="459">
        <v>10</v>
      </c>
      <c r="C19" s="459">
        <v>6.452</v>
      </c>
      <c r="D19" s="460">
        <v>-3.548</v>
      </c>
      <c r="E19" s="461">
        <v>0.6452</v>
      </c>
      <c r="F19" s="459">
        <v>10</v>
      </c>
      <c r="G19" s="460">
        <v>10</v>
      </c>
      <c r="H19" s="462">
        <v>0.76100000000000001</v>
      </c>
      <c r="I19" s="459">
        <v>7.45</v>
      </c>
      <c r="J19" s="460">
        <v>-2.5499999999990002</v>
      </c>
      <c r="K19" s="463">
        <v>0.745</v>
      </c>
    </row>
    <row r="20" spans="1:11" ht="14.4" customHeight="1" thickBot="1" x14ac:dyDescent="0.35">
      <c r="A20" s="481" t="s">
        <v>288</v>
      </c>
      <c r="B20" s="459">
        <v>3</v>
      </c>
      <c r="C20" s="459">
        <v>2.0659999999999998</v>
      </c>
      <c r="D20" s="460">
        <v>-0.93400000000000005</v>
      </c>
      <c r="E20" s="461">
        <v>0.68866666666599996</v>
      </c>
      <c r="F20" s="459">
        <v>3</v>
      </c>
      <c r="G20" s="460">
        <v>3</v>
      </c>
      <c r="H20" s="462">
        <v>0</v>
      </c>
      <c r="I20" s="459">
        <v>2.0179999999999998</v>
      </c>
      <c r="J20" s="460">
        <v>-0.98199999999900001</v>
      </c>
      <c r="K20" s="463">
        <v>0.67266666666599995</v>
      </c>
    </row>
    <row r="21" spans="1:11" ht="14.4" customHeight="1" thickBot="1" x14ac:dyDescent="0.35">
      <c r="A21" s="480" t="s">
        <v>289</v>
      </c>
      <c r="B21" s="464">
        <v>70.901636314384007</v>
      </c>
      <c r="C21" s="464">
        <v>75.906940000000006</v>
      </c>
      <c r="D21" s="465">
        <v>5.0053036856149999</v>
      </c>
      <c r="E21" s="471">
        <v>1.0705950376569999</v>
      </c>
      <c r="F21" s="464">
        <v>70.766046324285</v>
      </c>
      <c r="G21" s="465">
        <v>70.766046324285</v>
      </c>
      <c r="H21" s="467">
        <v>4.28606</v>
      </c>
      <c r="I21" s="464">
        <v>79.015960000000007</v>
      </c>
      <c r="J21" s="465">
        <v>8.2499136757149998</v>
      </c>
      <c r="K21" s="472">
        <v>1.116580112981</v>
      </c>
    </row>
    <row r="22" spans="1:11" ht="14.4" customHeight="1" thickBot="1" x14ac:dyDescent="0.35">
      <c r="A22" s="481" t="s">
        <v>290</v>
      </c>
      <c r="B22" s="459">
        <v>0</v>
      </c>
      <c r="C22" s="459">
        <v>3.5306000000000002</v>
      </c>
      <c r="D22" s="460">
        <v>3.5306000000000002</v>
      </c>
      <c r="E22" s="469" t="s">
        <v>271</v>
      </c>
      <c r="F22" s="459">
        <v>0</v>
      </c>
      <c r="G22" s="460">
        <v>0</v>
      </c>
      <c r="H22" s="462">
        <v>0</v>
      </c>
      <c r="I22" s="459">
        <v>2.90279</v>
      </c>
      <c r="J22" s="460">
        <v>2.90279</v>
      </c>
      <c r="K22" s="470" t="s">
        <v>271</v>
      </c>
    </row>
    <row r="23" spans="1:11" ht="14.4" customHeight="1" thickBot="1" x14ac:dyDescent="0.35">
      <c r="A23" s="481" t="s">
        <v>291</v>
      </c>
      <c r="B23" s="459">
        <v>1</v>
      </c>
      <c r="C23" s="459">
        <v>0.18659999999999999</v>
      </c>
      <c r="D23" s="460">
        <v>-0.81340000000000001</v>
      </c>
      <c r="E23" s="461">
        <v>0.18659999999999999</v>
      </c>
      <c r="F23" s="459">
        <v>1</v>
      </c>
      <c r="G23" s="460">
        <v>1</v>
      </c>
      <c r="H23" s="462">
        <v>0</v>
      </c>
      <c r="I23" s="459">
        <v>0.25381999999999999</v>
      </c>
      <c r="J23" s="460">
        <v>-0.74617999999999995</v>
      </c>
      <c r="K23" s="463">
        <v>0.25381999999999999</v>
      </c>
    </row>
    <row r="24" spans="1:11" ht="14.4" customHeight="1" thickBot="1" x14ac:dyDescent="0.35">
      <c r="A24" s="481" t="s">
        <v>292</v>
      </c>
      <c r="B24" s="459">
        <v>11.597093897509</v>
      </c>
      <c r="C24" s="459">
        <v>11.603389999999999</v>
      </c>
      <c r="D24" s="460">
        <v>6.2961024900000002E-3</v>
      </c>
      <c r="E24" s="461">
        <v>1.0005429034669999</v>
      </c>
      <c r="F24" s="459">
        <v>12.949488218446</v>
      </c>
      <c r="G24" s="460">
        <v>12.949488218446</v>
      </c>
      <c r="H24" s="462">
        <v>5.6140000000000002E-2</v>
      </c>
      <c r="I24" s="459">
        <v>14.656459999999999</v>
      </c>
      <c r="J24" s="460">
        <v>1.7069717815529999</v>
      </c>
      <c r="K24" s="463">
        <v>1.1318177021939999</v>
      </c>
    </row>
    <row r="25" spans="1:11" ht="14.4" customHeight="1" thickBot="1" x14ac:dyDescent="0.35">
      <c r="A25" s="481" t="s">
        <v>293</v>
      </c>
      <c r="B25" s="459">
        <v>25</v>
      </c>
      <c r="C25" s="459">
        <v>22.92915</v>
      </c>
      <c r="D25" s="460">
        <v>-2.0708500000000001</v>
      </c>
      <c r="E25" s="461">
        <v>0.91716600000000004</v>
      </c>
      <c r="F25" s="459">
        <v>25</v>
      </c>
      <c r="G25" s="460">
        <v>25</v>
      </c>
      <c r="H25" s="462">
        <v>1.9118999999999999</v>
      </c>
      <c r="I25" s="459">
        <v>23.221080000000001</v>
      </c>
      <c r="J25" s="460">
        <v>-1.778919999999</v>
      </c>
      <c r="K25" s="463">
        <v>0.92884319999999998</v>
      </c>
    </row>
    <row r="26" spans="1:11" ht="14.4" customHeight="1" thickBot="1" x14ac:dyDescent="0.35">
      <c r="A26" s="481" t="s">
        <v>294</v>
      </c>
      <c r="B26" s="459">
        <v>1.4598156484839999</v>
      </c>
      <c r="C26" s="459">
        <v>3.7448299999999999</v>
      </c>
      <c r="D26" s="460">
        <v>2.2850143515150001</v>
      </c>
      <c r="E26" s="461">
        <v>2.5652759674730001</v>
      </c>
      <c r="F26" s="459">
        <v>2.6834256050069998</v>
      </c>
      <c r="G26" s="460">
        <v>2.6834256050069998</v>
      </c>
      <c r="H26" s="462">
        <v>0</v>
      </c>
      <c r="I26" s="459">
        <v>3.0982699999999999</v>
      </c>
      <c r="J26" s="460">
        <v>0.41484439499199999</v>
      </c>
      <c r="K26" s="463">
        <v>1.1545950795940001</v>
      </c>
    </row>
    <row r="27" spans="1:11" ht="14.4" customHeight="1" thickBot="1" x14ac:dyDescent="0.35">
      <c r="A27" s="481" t="s">
        <v>295</v>
      </c>
      <c r="B27" s="459">
        <v>0</v>
      </c>
      <c r="C27" s="459">
        <v>3.9648099999999999</v>
      </c>
      <c r="D27" s="460">
        <v>3.9648099999999999</v>
      </c>
      <c r="E27" s="469" t="s">
        <v>281</v>
      </c>
      <c r="F27" s="459">
        <v>0</v>
      </c>
      <c r="G27" s="460">
        <v>0</v>
      </c>
      <c r="H27" s="462">
        <v>0</v>
      </c>
      <c r="I27" s="459">
        <v>2.5558100000000001</v>
      </c>
      <c r="J27" s="460">
        <v>2.5558100000000001</v>
      </c>
      <c r="K27" s="470" t="s">
        <v>271</v>
      </c>
    </row>
    <row r="28" spans="1:11" ht="14.4" customHeight="1" thickBot="1" x14ac:dyDescent="0.35">
      <c r="A28" s="481" t="s">
        <v>296</v>
      </c>
      <c r="B28" s="459">
        <v>26.84472676839</v>
      </c>
      <c r="C28" s="459">
        <v>22.39518</v>
      </c>
      <c r="D28" s="460">
        <v>-4.4495467683900003</v>
      </c>
      <c r="E28" s="461">
        <v>0.834248759289</v>
      </c>
      <c r="F28" s="459">
        <v>22.133132500830001</v>
      </c>
      <c r="G28" s="460">
        <v>22.133132500830001</v>
      </c>
      <c r="H28" s="462">
        <v>2.2580399999999998</v>
      </c>
      <c r="I28" s="459">
        <v>18.13486</v>
      </c>
      <c r="J28" s="460">
        <v>-3.9982725008300002</v>
      </c>
      <c r="K28" s="463">
        <v>0.81935351895200004</v>
      </c>
    </row>
    <row r="29" spans="1:11" ht="14.4" customHeight="1" thickBot="1" x14ac:dyDescent="0.35">
      <c r="A29" s="481" t="s">
        <v>297</v>
      </c>
      <c r="B29" s="459">
        <v>0</v>
      </c>
      <c r="C29" s="459">
        <v>0.21199999999999999</v>
      </c>
      <c r="D29" s="460">
        <v>0.21199999999999999</v>
      </c>
      <c r="E29" s="469" t="s">
        <v>281</v>
      </c>
      <c r="F29" s="459">
        <v>0</v>
      </c>
      <c r="G29" s="460">
        <v>0</v>
      </c>
      <c r="H29" s="462">
        <v>0</v>
      </c>
      <c r="I29" s="459">
        <v>5.9277899999999999</v>
      </c>
      <c r="J29" s="460">
        <v>5.9277899999999999</v>
      </c>
      <c r="K29" s="470" t="s">
        <v>271</v>
      </c>
    </row>
    <row r="30" spans="1:11" ht="14.4" customHeight="1" thickBot="1" x14ac:dyDescent="0.35">
      <c r="A30" s="481" t="s">
        <v>298</v>
      </c>
      <c r="B30" s="459">
        <v>5</v>
      </c>
      <c r="C30" s="459">
        <v>7.3403799999999997</v>
      </c>
      <c r="D30" s="460">
        <v>2.3403800000000001</v>
      </c>
      <c r="E30" s="461">
        <v>1.4680759999999999</v>
      </c>
      <c r="F30" s="459">
        <v>7</v>
      </c>
      <c r="G30" s="460">
        <v>7</v>
      </c>
      <c r="H30" s="462">
        <v>5.9979999999999999E-2</v>
      </c>
      <c r="I30" s="459">
        <v>8.2650799999999993</v>
      </c>
      <c r="J30" s="460">
        <v>1.26508</v>
      </c>
      <c r="K30" s="463">
        <v>1.1807257142850001</v>
      </c>
    </row>
    <row r="31" spans="1:11" ht="14.4" customHeight="1" thickBot="1" x14ac:dyDescent="0.35">
      <c r="A31" s="480" t="s">
        <v>299</v>
      </c>
      <c r="B31" s="464">
        <v>3.033396977782</v>
      </c>
      <c r="C31" s="464">
        <v>1.0624199999999999</v>
      </c>
      <c r="D31" s="465">
        <v>-1.9709769777820001</v>
      </c>
      <c r="E31" s="471">
        <v>0.35024100300099997</v>
      </c>
      <c r="F31" s="464">
        <v>0.96759626624700001</v>
      </c>
      <c r="G31" s="465">
        <v>0.96759626624700001</v>
      </c>
      <c r="H31" s="467">
        <v>0</v>
      </c>
      <c r="I31" s="464">
        <v>11.614660000000001</v>
      </c>
      <c r="J31" s="465">
        <v>10.647063733752001</v>
      </c>
      <c r="K31" s="472">
        <v>0</v>
      </c>
    </row>
    <row r="32" spans="1:11" ht="14.4" customHeight="1" thickBot="1" x14ac:dyDescent="0.35">
      <c r="A32" s="481" t="s">
        <v>300</v>
      </c>
      <c r="B32" s="459">
        <v>0</v>
      </c>
      <c r="C32" s="459">
        <v>0</v>
      </c>
      <c r="D32" s="460">
        <v>0</v>
      </c>
      <c r="E32" s="461">
        <v>1</v>
      </c>
      <c r="F32" s="459">
        <v>0</v>
      </c>
      <c r="G32" s="460">
        <v>0</v>
      </c>
      <c r="H32" s="462">
        <v>0</v>
      </c>
      <c r="I32" s="459">
        <v>6.8957899999999999</v>
      </c>
      <c r="J32" s="460">
        <v>6.8957899999999999</v>
      </c>
      <c r="K32" s="470" t="s">
        <v>281</v>
      </c>
    </row>
    <row r="33" spans="1:11" ht="14.4" customHeight="1" thickBot="1" x14ac:dyDescent="0.35">
      <c r="A33" s="481" t="s">
        <v>301</v>
      </c>
      <c r="B33" s="459">
        <v>0</v>
      </c>
      <c r="C33" s="459">
        <v>0</v>
      </c>
      <c r="D33" s="460">
        <v>0</v>
      </c>
      <c r="E33" s="461">
        <v>1</v>
      </c>
      <c r="F33" s="459">
        <v>0</v>
      </c>
      <c r="G33" s="460">
        <v>0</v>
      </c>
      <c r="H33" s="462">
        <v>0</v>
      </c>
      <c r="I33" s="459">
        <v>4.09</v>
      </c>
      <c r="J33" s="460">
        <v>4.09</v>
      </c>
      <c r="K33" s="470" t="s">
        <v>281</v>
      </c>
    </row>
    <row r="34" spans="1:11" ht="14.4" customHeight="1" thickBot="1" x14ac:dyDescent="0.35">
      <c r="A34" s="481" t="s">
        <v>302</v>
      </c>
      <c r="B34" s="459">
        <v>3.033396977782</v>
      </c>
      <c r="C34" s="459">
        <v>1.0624199999999999</v>
      </c>
      <c r="D34" s="460">
        <v>-1.9709769777820001</v>
      </c>
      <c r="E34" s="461">
        <v>0.35024100300099997</v>
      </c>
      <c r="F34" s="459">
        <v>0.96759626624700001</v>
      </c>
      <c r="G34" s="460">
        <v>0.96759626624700001</v>
      </c>
      <c r="H34" s="462">
        <v>0</v>
      </c>
      <c r="I34" s="459">
        <v>0.62887000000000004</v>
      </c>
      <c r="J34" s="460">
        <v>-0.33872626624699997</v>
      </c>
      <c r="K34" s="463">
        <v>0.64993016399100001</v>
      </c>
    </row>
    <row r="35" spans="1:11" ht="14.4" customHeight="1" thickBot="1" x14ac:dyDescent="0.35">
      <c r="A35" s="480" t="s">
        <v>303</v>
      </c>
      <c r="B35" s="464">
        <v>7</v>
      </c>
      <c r="C35" s="464">
        <v>7.7171699999990002</v>
      </c>
      <c r="D35" s="465">
        <v>0.717169999999</v>
      </c>
      <c r="E35" s="471">
        <v>1.102452857142</v>
      </c>
      <c r="F35" s="464">
        <v>7.8045335028620002</v>
      </c>
      <c r="G35" s="465">
        <v>7.8045335028620002</v>
      </c>
      <c r="H35" s="467">
        <v>0</v>
      </c>
      <c r="I35" s="464">
        <v>11.41067</v>
      </c>
      <c r="J35" s="465">
        <v>3.6061364971369998</v>
      </c>
      <c r="K35" s="472">
        <v>1.46205663616</v>
      </c>
    </row>
    <row r="36" spans="1:11" ht="14.4" customHeight="1" thickBot="1" x14ac:dyDescent="0.35">
      <c r="A36" s="481" t="s">
        <v>304</v>
      </c>
      <c r="B36" s="459">
        <v>3</v>
      </c>
      <c r="C36" s="459">
        <v>3.40137</v>
      </c>
      <c r="D36" s="460">
        <v>0.40136999999900003</v>
      </c>
      <c r="E36" s="461">
        <v>1.1337900000000001</v>
      </c>
      <c r="F36" s="459">
        <v>3.8045335028620002</v>
      </c>
      <c r="G36" s="460">
        <v>3.8045335028620002</v>
      </c>
      <c r="H36" s="462">
        <v>0</v>
      </c>
      <c r="I36" s="459">
        <v>6.1625800000000002</v>
      </c>
      <c r="J36" s="460">
        <v>2.3580464971369999</v>
      </c>
      <c r="K36" s="463">
        <v>1.6197991147569999</v>
      </c>
    </row>
    <row r="37" spans="1:11" ht="14.4" customHeight="1" thickBot="1" x14ac:dyDescent="0.35">
      <c r="A37" s="481" t="s">
        <v>305</v>
      </c>
      <c r="B37" s="459">
        <v>0</v>
      </c>
      <c r="C37" s="459">
        <v>0.53999999999899995</v>
      </c>
      <c r="D37" s="460">
        <v>0.53999999999899995</v>
      </c>
      <c r="E37" s="469" t="s">
        <v>281</v>
      </c>
      <c r="F37" s="459">
        <v>0</v>
      </c>
      <c r="G37" s="460">
        <v>0</v>
      </c>
      <c r="H37" s="462">
        <v>0</v>
      </c>
      <c r="I37" s="459">
        <v>1.7423999999999999</v>
      </c>
      <c r="J37" s="460">
        <v>1.7423999999999999</v>
      </c>
      <c r="K37" s="470" t="s">
        <v>271</v>
      </c>
    </row>
    <row r="38" spans="1:11" ht="14.4" customHeight="1" thickBot="1" x14ac:dyDescent="0.35">
      <c r="A38" s="481" t="s">
        <v>306</v>
      </c>
      <c r="B38" s="459">
        <v>0</v>
      </c>
      <c r="C38" s="459">
        <v>0</v>
      </c>
      <c r="D38" s="460">
        <v>0</v>
      </c>
      <c r="E38" s="461">
        <v>1</v>
      </c>
      <c r="F38" s="459">
        <v>0</v>
      </c>
      <c r="G38" s="460">
        <v>0</v>
      </c>
      <c r="H38" s="462">
        <v>0</v>
      </c>
      <c r="I38" s="459">
        <v>0.1089</v>
      </c>
      <c r="J38" s="460">
        <v>0.1089</v>
      </c>
      <c r="K38" s="470" t="s">
        <v>281</v>
      </c>
    </row>
    <row r="39" spans="1:11" ht="14.4" customHeight="1" thickBot="1" x14ac:dyDescent="0.35">
      <c r="A39" s="481" t="s">
        <v>307</v>
      </c>
      <c r="B39" s="459">
        <v>4</v>
      </c>
      <c r="C39" s="459">
        <v>3.7757999999999998</v>
      </c>
      <c r="D39" s="460">
        <v>-0.22420000000000001</v>
      </c>
      <c r="E39" s="461">
        <v>0.94394999999999996</v>
      </c>
      <c r="F39" s="459">
        <v>4</v>
      </c>
      <c r="G39" s="460">
        <v>4</v>
      </c>
      <c r="H39" s="462">
        <v>0</v>
      </c>
      <c r="I39" s="459">
        <v>3.3967900000000002</v>
      </c>
      <c r="J39" s="460">
        <v>-0.60320999999900005</v>
      </c>
      <c r="K39" s="463">
        <v>0.84919750000000005</v>
      </c>
    </row>
    <row r="40" spans="1:11" ht="14.4" customHeight="1" thickBot="1" x14ac:dyDescent="0.35">
      <c r="A40" s="480" t="s">
        <v>308</v>
      </c>
      <c r="B40" s="464">
        <v>0</v>
      </c>
      <c r="C40" s="464">
        <v>0</v>
      </c>
      <c r="D40" s="465">
        <v>0</v>
      </c>
      <c r="E40" s="471">
        <v>1</v>
      </c>
      <c r="F40" s="464">
        <v>0</v>
      </c>
      <c r="G40" s="465">
        <v>0</v>
      </c>
      <c r="H40" s="467">
        <v>0</v>
      </c>
      <c r="I40" s="464">
        <v>0.44900000000000001</v>
      </c>
      <c r="J40" s="465">
        <v>0.44900000000000001</v>
      </c>
      <c r="K40" s="468" t="s">
        <v>281</v>
      </c>
    </row>
    <row r="41" spans="1:11" ht="14.4" customHeight="1" thickBot="1" x14ac:dyDescent="0.35">
      <c r="A41" s="481" t="s">
        <v>309</v>
      </c>
      <c r="B41" s="459">
        <v>0</v>
      </c>
      <c r="C41" s="459">
        <v>0</v>
      </c>
      <c r="D41" s="460">
        <v>0</v>
      </c>
      <c r="E41" s="461">
        <v>1</v>
      </c>
      <c r="F41" s="459">
        <v>0</v>
      </c>
      <c r="G41" s="460">
        <v>0</v>
      </c>
      <c r="H41" s="462">
        <v>0</v>
      </c>
      <c r="I41" s="459">
        <v>0.44900000000000001</v>
      </c>
      <c r="J41" s="460">
        <v>0.44900000000000001</v>
      </c>
      <c r="K41" s="470" t="s">
        <v>281</v>
      </c>
    </row>
    <row r="42" spans="1:11" ht="14.4" customHeight="1" thickBot="1" x14ac:dyDescent="0.35">
      <c r="A42" s="479" t="s">
        <v>42</v>
      </c>
      <c r="B42" s="459">
        <v>1161.87050667174</v>
      </c>
      <c r="C42" s="459">
        <v>1140.9280000000001</v>
      </c>
      <c r="D42" s="460">
        <v>-20.942506671741999</v>
      </c>
      <c r="E42" s="461">
        <v>0.981975180063</v>
      </c>
      <c r="F42" s="459">
        <v>1130.57257701038</v>
      </c>
      <c r="G42" s="460">
        <v>1130.57257701038</v>
      </c>
      <c r="H42" s="462">
        <v>127.36900000000099</v>
      </c>
      <c r="I42" s="459">
        <v>1107.431</v>
      </c>
      <c r="J42" s="460">
        <v>-23.141577010374998</v>
      </c>
      <c r="K42" s="463">
        <v>0.97953110000900001</v>
      </c>
    </row>
    <row r="43" spans="1:11" ht="14.4" customHeight="1" thickBot="1" x14ac:dyDescent="0.35">
      <c r="A43" s="480" t="s">
        <v>310</v>
      </c>
      <c r="B43" s="464">
        <v>1161.87050667174</v>
      </c>
      <c r="C43" s="464">
        <v>1140.9280000000001</v>
      </c>
      <c r="D43" s="465">
        <v>-20.942506671741999</v>
      </c>
      <c r="E43" s="471">
        <v>0.981975180063</v>
      </c>
      <c r="F43" s="464">
        <v>1130.57257701038</v>
      </c>
      <c r="G43" s="465">
        <v>1130.57257701038</v>
      </c>
      <c r="H43" s="467">
        <v>127.36900000000099</v>
      </c>
      <c r="I43" s="464">
        <v>1107.431</v>
      </c>
      <c r="J43" s="465">
        <v>-23.141577010374998</v>
      </c>
      <c r="K43" s="472">
        <v>0.97953110000900001</v>
      </c>
    </row>
    <row r="44" spans="1:11" ht="14.4" customHeight="1" thickBot="1" x14ac:dyDescent="0.35">
      <c r="A44" s="481" t="s">
        <v>311</v>
      </c>
      <c r="B44" s="459">
        <v>334.46799999999899</v>
      </c>
      <c r="C44" s="459">
        <v>340.55399999999997</v>
      </c>
      <c r="D44" s="460">
        <v>6.0860000000010004</v>
      </c>
      <c r="E44" s="461">
        <v>1.0181960606089999</v>
      </c>
      <c r="F44" s="459">
        <v>336.66833680673102</v>
      </c>
      <c r="G44" s="460">
        <v>336.66833680673102</v>
      </c>
      <c r="H44" s="462">
        <v>29.088000000000001</v>
      </c>
      <c r="I44" s="459">
        <v>348.34400000000102</v>
      </c>
      <c r="J44" s="460">
        <v>11.675663193269999</v>
      </c>
      <c r="K44" s="463">
        <v>1.0346800156610001</v>
      </c>
    </row>
    <row r="45" spans="1:11" ht="14.4" customHeight="1" thickBot="1" x14ac:dyDescent="0.35">
      <c r="A45" s="481" t="s">
        <v>312</v>
      </c>
      <c r="B45" s="459">
        <v>104.40250667174701</v>
      </c>
      <c r="C45" s="459">
        <v>95.120999999999995</v>
      </c>
      <c r="D45" s="460">
        <v>-9.2815066717469996</v>
      </c>
      <c r="E45" s="461">
        <v>0.91109881393000003</v>
      </c>
      <c r="F45" s="459">
        <v>101.14662713326</v>
      </c>
      <c r="G45" s="460">
        <v>101.14662713326</v>
      </c>
      <c r="H45" s="462">
        <v>6.1390000000000002</v>
      </c>
      <c r="I45" s="459">
        <v>106.672</v>
      </c>
      <c r="J45" s="460">
        <v>5.5253728667399997</v>
      </c>
      <c r="K45" s="463">
        <v>1.0546273565740001</v>
      </c>
    </row>
    <row r="46" spans="1:11" ht="14.4" customHeight="1" thickBot="1" x14ac:dyDescent="0.35">
      <c r="A46" s="481" t="s">
        <v>313</v>
      </c>
      <c r="B46" s="459">
        <v>722.99999999999704</v>
      </c>
      <c r="C46" s="459">
        <v>705.25300000000004</v>
      </c>
      <c r="D46" s="460">
        <v>-17.746999999996</v>
      </c>
      <c r="E46" s="461">
        <v>0.97545366528300004</v>
      </c>
      <c r="F46" s="459">
        <v>692.75761307038704</v>
      </c>
      <c r="G46" s="460">
        <v>692.75761307038704</v>
      </c>
      <c r="H46" s="462">
        <v>92.141999999999996</v>
      </c>
      <c r="I46" s="459">
        <v>652.41500000000099</v>
      </c>
      <c r="J46" s="460">
        <v>-40.342613070384999</v>
      </c>
      <c r="K46" s="463">
        <v>0.94176518264200004</v>
      </c>
    </row>
    <row r="47" spans="1:11" ht="14.4" customHeight="1" thickBot="1" x14ac:dyDescent="0.35">
      <c r="A47" s="482" t="s">
        <v>314</v>
      </c>
      <c r="B47" s="464">
        <v>286.09594186254702</v>
      </c>
      <c r="C47" s="464">
        <v>300.25801999999999</v>
      </c>
      <c r="D47" s="465">
        <v>14.162078137451999</v>
      </c>
      <c r="E47" s="471">
        <v>1.049501150017</v>
      </c>
      <c r="F47" s="464">
        <v>307.44323735001802</v>
      </c>
      <c r="G47" s="465">
        <v>307.44323735001802</v>
      </c>
      <c r="H47" s="467">
        <v>22.934429999999999</v>
      </c>
      <c r="I47" s="464">
        <v>279.82918000000097</v>
      </c>
      <c r="J47" s="465">
        <v>-27.614057350016999</v>
      </c>
      <c r="K47" s="472">
        <v>0.91018160754400002</v>
      </c>
    </row>
    <row r="48" spans="1:11" ht="14.4" customHeight="1" thickBot="1" x14ac:dyDescent="0.35">
      <c r="A48" s="479" t="s">
        <v>45</v>
      </c>
      <c r="B48" s="459">
        <v>49.470107407542997</v>
      </c>
      <c r="C48" s="459">
        <v>60.604680000000002</v>
      </c>
      <c r="D48" s="460">
        <v>11.134572592455999</v>
      </c>
      <c r="E48" s="461">
        <v>1.2250767822419999</v>
      </c>
      <c r="F48" s="459">
        <v>56.739545658381999</v>
      </c>
      <c r="G48" s="460">
        <v>56.739545658381999</v>
      </c>
      <c r="H48" s="462">
        <v>0</v>
      </c>
      <c r="I48" s="459">
        <v>23.423940000000002</v>
      </c>
      <c r="J48" s="460">
        <v>-33.315605658381998</v>
      </c>
      <c r="K48" s="463">
        <v>0.41283270297899999</v>
      </c>
    </row>
    <row r="49" spans="1:11" ht="14.4" customHeight="1" thickBot="1" x14ac:dyDescent="0.35">
      <c r="A49" s="483" t="s">
        <v>315</v>
      </c>
      <c r="B49" s="459">
        <v>49.470107407542997</v>
      </c>
      <c r="C49" s="459">
        <v>60.604680000000002</v>
      </c>
      <c r="D49" s="460">
        <v>11.134572592455999</v>
      </c>
      <c r="E49" s="461">
        <v>1.2250767822419999</v>
      </c>
      <c r="F49" s="459">
        <v>56.739545658381999</v>
      </c>
      <c r="G49" s="460">
        <v>56.739545658381999</v>
      </c>
      <c r="H49" s="462">
        <v>0</v>
      </c>
      <c r="I49" s="459">
        <v>23.423940000000002</v>
      </c>
      <c r="J49" s="460">
        <v>-33.315605658381998</v>
      </c>
      <c r="K49" s="463">
        <v>0.41283270297899999</v>
      </c>
    </row>
    <row r="50" spans="1:11" ht="14.4" customHeight="1" thickBot="1" x14ac:dyDescent="0.35">
      <c r="A50" s="481" t="s">
        <v>316</v>
      </c>
      <c r="B50" s="459">
        <v>10.221947843051</v>
      </c>
      <c r="C50" s="459">
        <v>2.3413499999999998</v>
      </c>
      <c r="D50" s="460">
        <v>-7.8805978430510004</v>
      </c>
      <c r="E50" s="461">
        <v>0.22905125676099999</v>
      </c>
      <c r="F50" s="459">
        <v>0</v>
      </c>
      <c r="G50" s="460">
        <v>0</v>
      </c>
      <c r="H50" s="462">
        <v>0</v>
      </c>
      <c r="I50" s="459">
        <v>4.8860000000000001</v>
      </c>
      <c r="J50" s="460">
        <v>4.8860000000000001</v>
      </c>
      <c r="K50" s="470" t="s">
        <v>281</v>
      </c>
    </row>
    <row r="51" spans="1:11" ht="14.4" customHeight="1" thickBot="1" x14ac:dyDescent="0.35">
      <c r="A51" s="481" t="s">
        <v>317</v>
      </c>
      <c r="B51" s="459">
        <v>0.248159564492</v>
      </c>
      <c r="C51" s="459">
        <v>23.377199999999998</v>
      </c>
      <c r="D51" s="460">
        <v>23.129040435507001</v>
      </c>
      <c r="E51" s="461">
        <v>94.202292979573002</v>
      </c>
      <c r="F51" s="459">
        <v>19.355281505623999</v>
      </c>
      <c r="G51" s="460">
        <v>19.355281505623999</v>
      </c>
      <c r="H51" s="462">
        <v>0</v>
      </c>
      <c r="I51" s="459">
        <v>0.23530000000000001</v>
      </c>
      <c r="J51" s="460">
        <v>-19.119981505624001</v>
      </c>
      <c r="K51" s="463">
        <v>1.2156888543E-2</v>
      </c>
    </row>
    <row r="52" spans="1:11" ht="14.4" customHeight="1" thickBot="1" x14ac:dyDescent="0.35">
      <c r="A52" s="481" t="s">
        <v>318</v>
      </c>
      <c r="B52" s="459">
        <v>20</v>
      </c>
      <c r="C52" s="459">
        <v>12.029820000000001</v>
      </c>
      <c r="D52" s="460">
        <v>-7.970179999999</v>
      </c>
      <c r="E52" s="461">
        <v>0.601491</v>
      </c>
      <c r="F52" s="459">
        <v>13.912131806036999</v>
      </c>
      <c r="G52" s="460">
        <v>13.912131806036999</v>
      </c>
      <c r="H52" s="462">
        <v>0</v>
      </c>
      <c r="I52" s="459">
        <v>6.2817400000000001</v>
      </c>
      <c r="J52" s="460">
        <v>-7.6303918060370002</v>
      </c>
      <c r="K52" s="463">
        <v>0.45152964962999997</v>
      </c>
    </row>
    <row r="53" spans="1:11" ht="14.4" customHeight="1" thickBot="1" x14ac:dyDescent="0.35">
      <c r="A53" s="481" t="s">
        <v>319</v>
      </c>
      <c r="B53" s="459">
        <v>18.999999999999002</v>
      </c>
      <c r="C53" s="459">
        <v>22.856310000000001</v>
      </c>
      <c r="D53" s="460">
        <v>3.8563100000000001</v>
      </c>
      <c r="E53" s="461">
        <v>1.20296368421</v>
      </c>
      <c r="F53" s="459">
        <v>23.472132346719999</v>
      </c>
      <c r="G53" s="460">
        <v>23.472132346719999</v>
      </c>
      <c r="H53" s="462">
        <v>0</v>
      </c>
      <c r="I53" s="459">
        <v>12.020899999999999</v>
      </c>
      <c r="J53" s="460">
        <v>-11.451232346719999</v>
      </c>
      <c r="K53" s="463">
        <v>0.51213497872400005</v>
      </c>
    </row>
    <row r="54" spans="1:11" ht="14.4" customHeight="1" thickBot="1" x14ac:dyDescent="0.35">
      <c r="A54" s="484" t="s">
        <v>46</v>
      </c>
      <c r="B54" s="464">
        <v>0</v>
      </c>
      <c r="C54" s="464">
        <v>6.4450000000000003</v>
      </c>
      <c r="D54" s="465">
        <v>6.4450000000000003</v>
      </c>
      <c r="E54" s="466" t="s">
        <v>271</v>
      </c>
      <c r="F54" s="464">
        <v>0</v>
      </c>
      <c r="G54" s="465">
        <v>0</v>
      </c>
      <c r="H54" s="467">
        <v>2.008</v>
      </c>
      <c r="I54" s="464">
        <v>5.5490000000000004</v>
      </c>
      <c r="J54" s="465">
        <v>5.5490000000000004</v>
      </c>
      <c r="K54" s="468" t="s">
        <v>271</v>
      </c>
    </row>
    <row r="55" spans="1:11" ht="14.4" customHeight="1" thickBot="1" x14ac:dyDescent="0.35">
      <c r="A55" s="480" t="s">
        <v>320</v>
      </c>
      <c r="B55" s="464">
        <v>0</v>
      </c>
      <c r="C55" s="464">
        <v>6.4450000000000003</v>
      </c>
      <c r="D55" s="465">
        <v>6.4450000000000003</v>
      </c>
      <c r="E55" s="466" t="s">
        <v>271</v>
      </c>
      <c r="F55" s="464">
        <v>0</v>
      </c>
      <c r="G55" s="465">
        <v>0</v>
      </c>
      <c r="H55" s="467">
        <v>2.008</v>
      </c>
      <c r="I55" s="464">
        <v>5.5490000000000004</v>
      </c>
      <c r="J55" s="465">
        <v>5.5490000000000004</v>
      </c>
      <c r="K55" s="468" t="s">
        <v>271</v>
      </c>
    </row>
    <row r="56" spans="1:11" ht="14.4" customHeight="1" thickBot="1" x14ac:dyDescent="0.35">
      <c r="A56" s="481" t="s">
        <v>321</v>
      </c>
      <c r="B56" s="459">
        <v>0</v>
      </c>
      <c r="C56" s="459">
        <v>6.4050000000000002</v>
      </c>
      <c r="D56" s="460">
        <v>6.4050000000000002</v>
      </c>
      <c r="E56" s="469" t="s">
        <v>271</v>
      </c>
      <c r="F56" s="459">
        <v>0</v>
      </c>
      <c r="G56" s="460">
        <v>0</v>
      </c>
      <c r="H56" s="462">
        <v>2.008</v>
      </c>
      <c r="I56" s="459">
        <v>5.5490000000000004</v>
      </c>
      <c r="J56" s="460">
        <v>5.5490000000000004</v>
      </c>
      <c r="K56" s="470" t="s">
        <v>271</v>
      </c>
    </row>
    <row r="57" spans="1:11" ht="14.4" customHeight="1" thickBot="1" x14ac:dyDescent="0.35">
      <c r="A57" s="481" t="s">
        <v>322</v>
      </c>
      <c r="B57" s="459">
        <v>0</v>
      </c>
      <c r="C57" s="459">
        <v>0.04</v>
      </c>
      <c r="D57" s="460">
        <v>0.04</v>
      </c>
      <c r="E57" s="469" t="s">
        <v>281</v>
      </c>
      <c r="F57" s="459">
        <v>0</v>
      </c>
      <c r="G57" s="460">
        <v>0</v>
      </c>
      <c r="H57" s="462">
        <v>0</v>
      </c>
      <c r="I57" s="459">
        <v>0</v>
      </c>
      <c r="J57" s="460">
        <v>0</v>
      </c>
      <c r="K57" s="470" t="s">
        <v>271</v>
      </c>
    </row>
    <row r="58" spans="1:11" ht="14.4" customHeight="1" thickBot="1" x14ac:dyDescent="0.35">
      <c r="A58" s="479" t="s">
        <v>47</v>
      </c>
      <c r="B58" s="459">
        <v>236.625834455003</v>
      </c>
      <c r="C58" s="459">
        <v>233.20833999999999</v>
      </c>
      <c r="D58" s="460">
        <v>-3.4174944550030002</v>
      </c>
      <c r="E58" s="461">
        <v>0.98555739079399995</v>
      </c>
      <c r="F58" s="459">
        <v>250.70369169163499</v>
      </c>
      <c r="G58" s="460">
        <v>250.70369169163499</v>
      </c>
      <c r="H58" s="462">
        <v>20.92643</v>
      </c>
      <c r="I58" s="459">
        <v>250.85624000000101</v>
      </c>
      <c r="J58" s="460">
        <v>0.152548308365</v>
      </c>
      <c r="K58" s="463">
        <v>1.0006084805019999</v>
      </c>
    </row>
    <row r="59" spans="1:11" ht="14.4" customHeight="1" thickBot="1" x14ac:dyDescent="0.35">
      <c r="A59" s="480" t="s">
        <v>323</v>
      </c>
      <c r="B59" s="464">
        <v>59.092260682244003</v>
      </c>
      <c r="C59" s="464">
        <v>73.912790000000001</v>
      </c>
      <c r="D59" s="465">
        <v>14.820529317755</v>
      </c>
      <c r="E59" s="471">
        <v>1.2508032210410001</v>
      </c>
      <c r="F59" s="464">
        <v>70.492432265722996</v>
      </c>
      <c r="G59" s="465">
        <v>70.492432265722996</v>
      </c>
      <c r="H59" s="467">
        <v>4.1527799999999999</v>
      </c>
      <c r="I59" s="464">
        <v>48.898530000000001</v>
      </c>
      <c r="J59" s="465">
        <v>-21.593902265722999</v>
      </c>
      <c r="K59" s="472">
        <v>0.69367063141800001</v>
      </c>
    </row>
    <row r="60" spans="1:11" ht="14.4" customHeight="1" thickBot="1" x14ac:dyDescent="0.35">
      <c r="A60" s="481" t="s">
        <v>324</v>
      </c>
      <c r="B60" s="459">
        <v>50.426290650116002</v>
      </c>
      <c r="C60" s="459">
        <v>66.193899999999999</v>
      </c>
      <c r="D60" s="460">
        <v>15.767609349882999</v>
      </c>
      <c r="E60" s="461">
        <v>1.312686282227</v>
      </c>
      <c r="F60" s="459">
        <v>62.554253533694002</v>
      </c>
      <c r="G60" s="460">
        <v>62.554253533694002</v>
      </c>
      <c r="H60" s="462">
        <v>3.1671999999999998</v>
      </c>
      <c r="I60" s="459">
        <v>38.337800000000001</v>
      </c>
      <c r="J60" s="460">
        <v>-24.216453533692999</v>
      </c>
      <c r="K60" s="463">
        <v>0.61287279176499998</v>
      </c>
    </row>
    <row r="61" spans="1:11" ht="14.4" customHeight="1" thickBot="1" x14ac:dyDescent="0.35">
      <c r="A61" s="481" t="s">
        <v>325</v>
      </c>
      <c r="B61" s="459">
        <v>8.6659700321279995</v>
      </c>
      <c r="C61" s="459">
        <v>7.71889</v>
      </c>
      <c r="D61" s="460">
        <v>-0.94708003212799996</v>
      </c>
      <c r="E61" s="461">
        <v>0.89071275014600004</v>
      </c>
      <c r="F61" s="459">
        <v>7.9381787320289998</v>
      </c>
      <c r="G61" s="460">
        <v>7.9381787320289998</v>
      </c>
      <c r="H61" s="462">
        <v>0.98558000000000001</v>
      </c>
      <c r="I61" s="459">
        <v>10.56073</v>
      </c>
      <c r="J61" s="460">
        <v>2.62255126797</v>
      </c>
      <c r="K61" s="463">
        <v>1.3303719097910001</v>
      </c>
    </row>
    <row r="62" spans="1:11" ht="14.4" customHeight="1" thickBot="1" x14ac:dyDescent="0.35">
      <c r="A62" s="480" t="s">
        <v>326</v>
      </c>
      <c r="B62" s="464">
        <v>6</v>
      </c>
      <c r="C62" s="464">
        <v>5.2016</v>
      </c>
      <c r="D62" s="465">
        <v>-0.7984</v>
      </c>
      <c r="E62" s="471">
        <v>0.86693333333300004</v>
      </c>
      <c r="F62" s="464">
        <v>6.6237773788799998</v>
      </c>
      <c r="G62" s="465">
        <v>6.6237773788799998</v>
      </c>
      <c r="H62" s="467">
        <v>0.59692999999999996</v>
      </c>
      <c r="I62" s="464">
        <v>5.2016</v>
      </c>
      <c r="J62" s="465">
        <v>-1.4221773788800001</v>
      </c>
      <c r="K62" s="472">
        <v>0.78529209278400003</v>
      </c>
    </row>
    <row r="63" spans="1:11" ht="14.4" customHeight="1" thickBot="1" x14ac:dyDescent="0.35">
      <c r="A63" s="481" t="s">
        <v>327</v>
      </c>
      <c r="B63" s="459">
        <v>2</v>
      </c>
      <c r="C63" s="459">
        <v>1.62</v>
      </c>
      <c r="D63" s="460">
        <v>-0.38</v>
      </c>
      <c r="E63" s="461">
        <v>0.80999999999899996</v>
      </c>
      <c r="F63" s="459">
        <v>1.7036619718299999</v>
      </c>
      <c r="G63" s="460">
        <v>1.7036619718299999</v>
      </c>
      <c r="H63" s="462">
        <v>0</v>
      </c>
      <c r="I63" s="459">
        <v>1.62</v>
      </c>
      <c r="J63" s="460">
        <v>-8.3661971830000001E-2</v>
      </c>
      <c r="K63" s="463">
        <v>0.950892857142</v>
      </c>
    </row>
    <row r="64" spans="1:11" ht="14.4" customHeight="1" thickBot="1" x14ac:dyDescent="0.35">
      <c r="A64" s="481" t="s">
        <v>328</v>
      </c>
      <c r="B64" s="459">
        <v>4</v>
      </c>
      <c r="C64" s="459">
        <v>3.5815999999999999</v>
      </c>
      <c r="D64" s="460">
        <v>-0.41839999999999999</v>
      </c>
      <c r="E64" s="461">
        <v>0.895399999999</v>
      </c>
      <c r="F64" s="459">
        <v>4.9201154070489999</v>
      </c>
      <c r="G64" s="460">
        <v>4.9201154070489999</v>
      </c>
      <c r="H64" s="462">
        <v>0.59692999999999996</v>
      </c>
      <c r="I64" s="459">
        <v>3.5815999999999999</v>
      </c>
      <c r="J64" s="460">
        <v>-1.338515407049</v>
      </c>
      <c r="K64" s="463">
        <v>0.72795040434699998</v>
      </c>
    </row>
    <row r="65" spans="1:11" ht="14.4" customHeight="1" thickBot="1" x14ac:dyDescent="0.35">
      <c r="A65" s="480" t="s">
        <v>329</v>
      </c>
      <c r="B65" s="464">
        <v>124.28963776601</v>
      </c>
      <c r="C65" s="464">
        <v>119.05244</v>
      </c>
      <c r="D65" s="465">
        <v>-5.2371977660100004</v>
      </c>
      <c r="E65" s="471">
        <v>0.95786295736100002</v>
      </c>
      <c r="F65" s="464">
        <v>133.47116620482799</v>
      </c>
      <c r="G65" s="465">
        <v>133.47116620482799</v>
      </c>
      <c r="H65" s="467">
        <v>9.2351799999999997</v>
      </c>
      <c r="I65" s="464">
        <v>118.12882999999999</v>
      </c>
      <c r="J65" s="465">
        <v>-15.342336204827999</v>
      </c>
      <c r="K65" s="472">
        <v>0.88505130627700002</v>
      </c>
    </row>
    <row r="66" spans="1:11" ht="14.4" customHeight="1" thickBot="1" x14ac:dyDescent="0.35">
      <c r="A66" s="481" t="s">
        <v>330</v>
      </c>
      <c r="B66" s="459">
        <v>109</v>
      </c>
      <c r="C66" s="459">
        <v>104.33085</v>
      </c>
      <c r="D66" s="460">
        <v>-4.6691500000000001</v>
      </c>
      <c r="E66" s="461">
        <v>0.957163761467</v>
      </c>
      <c r="F66" s="459">
        <v>118.70620724585601</v>
      </c>
      <c r="G66" s="460">
        <v>118.70620724585601</v>
      </c>
      <c r="H66" s="462">
        <v>8.8081200000000006</v>
      </c>
      <c r="I66" s="459">
        <v>104.95072999999999</v>
      </c>
      <c r="J66" s="460">
        <v>-13.755477245854999</v>
      </c>
      <c r="K66" s="463">
        <v>0.88412166840299999</v>
      </c>
    </row>
    <row r="67" spans="1:11" ht="14.4" customHeight="1" thickBot="1" x14ac:dyDescent="0.35">
      <c r="A67" s="481" t="s">
        <v>331</v>
      </c>
      <c r="B67" s="459">
        <v>15.289637766009999</v>
      </c>
      <c r="C67" s="459">
        <v>14.721590000000001</v>
      </c>
      <c r="D67" s="460">
        <v>-0.56804776600999995</v>
      </c>
      <c r="E67" s="461">
        <v>0.96284753277299995</v>
      </c>
      <c r="F67" s="459">
        <v>14.764958958972001</v>
      </c>
      <c r="G67" s="460">
        <v>14.764958958972001</v>
      </c>
      <c r="H67" s="462">
        <v>0.42706</v>
      </c>
      <c r="I67" s="459">
        <v>13.178100000000001</v>
      </c>
      <c r="J67" s="460">
        <v>-1.5868589589719999</v>
      </c>
      <c r="K67" s="463">
        <v>0.89252533898700004</v>
      </c>
    </row>
    <row r="68" spans="1:11" ht="14.4" customHeight="1" thickBot="1" x14ac:dyDescent="0.35">
      <c r="A68" s="480" t="s">
        <v>332</v>
      </c>
      <c r="B68" s="464">
        <v>42.911342494727002</v>
      </c>
      <c r="C68" s="464">
        <v>33.863509999999998</v>
      </c>
      <c r="D68" s="465">
        <v>-9.0478324947270004</v>
      </c>
      <c r="E68" s="471">
        <v>0.78915056093000002</v>
      </c>
      <c r="F68" s="464">
        <v>39.135097210551997</v>
      </c>
      <c r="G68" s="465">
        <v>39.135097210551997</v>
      </c>
      <c r="H68" s="467">
        <v>2.09307</v>
      </c>
      <c r="I68" s="464">
        <v>49.881509999999999</v>
      </c>
      <c r="J68" s="465">
        <v>10.746412789448</v>
      </c>
      <c r="K68" s="472">
        <v>1.2745978304750001</v>
      </c>
    </row>
    <row r="69" spans="1:11" ht="14.4" customHeight="1" thickBot="1" x14ac:dyDescent="0.35">
      <c r="A69" s="481" t="s">
        <v>333</v>
      </c>
      <c r="B69" s="459">
        <v>33.929699147653999</v>
      </c>
      <c r="C69" s="459">
        <v>21.367180000000001</v>
      </c>
      <c r="D69" s="460">
        <v>-12.562519147653999</v>
      </c>
      <c r="E69" s="461">
        <v>0.62974858418299995</v>
      </c>
      <c r="F69" s="459">
        <v>30.505935708654999</v>
      </c>
      <c r="G69" s="460">
        <v>30.505935708654999</v>
      </c>
      <c r="H69" s="462">
        <v>2.09307</v>
      </c>
      <c r="I69" s="459">
        <v>40.758989999999997</v>
      </c>
      <c r="J69" s="460">
        <v>10.253054291345</v>
      </c>
      <c r="K69" s="463">
        <v>1.3361003048469999</v>
      </c>
    </row>
    <row r="70" spans="1:11" ht="14.4" customHeight="1" thickBot="1" x14ac:dyDescent="0.35">
      <c r="A70" s="481" t="s">
        <v>334</v>
      </c>
      <c r="B70" s="459">
        <v>1</v>
      </c>
      <c r="C70" s="459">
        <v>1.45</v>
      </c>
      <c r="D70" s="460">
        <v>0.45</v>
      </c>
      <c r="E70" s="461">
        <v>1.45</v>
      </c>
      <c r="F70" s="459">
        <v>3.1704348531090001</v>
      </c>
      <c r="G70" s="460">
        <v>3.1704348531090001</v>
      </c>
      <c r="H70" s="462">
        <v>0</v>
      </c>
      <c r="I70" s="459">
        <v>1.2150000000000001</v>
      </c>
      <c r="J70" s="460">
        <v>-1.955434853109</v>
      </c>
      <c r="K70" s="463">
        <v>0.38322818675999998</v>
      </c>
    </row>
    <row r="71" spans="1:11" ht="14.4" customHeight="1" thickBot="1" x14ac:dyDescent="0.35">
      <c r="A71" s="481" t="s">
        <v>335</v>
      </c>
      <c r="B71" s="459">
        <v>1.628466275364</v>
      </c>
      <c r="C71" s="459">
        <v>4.2781099999989998</v>
      </c>
      <c r="D71" s="460">
        <v>2.6496437246350002</v>
      </c>
      <c r="E71" s="461">
        <v>2.6270792737419999</v>
      </c>
      <c r="F71" s="459">
        <v>4.5576081923240004</v>
      </c>
      <c r="G71" s="460">
        <v>4.5576081923240004</v>
      </c>
      <c r="H71" s="462">
        <v>0</v>
      </c>
      <c r="I71" s="459">
        <v>3.51952</v>
      </c>
      <c r="J71" s="460">
        <v>-1.038088192324</v>
      </c>
      <c r="K71" s="463">
        <v>0.77222961068100004</v>
      </c>
    </row>
    <row r="72" spans="1:11" ht="14.4" customHeight="1" thickBot="1" x14ac:dyDescent="0.35">
      <c r="A72" s="481" t="s">
        <v>336</v>
      </c>
      <c r="B72" s="459">
        <v>6.3531770717080001</v>
      </c>
      <c r="C72" s="459">
        <v>6.7682199999990003</v>
      </c>
      <c r="D72" s="460">
        <v>0.41504292829099998</v>
      </c>
      <c r="E72" s="461">
        <v>1.0653284055529999</v>
      </c>
      <c r="F72" s="459">
        <v>0.90111845646199995</v>
      </c>
      <c r="G72" s="460">
        <v>0.90111845646199995</v>
      </c>
      <c r="H72" s="462">
        <v>0</v>
      </c>
      <c r="I72" s="459">
        <v>4.3879999999999999</v>
      </c>
      <c r="J72" s="460">
        <v>3.4868815435370002</v>
      </c>
      <c r="K72" s="463">
        <v>4.8695040796580003</v>
      </c>
    </row>
    <row r="73" spans="1:11" ht="14.4" customHeight="1" thickBot="1" x14ac:dyDescent="0.35">
      <c r="A73" s="480" t="s">
        <v>337</v>
      </c>
      <c r="B73" s="464">
        <v>4.3325935120199999</v>
      </c>
      <c r="C73" s="464">
        <v>1.1779999999999999</v>
      </c>
      <c r="D73" s="465">
        <v>-3.1545935120199999</v>
      </c>
      <c r="E73" s="471">
        <v>0.27189257352000001</v>
      </c>
      <c r="F73" s="464">
        <v>0.98121863164900003</v>
      </c>
      <c r="G73" s="465">
        <v>0.98121863164900003</v>
      </c>
      <c r="H73" s="467">
        <v>4.8484699999999998</v>
      </c>
      <c r="I73" s="464">
        <v>28.74577</v>
      </c>
      <c r="J73" s="465">
        <v>27.764551368349998</v>
      </c>
      <c r="K73" s="472">
        <v>29.295988756014001</v>
      </c>
    </row>
    <row r="74" spans="1:11" ht="14.4" customHeight="1" thickBot="1" x14ac:dyDescent="0.35">
      <c r="A74" s="481" t="s">
        <v>338</v>
      </c>
      <c r="B74" s="459">
        <v>4.3325935120199999</v>
      </c>
      <c r="C74" s="459">
        <v>1.1779999999999999</v>
      </c>
      <c r="D74" s="460">
        <v>-3.1545935120199999</v>
      </c>
      <c r="E74" s="461">
        <v>0.27189257352000001</v>
      </c>
      <c r="F74" s="459">
        <v>0.98121863164900003</v>
      </c>
      <c r="G74" s="460">
        <v>0.98121863164900003</v>
      </c>
      <c r="H74" s="462">
        <v>0</v>
      </c>
      <c r="I74" s="459">
        <v>0.75</v>
      </c>
      <c r="J74" s="460">
        <v>-0.231218631649</v>
      </c>
      <c r="K74" s="463">
        <v>0.76435564491700003</v>
      </c>
    </row>
    <row r="75" spans="1:11" ht="14.4" customHeight="1" thickBot="1" x14ac:dyDescent="0.35">
      <c r="A75" s="481" t="s">
        <v>339</v>
      </c>
      <c r="B75" s="459">
        <v>0</v>
      </c>
      <c r="C75" s="459">
        <v>0</v>
      </c>
      <c r="D75" s="460">
        <v>0</v>
      </c>
      <c r="E75" s="469" t="s">
        <v>271</v>
      </c>
      <c r="F75" s="459">
        <v>0</v>
      </c>
      <c r="G75" s="460">
        <v>0</v>
      </c>
      <c r="H75" s="462">
        <v>4.8484699999999998</v>
      </c>
      <c r="I75" s="459">
        <v>27.99577</v>
      </c>
      <c r="J75" s="460">
        <v>27.99577</v>
      </c>
      <c r="K75" s="470" t="s">
        <v>281</v>
      </c>
    </row>
    <row r="76" spans="1:11" ht="14.4" customHeight="1" thickBot="1" x14ac:dyDescent="0.35">
      <c r="A76" s="478" t="s">
        <v>48</v>
      </c>
      <c r="B76" s="459">
        <v>7849</v>
      </c>
      <c r="C76" s="459">
        <v>8506.1346099999992</v>
      </c>
      <c r="D76" s="460">
        <v>657.134609999997</v>
      </c>
      <c r="E76" s="461">
        <v>1.083722080519</v>
      </c>
      <c r="F76" s="459">
        <v>8541.5157958603104</v>
      </c>
      <c r="G76" s="460">
        <v>8541.5157958603104</v>
      </c>
      <c r="H76" s="462">
        <v>826.26451000000395</v>
      </c>
      <c r="I76" s="459">
        <v>9441.3414200000207</v>
      </c>
      <c r="J76" s="460">
        <v>899.82562413971004</v>
      </c>
      <c r="K76" s="463">
        <v>1.1053472996639999</v>
      </c>
    </row>
    <row r="77" spans="1:11" ht="14.4" customHeight="1" thickBot="1" x14ac:dyDescent="0.35">
      <c r="A77" s="484" t="s">
        <v>340</v>
      </c>
      <c r="B77" s="464">
        <v>5776</v>
      </c>
      <c r="C77" s="464">
        <v>6265.9870000000001</v>
      </c>
      <c r="D77" s="465">
        <v>489.98699999999599</v>
      </c>
      <c r="E77" s="471">
        <v>1.0848315443209999</v>
      </c>
      <c r="F77" s="464">
        <v>6298.3557958603096</v>
      </c>
      <c r="G77" s="465">
        <v>6298.3557958603096</v>
      </c>
      <c r="H77" s="467">
        <v>607.54800000000296</v>
      </c>
      <c r="I77" s="464">
        <v>6966.4350000000104</v>
      </c>
      <c r="J77" s="465">
        <v>668.07920413970396</v>
      </c>
      <c r="K77" s="472">
        <v>1.1060720012950001</v>
      </c>
    </row>
    <row r="78" spans="1:11" ht="14.4" customHeight="1" thickBot="1" x14ac:dyDescent="0.35">
      <c r="A78" s="480" t="s">
        <v>341</v>
      </c>
      <c r="B78" s="464">
        <v>5760</v>
      </c>
      <c r="C78" s="464">
        <v>6222.4809999999998</v>
      </c>
      <c r="D78" s="465">
        <v>462.48099999999602</v>
      </c>
      <c r="E78" s="471">
        <v>1.0802918402770001</v>
      </c>
      <c r="F78" s="464">
        <v>6230.99999999998</v>
      </c>
      <c r="G78" s="465">
        <v>6230.99999999998</v>
      </c>
      <c r="H78" s="467">
        <v>607.54800000000296</v>
      </c>
      <c r="I78" s="464">
        <v>6843.0960000000096</v>
      </c>
      <c r="J78" s="465">
        <v>612.09600000003195</v>
      </c>
      <c r="K78" s="472">
        <v>1.0982339913329999</v>
      </c>
    </row>
    <row r="79" spans="1:11" ht="14.4" customHeight="1" thickBot="1" x14ac:dyDescent="0.35">
      <c r="A79" s="481" t="s">
        <v>342</v>
      </c>
      <c r="B79" s="459">
        <v>5760</v>
      </c>
      <c r="C79" s="459">
        <v>6222.4809999999998</v>
      </c>
      <c r="D79" s="460">
        <v>462.48099999999602</v>
      </c>
      <c r="E79" s="461">
        <v>1.0802918402770001</v>
      </c>
      <c r="F79" s="459">
        <v>6230.99999999998</v>
      </c>
      <c r="G79" s="460">
        <v>6230.99999999998</v>
      </c>
      <c r="H79" s="462">
        <v>607.54800000000296</v>
      </c>
      <c r="I79" s="459">
        <v>6843.0960000000096</v>
      </c>
      <c r="J79" s="460">
        <v>612.09600000003195</v>
      </c>
      <c r="K79" s="463">
        <v>1.0982339913329999</v>
      </c>
    </row>
    <row r="80" spans="1:11" ht="14.4" customHeight="1" thickBot="1" x14ac:dyDescent="0.35">
      <c r="A80" s="480" t="s">
        <v>343</v>
      </c>
      <c r="B80" s="464">
        <v>0</v>
      </c>
      <c r="C80" s="464">
        <v>40.799999999999997</v>
      </c>
      <c r="D80" s="465">
        <v>40.799999999999997</v>
      </c>
      <c r="E80" s="466" t="s">
        <v>281</v>
      </c>
      <c r="F80" s="464">
        <v>52.505795860326998</v>
      </c>
      <c r="G80" s="465">
        <v>52.505795860326998</v>
      </c>
      <c r="H80" s="467">
        <v>0</v>
      </c>
      <c r="I80" s="464">
        <v>79.2</v>
      </c>
      <c r="J80" s="465">
        <v>26.694204139673001</v>
      </c>
      <c r="K80" s="472">
        <v>1.5084049046820001</v>
      </c>
    </row>
    <row r="81" spans="1:11" ht="14.4" customHeight="1" thickBot="1" x14ac:dyDescent="0.35">
      <c r="A81" s="481" t="s">
        <v>344</v>
      </c>
      <c r="B81" s="459">
        <v>0</v>
      </c>
      <c r="C81" s="459">
        <v>40.799999999999997</v>
      </c>
      <c r="D81" s="460">
        <v>40.799999999999997</v>
      </c>
      <c r="E81" s="469" t="s">
        <v>281</v>
      </c>
      <c r="F81" s="459">
        <v>52.505795860326998</v>
      </c>
      <c r="G81" s="460">
        <v>52.505795860326998</v>
      </c>
      <c r="H81" s="462">
        <v>0</v>
      </c>
      <c r="I81" s="459">
        <v>79.2</v>
      </c>
      <c r="J81" s="460">
        <v>26.694204139673001</v>
      </c>
      <c r="K81" s="463">
        <v>1.5084049046820001</v>
      </c>
    </row>
    <row r="82" spans="1:11" ht="14.4" customHeight="1" thickBot="1" x14ac:dyDescent="0.35">
      <c r="A82" s="480" t="s">
        <v>345</v>
      </c>
      <c r="B82" s="464">
        <v>16</v>
      </c>
      <c r="C82" s="464">
        <v>2.706</v>
      </c>
      <c r="D82" s="465">
        <v>-13.294</v>
      </c>
      <c r="E82" s="471">
        <v>0.169125</v>
      </c>
      <c r="F82" s="464">
        <v>14.85</v>
      </c>
      <c r="G82" s="465">
        <v>14.85</v>
      </c>
      <c r="H82" s="467">
        <v>0</v>
      </c>
      <c r="I82" s="464">
        <v>29.138999999999999</v>
      </c>
      <c r="J82" s="465">
        <v>14.289</v>
      </c>
      <c r="K82" s="472">
        <v>1.962222222222</v>
      </c>
    </row>
    <row r="83" spans="1:11" ht="14.4" customHeight="1" thickBot="1" x14ac:dyDescent="0.35">
      <c r="A83" s="481" t="s">
        <v>346</v>
      </c>
      <c r="B83" s="459">
        <v>16</v>
      </c>
      <c r="C83" s="459">
        <v>2.706</v>
      </c>
      <c r="D83" s="460">
        <v>-13.294</v>
      </c>
      <c r="E83" s="461">
        <v>0.169125</v>
      </c>
      <c r="F83" s="459">
        <v>14.85</v>
      </c>
      <c r="G83" s="460">
        <v>14.85</v>
      </c>
      <c r="H83" s="462">
        <v>0</v>
      </c>
      <c r="I83" s="459">
        <v>29.138999999999999</v>
      </c>
      <c r="J83" s="460">
        <v>14.289</v>
      </c>
      <c r="K83" s="463">
        <v>1.962222222222</v>
      </c>
    </row>
    <row r="84" spans="1:11" ht="14.4" customHeight="1" thickBot="1" x14ac:dyDescent="0.35">
      <c r="A84" s="483" t="s">
        <v>347</v>
      </c>
      <c r="B84" s="459">
        <v>0</v>
      </c>
      <c r="C84" s="459">
        <v>0</v>
      </c>
      <c r="D84" s="460">
        <v>0</v>
      </c>
      <c r="E84" s="461">
        <v>1</v>
      </c>
      <c r="F84" s="459">
        <v>0</v>
      </c>
      <c r="G84" s="460">
        <v>0</v>
      </c>
      <c r="H84" s="462">
        <v>0</v>
      </c>
      <c r="I84" s="459">
        <v>15</v>
      </c>
      <c r="J84" s="460">
        <v>15</v>
      </c>
      <c r="K84" s="470" t="s">
        <v>281</v>
      </c>
    </row>
    <row r="85" spans="1:11" ht="14.4" customHeight="1" thickBot="1" x14ac:dyDescent="0.35">
      <c r="A85" s="481" t="s">
        <v>348</v>
      </c>
      <c r="B85" s="459">
        <v>0</v>
      </c>
      <c r="C85" s="459">
        <v>0</v>
      </c>
      <c r="D85" s="460">
        <v>0</v>
      </c>
      <c r="E85" s="461">
        <v>1</v>
      </c>
      <c r="F85" s="459">
        <v>0</v>
      </c>
      <c r="G85" s="460">
        <v>0</v>
      </c>
      <c r="H85" s="462">
        <v>0</v>
      </c>
      <c r="I85" s="459">
        <v>15</v>
      </c>
      <c r="J85" s="460">
        <v>15</v>
      </c>
      <c r="K85" s="470" t="s">
        <v>281</v>
      </c>
    </row>
    <row r="86" spans="1:11" ht="14.4" customHeight="1" thickBot="1" x14ac:dyDescent="0.35">
      <c r="A86" s="479" t="s">
        <v>349</v>
      </c>
      <c r="B86" s="459">
        <v>1958</v>
      </c>
      <c r="C86" s="459">
        <v>2115.6442299999999</v>
      </c>
      <c r="D86" s="460">
        <v>157.64423000000201</v>
      </c>
      <c r="E86" s="461">
        <v>1.0805128855970001</v>
      </c>
      <c r="F86" s="459">
        <v>2118.54</v>
      </c>
      <c r="G86" s="460">
        <v>2118.54</v>
      </c>
      <c r="H86" s="462">
        <v>206.567000000001</v>
      </c>
      <c r="I86" s="459">
        <v>2337.4630000000002</v>
      </c>
      <c r="J86" s="460">
        <v>218.923000000005</v>
      </c>
      <c r="K86" s="463">
        <v>1.1033367319</v>
      </c>
    </row>
    <row r="87" spans="1:11" ht="14.4" customHeight="1" thickBot="1" x14ac:dyDescent="0.35">
      <c r="A87" s="480" t="s">
        <v>350</v>
      </c>
      <c r="B87" s="464">
        <v>517.99999999999795</v>
      </c>
      <c r="C87" s="464">
        <v>560.02398000000005</v>
      </c>
      <c r="D87" s="465">
        <v>42.023980000001998</v>
      </c>
      <c r="E87" s="471">
        <v>1.081127374517</v>
      </c>
      <c r="F87" s="464">
        <v>560.79000000000099</v>
      </c>
      <c r="G87" s="465">
        <v>560.79000000000099</v>
      </c>
      <c r="H87" s="467">
        <v>54.68</v>
      </c>
      <c r="I87" s="464">
        <v>618.73900000000106</v>
      </c>
      <c r="J87" s="465">
        <v>57.948999999999003</v>
      </c>
      <c r="K87" s="472">
        <v>1.1033345815719999</v>
      </c>
    </row>
    <row r="88" spans="1:11" ht="14.4" customHeight="1" thickBot="1" x14ac:dyDescent="0.35">
      <c r="A88" s="481" t="s">
        <v>351</v>
      </c>
      <c r="B88" s="459">
        <v>517.99999999999795</v>
      </c>
      <c r="C88" s="459">
        <v>560.02398000000005</v>
      </c>
      <c r="D88" s="460">
        <v>42.023980000001998</v>
      </c>
      <c r="E88" s="461">
        <v>1.081127374517</v>
      </c>
      <c r="F88" s="459">
        <v>560.79000000000099</v>
      </c>
      <c r="G88" s="460">
        <v>560.79000000000099</v>
      </c>
      <c r="H88" s="462">
        <v>54.68</v>
      </c>
      <c r="I88" s="459">
        <v>618.73900000000106</v>
      </c>
      <c r="J88" s="460">
        <v>57.948999999999003</v>
      </c>
      <c r="K88" s="463">
        <v>1.1033345815719999</v>
      </c>
    </row>
    <row r="89" spans="1:11" ht="14.4" customHeight="1" thickBot="1" x14ac:dyDescent="0.35">
      <c r="A89" s="480" t="s">
        <v>352</v>
      </c>
      <c r="B89" s="464">
        <v>1440</v>
      </c>
      <c r="C89" s="464">
        <v>1555.6202499999999</v>
      </c>
      <c r="D89" s="465">
        <v>115.62025</v>
      </c>
      <c r="E89" s="471">
        <v>1.0802918402770001</v>
      </c>
      <c r="F89" s="464">
        <v>1557.75</v>
      </c>
      <c r="G89" s="465">
        <v>1557.75</v>
      </c>
      <c r="H89" s="467">
        <v>151.887000000001</v>
      </c>
      <c r="I89" s="464">
        <v>1718.7239999999999</v>
      </c>
      <c r="J89" s="465">
        <v>160.97400000000499</v>
      </c>
      <c r="K89" s="472">
        <v>1.103337506018</v>
      </c>
    </row>
    <row r="90" spans="1:11" ht="14.4" customHeight="1" thickBot="1" x14ac:dyDescent="0.35">
      <c r="A90" s="481" t="s">
        <v>353</v>
      </c>
      <c r="B90" s="459">
        <v>1440</v>
      </c>
      <c r="C90" s="459">
        <v>1555.6202499999999</v>
      </c>
      <c r="D90" s="460">
        <v>115.62025</v>
      </c>
      <c r="E90" s="461">
        <v>1.0802918402770001</v>
      </c>
      <c r="F90" s="459">
        <v>1557.75</v>
      </c>
      <c r="G90" s="460">
        <v>1557.75</v>
      </c>
      <c r="H90" s="462">
        <v>151.887000000001</v>
      </c>
      <c r="I90" s="459">
        <v>1718.7239999999999</v>
      </c>
      <c r="J90" s="460">
        <v>160.97400000000499</v>
      </c>
      <c r="K90" s="463">
        <v>1.103337506018</v>
      </c>
    </row>
    <row r="91" spans="1:11" ht="14.4" customHeight="1" thickBot="1" x14ac:dyDescent="0.35">
      <c r="A91" s="479" t="s">
        <v>354</v>
      </c>
      <c r="B91" s="459">
        <v>115</v>
      </c>
      <c r="C91" s="459">
        <v>124.50338000000001</v>
      </c>
      <c r="D91" s="460">
        <v>9.5033799999989998</v>
      </c>
      <c r="E91" s="461">
        <v>1.0826380869559999</v>
      </c>
      <c r="F91" s="459">
        <v>124.62</v>
      </c>
      <c r="G91" s="460">
        <v>124.62</v>
      </c>
      <c r="H91" s="462">
        <v>12.149509999999999</v>
      </c>
      <c r="I91" s="459">
        <v>137.44342</v>
      </c>
      <c r="J91" s="460">
        <v>12.823419999999</v>
      </c>
      <c r="K91" s="463">
        <v>1.102900176536</v>
      </c>
    </row>
    <row r="92" spans="1:11" ht="14.4" customHeight="1" thickBot="1" x14ac:dyDescent="0.35">
      <c r="A92" s="480" t="s">
        <v>355</v>
      </c>
      <c r="B92" s="464">
        <v>115</v>
      </c>
      <c r="C92" s="464">
        <v>124.50338000000001</v>
      </c>
      <c r="D92" s="465">
        <v>9.5033799999989998</v>
      </c>
      <c r="E92" s="471">
        <v>1.0826380869559999</v>
      </c>
      <c r="F92" s="464">
        <v>124.62</v>
      </c>
      <c r="G92" s="465">
        <v>124.62</v>
      </c>
      <c r="H92" s="467">
        <v>12.149509999999999</v>
      </c>
      <c r="I92" s="464">
        <v>137.44342</v>
      </c>
      <c r="J92" s="465">
        <v>12.823419999999</v>
      </c>
      <c r="K92" s="472">
        <v>1.102900176536</v>
      </c>
    </row>
    <row r="93" spans="1:11" ht="14.4" customHeight="1" thickBot="1" x14ac:dyDescent="0.35">
      <c r="A93" s="481" t="s">
        <v>356</v>
      </c>
      <c r="B93" s="459">
        <v>115</v>
      </c>
      <c r="C93" s="459">
        <v>124.50338000000001</v>
      </c>
      <c r="D93" s="460">
        <v>9.5033799999989998</v>
      </c>
      <c r="E93" s="461">
        <v>1.0826380869559999</v>
      </c>
      <c r="F93" s="459">
        <v>124.62</v>
      </c>
      <c r="G93" s="460">
        <v>124.62</v>
      </c>
      <c r="H93" s="462">
        <v>12.149509999999999</v>
      </c>
      <c r="I93" s="459">
        <v>137.44342</v>
      </c>
      <c r="J93" s="460">
        <v>12.823419999999</v>
      </c>
      <c r="K93" s="463">
        <v>1.102900176536</v>
      </c>
    </row>
    <row r="94" spans="1:11" ht="14.4" customHeight="1" thickBot="1" x14ac:dyDescent="0.35">
      <c r="A94" s="478" t="s">
        <v>357</v>
      </c>
      <c r="B94" s="459">
        <v>0</v>
      </c>
      <c r="C94" s="459">
        <v>3.77237</v>
      </c>
      <c r="D94" s="460">
        <v>3.77237</v>
      </c>
      <c r="E94" s="469" t="s">
        <v>271</v>
      </c>
      <c r="F94" s="459">
        <v>0</v>
      </c>
      <c r="G94" s="460">
        <v>0</v>
      </c>
      <c r="H94" s="462">
        <v>0</v>
      </c>
      <c r="I94" s="459">
        <v>6.3583499999989996</v>
      </c>
      <c r="J94" s="460">
        <v>6.3583499999989996</v>
      </c>
      <c r="K94" s="470" t="s">
        <v>271</v>
      </c>
    </row>
    <row r="95" spans="1:11" ht="14.4" customHeight="1" thickBot="1" x14ac:dyDescent="0.35">
      <c r="A95" s="479" t="s">
        <v>358</v>
      </c>
      <c r="B95" s="459">
        <v>0</v>
      </c>
      <c r="C95" s="459">
        <v>3.77237</v>
      </c>
      <c r="D95" s="460">
        <v>3.77237</v>
      </c>
      <c r="E95" s="469" t="s">
        <v>271</v>
      </c>
      <c r="F95" s="459">
        <v>0</v>
      </c>
      <c r="G95" s="460">
        <v>0</v>
      </c>
      <c r="H95" s="462">
        <v>0</v>
      </c>
      <c r="I95" s="459">
        <v>6.3583499999989996</v>
      </c>
      <c r="J95" s="460">
        <v>6.3583499999989996</v>
      </c>
      <c r="K95" s="470" t="s">
        <v>271</v>
      </c>
    </row>
    <row r="96" spans="1:11" ht="14.4" customHeight="1" thickBot="1" x14ac:dyDescent="0.35">
      <c r="A96" s="480" t="s">
        <v>359</v>
      </c>
      <c r="B96" s="464">
        <v>0</v>
      </c>
      <c r="C96" s="464">
        <v>3.77237</v>
      </c>
      <c r="D96" s="465">
        <v>3.77237</v>
      </c>
      <c r="E96" s="466" t="s">
        <v>271</v>
      </c>
      <c r="F96" s="464">
        <v>0</v>
      </c>
      <c r="G96" s="465">
        <v>0</v>
      </c>
      <c r="H96" s="467">
        <v>0</v>
      </c>
      <c r="I96" s="464">
        <v>5.9083500000000004</v>
      </c>
      <c r="J96" s="465">
        <v>5.9083500000000004</v>
      </c>
      <c r="K96" s="468" t="s">
        <v>271</v>
      </c>
    </row>
    <row r="97" spans="1:11" ht="14.4" customHeight="1" thickBot="1" x14ac:dyDescent="0.35">
      <c r="A97" s="481" t="s">
        <v>360</v>
      </c>
      <c r="B97" s="459">
        <v>0</v>
      </c>
      <c r="C97" s="459">
        <v>3.0123700000000002</v>
      </c>
      <c r="D97" s="460">
        <v>3.0123700000000002</v>
      </c>
      <c r="E97" s="469" t="s">
        <v>271</v>
      </c>
      <c r="F97" s="459">
        <v>0</v>
      </c>
      <c r="G97" s="460">
        <v>0</v>
      </c>
      <c r="H97" s="462">
        <v>0</v>
      </c>
      <c r="I97" s="459">
        <v>5.9083500000000004</v>
      </c>
      <c r="J97" s="460">
        <v>5.9083500000000004</v>
      </c>
      <c r="K97" s="470" t="s">
        <v>271</v>
      </c>
    </row>
    <row r="98" spans="1:11" ht="14.4" customHeight="1" thickBot="1" x14ac:dyDescent="0.35">
      <c r="A98" s="481" t="s">
        <v>361</v>
      </c>
      <c r="B98" s="459">
        <v>0</v>
      </c>
      <c r="C98" s="459">
        <v>0.76</v>
      </c>
      <c r="D98" s="460">
        <v>0.76</v>
      </c>
      <c r="E98" s="469" t="s">
        <v>281</v>
      </c>
      <c r="F98" s="459">
        <v>0</v>
      </c>
      <c r="G98" s="460">
        <v>0</v>
      </c>
      <c r="H98" s="462">
        <v>0</v>
      </c>
      <c r="I98" s="459">
        <v>0</v>
      </c>
      <c r="J98" s="460">
        <v>0</v>
      </c>
      <c r="K98" s="470" t="s">
        <v>271</v>
      </c>
    </row>
    <row r="99" spans="1:11" ht="14.4" customHeight="1" thickBot="1" x14ac:dyDescent="0.35">
      <c r="A99" s="483" t="s">
        <v>362</v>
      </c>
      <c r="B99" s="459">
        <v>0</v>
      </c>
      <c r="C99" s="459">
        <v>0</v>
      </c>
      <c r="D99" s="460">
        <v>0</v>
      </c>
      <c r="E99" s="461">
        <v>1</v>
      </c>
      <c r="F99" s="459">
        <v>0</v>
      </c>
      <c r="G99" s="460">
        <v>0</v>
      </c>
      <c r="H99" s="462">
        <v>0</v>
      </c>
      <c r="I99" s="459">
        <v>0.45</v>
      </c>
      <c r="J99" s="460">
        <v>0.45</v>
      </c>
      <c r="K99" s="470" t="s">
        <v>281</v>
      </c>
    </row>
    <row r="100" spans="1:11" ht="14.4" customHeight="1" thickBot="1" x14ac:dyDescent="0.35">
      <c r="A100" s="481" t="s">
        <v>363</v>
      </c>
      <c r="B100" s="459">
        <v>0</v>
      </c>
      <c r="C100" s="459">
        <v>0</v>
      </c>
      <c r="D100" s="460">
        <v>0</v>
      </c>
      <c r="E100" s="461">
        <v>1</v>
      </c>
      <c r="F100" s="459">
        <v>0</v>
      </c>
      <c r="G100" s="460">
        <v>0</v>
      </c>
      <c r="H100" s="462">
        <v>0</v>
      </c>
      <c r="I100" s="459">
        <v>0.45</v>
      </c>
      <c r="J100" s="460">
        <v>0.45</v>
      </c>
      <c r="K100" s="470" t="s">
        <v>281</v>
      </c>
    </row>
    <row r="101" spans="1:11" ht="14.4" customHeight="1" thickBot="1" x14ac:dyDescent="0.35">
      <c r="A101" s="478" t="s">
        <v>364</v>
      </c>
      <c r="B101" s="459">
        <v>309.00000000000102</v>
      </c>
      <c r="C101" s="459">
        <v>405.12718000000001</v>
      </c>
      <c r="D101" s="460">
        <v>96.127179999999001</v>
      </c>
      <c r="E101" s="461">
        <v>1.311091197411</v>
      </c>
      <c r="F101" s="459">
        <v>383.56989741514701</v>
      </c>
      <c r="G101" s="460">
        <v>383.56989741514701</v>
      </c>
      <c r="H101" s="462">
        <v>39.99</v>
      </c>
      <c r="I101" s="459">
        <v>615.87318000000096</v>
      </c>
      <c r="J101" s="460">
        <v>232.30328258485301</v>
      </c>
      <c r="K101" s="463">
        <v>1.605634811674</v>
      </c>
    </row>
    <row r="102" spans="1:11" ht="14.4" customHeight="1" thickBot="1" x14ac:dyDescent="0.35">
      <c r="A102" s="479" t="s">
        <v>365</v>
      </c>
      <c r="B102" s="459">
        <v>306.00000000000102</v>
      </c>
      <c r="C102" s="459">
        <v>361.315</v>
      </c>
      <c r="D102" s="460">
        <v>55.314999999999003</v>
      </c>
      <c r="E102" s="461">
        <v>1.180767973856</v>
      </c>
      <c r="F102" s="459">
        <v>383.56989741514701</v>
      </c>
      <c r="G102" s="460">
        <v>383.56989741514701</v>
      </c>
      <c r="H102" s="462">
        <v>39.99</v>
      </c>
      <c r="I102" s="459">
        <v>478.92300000000103</v>
      </c>
      <c r="J102" s="460">
        <v>95.353102584853005</v>
      </c>
      <c r="K102" s="463">
        <v>1.248593811004</v>
      </c>
    </row>
    <row r="103" spans="1:11" ht="14.4" customHeight="1" thickBot="1" x14ac:dyDescent="0.35">
      <c r="A103" s="480" t="s">
        <v>366</v>
      </c>
      <c r="B103" s="464">
        <v>306.00000000000102</v>
      </c>
      <c r="C103" s="464">
        <v>361.315</v>
      </c>
      <c r="D103" s="465">
        <v>55.314999999999003</v>
      </c>
      <c r="E103" s="471">
        <v>1.180767973856</v>
      </c>
      <c r="F103" s="464">
        <v>383.56989741514701</v>
      </c>
      <c r="G103" s="465">
        <v>383.56989741514701</v>
      </c>
      <c r="H103" s="467">
        <v>39.99</v>
      </c>
      <c r="I103" s="464">
        <v>478.92300000000103</v>
      </c>
      <c r="J103" s="465">
        <v>95.353102584853005</v>
      </c>
      <c r="K103" s="472">
        <v>1.248593811004</v>
      </c>
    </row>
    <row r="104" spans="1:11" ht="14.4" customHeight="1" thickBot="1" x14ac:dyDescent="0.35">
      <c r="A104" s="481" t="s">
        <v>367</v>
      </c>
      <c r="B104" s="459">
        <v>129</v>
      </c>
      <c r="C104" s="459">
        <v>170.43299999999999</v>
      </c>
      <c r="D104" s="460">
        <v>41.432999999998998</v>
      </c>
      <c r="E104" s="461">
        <v>1.3211860465109999</v>
      </c>
      <c r="F104" s="459">
        <v>180.718470424896</v>
      </c>
      <c r="G104" s="460">
        <v>180.718470424896</v>
      </c>
      <c r="H104" s="462">
        <v>22.811</v>
      </c>
      <c r="I104" s="459">
        <v>272.67599999999999</v>
      </c>
      <c r="J104" s="460">
        <v>91.957529575104004</v>
      </c>
      <c r="K104" s="463">
        <v>1.508844111832</v>
      </c>
    </row>
    <row r="105" spans="1:11" ht="14.4" customHeight="1" thickBot="1" x14ac:dyDescent="0.35">
      <c r="A105" s="481" t="s">
        <v>368</v>
      </c>
      <c r="B105" s="459">
        <v>154</v>
      </c>
      <c r="C105" s="459">
        <v>165.98400000000001</v>
      </c>
      <c r="D105" s="460">
        <v>11.983999999999</v>
      </c>
      <c r="E105" s="461">
        <v>1.0778181818179999</v>
      </c>
      <c r="F105" s="459">
        <v>176.40049277556199</v>
      </c>
      <c r="G105" s="460">
        <v>176.40049277556199</v>
      </c>
      <c r="H105" s="462">
        <v>14.865</v>
      </c>
      <c r="I105" s="459">
        <v>178.38</v>
      </c>
      <c r="J105" s="460">
        <v>1.9795072244380001</v>
      </c>
      <c r="K105" s="463">
        <v>1.0112216649350001</v>
      </c>
    </row>
    <row r="106" spans="1:11" ht="14.4" customHeight="1" thickBot="1" x14ac:dyDescent="0.35">
      <c r="A106" s="481" t="s">
        <v>369</v>
      </c>
      <c r="B106" s="459">
        <v>23</v>
      </c>
      <c r="C106" s="459">
        <v>24.898</v>
      </c>
      <c r="D106" s="460">
        <v>1.897999999999</v>
      </c>
      <c r="E106" s="461">
        <v>1.0825217391299999</v>
      </c>
      <c r="F106" s="459">
        <v>26.450934214688999</v>
      </c>
      <c r="G106" s="460">
        <v>26.450934214688999</v>
      </c>
      <c r="H106" s="462">
        <v>2.3140000000000001</v>
      </c>
      <c r="I106" s="459">
        <v>27.867000000000001</v>
      </c>
      <c r="J106" s="460">
        <v>1.41606578531</v>
      </c>
      <c r="K106" s="463">
        <v>1.0535355679239999</v>
      </c>
    </row>
    <row r="107" spans="1:11" ht="14.4" customHeight="1" thickBot="1" x14ac:dyDescent="0.35">
      <c r="A107" s="479" t="s">
        <v>370</v>
      </c>
      <c r="B107" s="459">
        <v>3</v>
      </c>
      <c r="C107" s="459">
        <v>43.812179999999998</v>
      </c>
      <c r="D107" s="460">
        <v>40.812179999999998</v>
      </c>
      <c r="E107" s="461">
        <v>14.60406</v>
      </c>
      <c r="F107" s="459">
        <v>0</v>
      </c>
      <c r="G107" s="460">
        <v>0</v>
      </c>
      <c r="H107" s="462">
        <v>0</v>
      </c>
      <c r="I107" s="459">
        <v>136.95017999999999</v>
      </c>
      <c r="J107" s="460">
        <v>136.95017999999999</v>
      </c>
      <c r="K107" s="470" t="s">
        <v>271</v>
      </c>
    </row>
    <row r="108" spans="1:11" ht="14.4" customHeight="1" thickBot="1" x14ac:dyDescent="0.35">
      <c r="A108" s="480" t="s">
        <v>371</v>
      </c>
      <c r="B108" s="464">
        <v>3</v>
      </c>
      <c r="C108" s="464">
        <v>0</v>
      </c>
      <c r="D108" s="465">
        <v>-3</v>
      </c>
      <c r="E108" s="471">
        <v>0</v>
      </c>
      <c r="F108" s="464">
        <v>0</v>
      </c>
      <c r="G108" s="465">
        <v>0</v>
      </c>
      <c r="H108" s="467">
        <v>0</v>
      </c>
      <c r="I108" s="464">
        <v>4.8388600000000004</v>
      </c>
      <c r="J108" s="465">
        <v>4.8388600000000004</v>
      </c>
      <c r="K108" s="468" t="s">
        <v>281</v>
      </c>
    </row>
    <row r="109" spans="1:11" ht="14.4" customHeight="1" thickBot="1" x14ac:dyDescent="0.35">
      <c r="A109" s="481" t="s">
        <v>372</v>
      </c>
      <c r="B109" s="459">
        <v>3</v>
      </c>
      <c r="C109" s="459">
        <v>0</v>
      </c>
      <c r="D109" s="460">
        <v>-3</v>
      </c>
      <c r="E109" s="461">
        <v>0</v>
      </c>
      <c r="F109" s="459">
        <v>0</v>
      </c>
      <c r="G109" s="460">
        <v>0</v>
      </c>
      <c r="H109" s="462">
        <v>0</v>
      </c>
      <c r="I109" s="459">
        <v>4.8388600000000004</v>
      </c>
      <c r="J109" s="460">
        <v>4.8388600000000004</v>
      </c>
      <c r="K109" s="470" t="s">
        <v>281</v>
      </c>
    </row>
    <row r="110" spans="1:11" ht="14.4" customHeight="1" thickBot="1" x14ac:dyDescent="0.35">
      <c r="A110" s="480" t="s">
        <v>373</v>
      </c>
      <c r="B110" s="464">
        <v>0</v>
      </c>
      <c r="C110" s="464">
        <v>14.46918</v>
      </c>
      <c r="D110" s="465">
        <v>14.46918</v>
      </c>
      <c r="E110" s="466" t="s">
        <v>281</v>
      </c>
      <c r="F110" s="464">
        <v>0</v>
      </c>
      <c r="G110" s="465">
        <v>0</v>
      </c>
      <c r="H110" s="467">
        <v>0</v>
      </c>
      <c r="I110" s="464">
        <v>0</v>
      </c>
      <c r="J110" s="465">
        <v>0</v>
      </c>
      <c r="K110" s="468" t="s">
        <v>271</v>
      </c>
    </row>
    <row r="111" spans="1:11" ht="14.4" customHeight="1" thickBot="1" x14ac:dyDescent="0.35">
      <c r="A111" s="481" t="s">
        <v>374</v>
      </c>
      <c r="B111" s="459">
        <v>0</v>
      </c>
      <c r="C111" s="459">
        <v>14.46918</v>
      </c>
      <c r="D111" s="460">
        <v>14.46918</v>
      </c>
      <c r="E111" s="469" t="s">
        <v>281</v>
      </c>
      <c r="F111" s="459">
        <v>0</v>
      </c>
      <c r="G111" s="460">
        <v>0</v>
      </c>
      <c r="H111" s="462">
        <v>0</v>
      </c>
      <c r="I111" s="459">
        <v>0</v>
      </c>
      <c r="J111" s="460">
        <v>0</v>
      </c>
      <c r="K111" s="470" t="s">
        <v>271</v>
      </c>
    </row>
    <row r="112" spans="1:11" ht="14.4" customHeight="1" thickBot="1" x14ac:dyDescent="0.35">
      <c r="A112" s="480" t="s">
        <v>375</v>
      </c>
      <c r="B112" s="464">
        <v>0</v>
      </c>
      <c r="C112" s="464">
        <v>29.343</v>
      </c>
      <c r="D112" s="465">
        <v>29.343</v>
      </c>
      <c r="E112" s="466" t="s">
        <v>271</v>
      </c>
      <c r="F112" s="464">
        <v>0</v>
      </c>
      <c r="G112" s="465">
        <v>0</v>
      </c>
      <c r="H112" s="467">
        <v>0</v>
      </c>
      <c r="I112" s="464">
        <v>132.11132000000001</v>
      </c>
      <c r="J112" s="465">
        <v>132.11132000000001</v>
      </c>
      <c r="K112" s="468" t="s">
        <v>271</v>
      </c>
    </row>
    <row r="113" spans="1:11" ht="14.4" customHeight="1" thickBot="1" x14ac:dyDescent="0.35">
      <c r="A113" s="481" t="s">
        <v>376</v>
      </c>
      <c r="B113" s="459">
        <v>0</v>
      </c>
      <c r="C113" s="459">
        <v>29.343</v>
      </c>
      <c r="D113" s="460">
        <v>29.343</v>
      </c>
      <c r="E113" s="469" t="s">
        <v>271</v>
      </c>
      <c r="F113" s="459">
        <v>0</v>
      </c>
      <c r="G113" s="460">
        <v>0</v>
      </c>
      <c r="H113" s="462">
        <v>0</v>
      </c>
      <c r="I113" s="459">
        <v>132.11132000000001</v>
      </c>
      <c r="J113" s="460">
        <v>132.11132000000001</v>
      </c>
      <c r="K113" s="470" t="s">
        <v>271</v>
      </c>
    </row>
    <row r="114" spans="1:11" ht="14.4" customHeight="1" thickBot="1" x14ac:dyDescent="0.35">
      <c r="A114" s="477" t="s">
        <v>377</v>
      </c>
      <c r="B114" s="459">
        <v>7202.6894508272098</v>
      </c>
      <c r="C114" s="459">
        <v>8044.71065</v>
      </c>
      <c r="D114" s="460">
        <v>842.02119917279595</v>
      </c>
      <c r="E114" s="461">
        <v>1.116903721161</v>
      </c>
      <c r="F114" s="459">
        <v>8257.3330004803302</v>
      </c>
      <c r="G114" s="460">
        <v>8257.3330004803302</v>
      </c>
      <c r="H114" s="462">
        <v>532.58898000000102</v>
      </c>
      <c r="I114" s="459">
        <v>9073.1452399999998</v>
      </c>
      <c r="J114" s="460">
        <v>815.81223951966797</v>
      </c>
      <c r="K114" s="463">
        <v>1.098798515146</v>
      </c>
    </row>
    <row r="115" spans="1:11" ht="14.4" customHeight="1" thickBot="1" x14ac:dyDescent="0.35">
      <c r="A115" s="478" t="s">
        <v>378</v>
      </c>
      <c r="B115" s="459">
        <v>7148.7875299111602</v>
      </c>
      <c r="C115" s="459">
        <v>8033.5696900000003</v>
      </c>
      <c r="D115" s="460">
        <v>884.78216008883999</v>
      </c>
      <c r="E115" s="461">
        <v>1.1237667445540001</v>
      </c>
      <c r="F115" s="459">
        <v>8244.4294526049598</v>
      </c>
      <c r="G115" s="460">
        <v>8244.4294526049598</v>
      </c>
      <c r="H115" s="462">
        <v>532.59184000000096</v>
      </c>
      <c r="I115" s="459">
        <v>9022.4617999999991</v>
      </c>
      <c r="J115" s="460">
        <v>778.03234739503898</v>
      </c>
      <c r="K115" s="463">
        <v>1.094370671963</v>
      </c>
    </row>
    <row r="116" spans="1:11" ht="14.4" customHeight="1" thickBot="1" x14ac:dyDescent="0.35">
      <c r="A116" s="479" t="s">
        <v>379</v>
      </c>
      <c r="B116" s="459">
        <v>7148.7875299111602</v>
      </c>
      <c r="C116" s="459">
        <v>8033.5696900000003</v>
      </c>
      <c r="D116" s="460">
        <v>884.78216008883999</v>
      </c>
      <c r="E116" s="461">
        <v>1.1237667445540001</v>
      </c>
      <c r="F116" s="459">
        <v>8244.4294526049598</v>
      </c>
      <c r="G116" s="460">
        <v>8244.4294526049598</v>
      </c>
      <c r="H116" s="462">
        <v>532.59184000000096</v>
      </c>
      <c r="I116" s="459">
        <v>9022.4617999999991</v>
      </c>
      <c r="J116" s="460">
        <v>778.03234739503898</v>
      </c>
      <c r="K116" s="463">
        <v>1.094370671963</v>
      </c>
    </row>
    <row r="117" spans="1:11" ht="14.4" customHeight="1" thickBot="1" x14ac:dyDescent="0.35">
      <c r="A117" s="480" t="s">
        <v>380</v>
      </c>
      <c r="B117" s="464">
        <v>4567.5</v>
      </c>
      <c r="C117" s="464">
        <v>5270.3934200000003</v>
      </c>
      <c r="D117" s="465">
        <v>702.89341999999999</v>
      </c>
      <c r="E117" s="471">
        <v>1.153890185002</v>
      </c>
      <c r="F117" s="464">
        <v>5430.3411123862597</v>
      </c>
      <c r="G117" s="465">
        <v>5430.3411123862597</v>
      </c>
      <c r="H117" s="467">
        <v>331.091800000001</v>
      </c>
      <c r="I117" s="464">
        <v>5787.3449199999995</v>
      </c>
      <c r="J117" s="465">
        <v>357.00380761374402</v>
      </c>
      <c r="K117" s="472">
        <v>1.065742427634</v>
      </c>
    </row>
    <row r="118" spans="1:11" ht="14.4" customHeight="1" thickBot="1" x14ac:dyDescent="0.35">
      <c r="A118" s="481" t="s">
        <v>381</v>
      </c>
      <c r="B118" s="459">
        <v>3503</v>
      </c>
      <c r="C118" s="459">
        <v>3926.1509000000001</v>
      </c>
      <c r="D118" s="460">
        <v>423.15089999999901</v>
      </c>
      <c r="E118" s="461">
        <v>1.1207967170990001</v>
      </c>
      <c r="F118" s="459">
        <v>4003.8198565799898</v>
      </c>
      <c r="G118" s="460">
        <v>4003.8198565799898</v>
      </c>
      <c r="H118" s="462">
        <v>226.95599999999999</v>
      </c>
      <c r="I118" s="459">
        <v>4363.09303</v>
      </c>
      <c r="J118" s="460">
        <v>359.27317342000799</v>
      </c>
      <c r="K118" s="463">
        <v>1.0897326019369999</v>
      </c>
    </row>
    <row r="119" spans="1:11" ht="14.4" customHeight="1" thickBot="1" x14ac:dyDescent="0.35">
      <c r="A119" s="481" t="s">
        <v>382</v>
      </c>
      <c r="B119" s="459">
        <v>40</v>
      </c>
      <c r="C119" s="459">
        <v>2.5823999999999998</v>
      </c>
      <c r="D119" s="460">
        <v>-37.4176</v>
      </c>
      <c r="E119" s="461">
        <v>6.4560000000000006E-2</v>
      </c>
      <c r="F119" s="459">
        <v>3.2484841287949999</v>
      </c>
      <c r="G119" s="460">
        <v>3.2484841287949999</v>
      </c>
      <c r="H119" s="462">
        <v>0</v>
      </c>
      <c r="I119" s="459">
        <v>0.60719999999999996</v>
      </c>
      <c r="J119" s="460">
        <v>-2.6412841287950002</v>
      </c>
      <c r="K119" s="463">
        <v>0.186917951858</v>
      </c>
    </row>
    <row r="120" spans="1:11" ht="14.4" customHeight="1" thickBot="1" x14ac:dyDescent="0.35">
      <c r="A120" s="481" t="s">
        <v>383</v>
      </c>
      <c r="B120" s="459">
        <v>125</v>
      </c>
      <c r="C120" s="459">
        <v>100.74079999999999</v>
      </c>
      <c r="D120" s="460">
        <v>-24.2592</v>
      </c>
      <c r="E120" s="461">
        <v>0.80592640000000004</v>
      </c>
      <c r="F120" s="459">
        <v>129.74258230144301</v>
      </c>
      <c r="G120" s="460">
        <v>129.74258230144301</v>
      </c>
      <c r="H120" s="462">
        <v>3.3803999999999998</v>
      </c>
      <c r="I120" s="459">
        <v>112.8772</v>
      </c>
      <c r="J120" s="460">
        <v>-16.865382301442999</v>
      </c>
      <c r="K120" s="463">
        <v>0.87000888989299996</v>
      </c>
    </row>
    <row r="121" spans="1:11" ht="14.4" customHeight="1" thickBot="1" x14ac:dyDescent="0.35">
      <c r="A121" s="481" t="s">
        <v>384</v>
      </c>
      <c r="B121" s="459">
        <v>899.5</v>
      </c>
      <c r="C121" s="459">
        <v>1240.91932</v>
      </c>
      <c r="D121" s="460">
        <v>341.41932000000003</v>
      </c>
      <c r="E121" s="461">
        <v>1.3795656698159999</v>
      </c>
      <c r="F121" s="459">
        <v>1293.53018937602</v>
      </c>
      <c r="G121" s="460">
        <v>1293.53018937602</v>
      </c>
      <c r="H121" s="462">
        <v>100.75539999999999</v>
      </c>
      <c r="I121" s="459">
        <v>1310.76749</v>
      </c>
      <c r="J121" s="460">
        <v>17.237300623974999</v>
      </c>
      <c r="K121" s="463">
        <v>1.0133257814659999</v>
      </c>
    </row>
    <row r="122" spans="1:11" ht="14.4" customHeight="1" thickBot="1" x14ac:dyDescent="0.35">
      <c r="A122" s="480" t="s">
        <v>385</v>
      </c>
      <c r="B122" s="464">
        <v>0</v>
      </c>
      <c r="C122" s="464">
        <v>0.46904000000000001</v>
      </c>
      <c r="D122" s="465">
        <v>0.46904000000000001</v>
      </c>
      <c r="E122" s="466" t="s">
        <v>271</v>
      </c>
      <c r="F122" s="464">
        <v>0.47363924682199998</v>
      </c>
      <c r="G122" s="465">
        <v>0.47363924682199998</v>
      </c>
      <c r="H122" s="467">
        <v>0</v>
      </c>
      <c r="I122" s="464">
        <v>1.66134</v>
      </c>
      <c r="J122" s="465">
        <v>1.1877007531770001</v>
      </c>
      <c r="K122" s="472">
        <v>3.5076062871559999</v>
      </c>
    </row>
    <row r="123" spans="1:11" ht="14.4" customHeight="1" thickBot="1" x14ac:dyDescent="0.35">
      <c r="A123" s="481" t="s">
        <v>386</v>
      </c>
      <c r="B123" s="459">
        <v>0</v>
      </c>
      <c r="C123" s="459">
        <v>0.46904000000000001</v>
      </c>
      <c r="D123" s="460">
        <v>0.46904000000000001</v>
      </c>
      <c r="E123" s="469" t="s">
        <v>271</v>
      </c>
      <c r="F123" s="459">
        <v>0.47363924682199998</v>
      </c>
      <c r="G123" s="460">
        <v>0.47363924682199998</v>
      </c>
      <c r="H123" s="462">
        <v>0</v>
      </c>
      <c r="I123" s="459">
        <v>1.66134</v>
      </c>
      <c r="J123" s="460">
        <v>1.1877007531770001</v>
      </c>
      <c r="K123" s="463">
        <v>3.5076062871559999</v>
      </c>
    </row>
    <row r="124" spans="1:11" ht="14.4" customHeight="1" thickBot="1" x14ac:dyDescent="0.35">
      <c r="A124" s="483" t="s">
        <v>387</v>
      </c>
      <c r="B124" s="459">
        <v>2</v>
      </c>
      <c r="C124" s="459">
        <v>0.77188999999999997</v>
      </c>
      <c r="D124" s="460">
        <v>-1.22811</v>
      </c>
      <c r="E124" s="461">
        <v>0.38594499999999998</v>
      </c>
      <c r="F124" s="459">
        <v>0.77200116458500001</v>
      </c>
      <c r="G124" s="460">
        <v>0.77200116458500001</v>
      </c>
      <c r="H124" s="462">
        <v>0</v>
      </c>
      <c r="I124" s="459">
        <v>0.89756000000000002</v>
      </c>
      <c r="J124" s="460">
        <v>0.12555883541400001</v>
      </c>
      <c r="K124" s="463">
        <v>1.1626407331669999</v>
      </c>
    </row>
    <row r="125" spans="1:11" ht="14.4" customHeight="1" thickBot="1" x14ac:dyDescent="0.35">
      <c r="A125" s="481" t="s">
        <v>388</v>
      </c>
      <c r="B125" s="459">
        <v>2</v>
      </c>
      <c r="C125" s="459">
        <v>0.77188999999999997</v>
      </c>
      <c r="D125" s="460">
        <v>-1.22811</v>
      </c>
      <c r="E125" s="461">
        <v>0.38594499999999998</v>
      </c>
      <c r="F125" s="459">
        <v>0.77200116458500001</v>
      </c>
      <c r="G125" s="460">
        <v>0.77200116458500001</v>
      </c>
      <c r="H125" s="462">
        <v>0</v>
      </c>
      <c r="I125" s="459">
        <v>0.89756000000000002</v>
      </c>
      <c r="J125" s="460">
        <v>0.12555883541400001</v>
      </c>
      <c r="K125" s="463">
        <v>1.1626407331669999</v>
      </c>
    </row>
    <row r="126" spans="1:11" ht="14.4" customHeight="1" thickBot="1" x14ac:dyDescent="0.35">
      <c r="A126" s="480" t="s">
        <v>389</v>
      </c>
      <c r="B126" s="464">
        <v>0.12132968086</v>
      </c>
      <c r="C126" s="464">
        <v>6.6600000000000006E-2</v>
      </c>
      <c r="D126" s="465">
        <v>-5.4729680859999998E-2</v>
      </c>
      <c r="E126" s="471">
        <v>0.54891762285699996</v>
      </c>
      <c r="F126" s="464">
        <v>6.6389423981999998E-2</v>
      </c>
      <c r="G126" s="465">
        <v>6.6389423981999998E-2</v>
      </c>
      <c r="H126" s="467">
        <v>0</v>
      </c>
      <c r="I126" s="464">
        <v>-2.7755575615628901E-17</v>
      </c>
      <c r="J126" s="465">
        <v>-6.6389423981999998E-2</v>
      </c>
      <c r="K126" s="472">
        <v>-4.18072246312076E-16</v>
      </c>
    </row>
    <row r="127" spans="1:11" ht="14.4" customHeight="1" thickBot="1" x14ac:dyDescent="0.35">
      <c r="A127" s="481" t="s">
        <v>390</v>
      </c>
      <c r="B127" s="459">
        <v>0.12132968086</v>
      </c>
      <c r="C127" s="459">
        <v>6.6600000000000006E-2</v>
      </c>
      <c r="D127" s="460">
        <v>-5.4729680859999998E-2</v>
      </c>
      <c r="E127" s="461">
        <v>0.54891762285699996</v>
      </c>
      <c r="F127" s="459">
        <v>6.6389423981999998E-2</v>
      </c>
      <c r="G127" s="460">
        <v>6.6389423981999998E-2</v>
      </c>
      <c r="H127" s="462">
        <v>0</v>
      </c>
      <c r="I127" s="459">
        <v>-2.7755575615628901E-17</v>
      </c>
      <c r="J127" s="460">
        <v>-6.6389423981999998E-2</v>
      </c>
      <c r="K127" s="463">
        <v>-4.18072246312076E-16</v>
      </c>
    </row>
    <row r="128" spans="1:11" ht="14.4" customHeight="1" thickBot="1" x14ac:dyDescent="0.35">
      <c r="A128" s="480" t="s">
        <v>391</v>
      </c>
      <c r="B128" s="464">
        <v>2579.1662002303001</v>
      </c>
      <c r="C128" s="464">
        <v>2708.97559</v>
      </c>
      <c r="D128" s="465">
        <v>129.809389769701</v>
      </c>
      <c r="E128" s="471">
        <v>1.0503299825179999</v>
      </c>
      <c r="F128" s="464">
        <v>2812.7763103833199</v>
      </c>
      <c r="G128" s="465">
        <v>2812.7763103833199</v>
      </c>
      <c r="H128" s="467">
        <v>201.72215</v>
      </c>
      <c r="I128" s="464">
        <v>3082.2646500000001</v>
      </c>
      <c r="J128" s="465">
        <v>269.48833961668402</v>
      </c>
      <c r="K128" s="472">
        <v>1.0958086637110001</v>
      </c>
    </row>
    <row r="129" spans="1:11" ht="14.4" customHeight="1" thickBot="1" x14ac:dyDescent="0.35">
      <c r="A129" s="481" t="s">
        <v>392</v>
      </c>
      <c r="B129" s="459">
        <v>1019.1662002303</v>
      </c>
      <c r="C129" s="459">
        <v>953.99267999999995</v>
      </c>
      <c r="D129" s="460">
        <v>-65.173520230297996</v>
      </c>
      <c r="E129" s="461">
        <v>0.93605211768600005</v>
      </c>
      <c r="F129" s="459">
        <v>1029.56937044968</v>
      </c>
      <c r="G129" s="460">
        <v>1029.56937044968</v>
      </c>
      <c r="H129" s="462">
        <v>70.910349999999994</v>
      </c>
      <c r="I129" s="459">
        <v>1039.50009</v>
      </c>
      <c r="J129" s="460">
        <v>9.9307195503180008</v>
      </c>
      <c r="K129" s="463">
        <v>1.0096455079519999</v>
      </c>
    </row>
    <row r="130" spans="1:11" ht="14.4" customHeight="1" thickBot="1" x14ac:dyDescent="0.35">
      <c r="A130" s="481" t="s">
        <v>393</v>
      </c>
      <c r="B130" s="459">
        <v>1560</v>
      </c>
      <c r="C130" s="459">
        <v>1754.9829099999999</v>
      </c>
      <c r="D130" s="460">
        <v>194.98290999999901</v>
      </c>
      <c r="E130" s="461">
        <v>1.124989044871</v>
      </c>
      <c r="F130" s="459">
        <v>1783.2069399336301</v>
      </c>
      <c r="G130" s="460">
        <v>1783.2069399336301</v>
      </c>
      <c r="H130" s="462">
        <v>130.81180000000001</v>
      </c>
      <c r="I130" s="459">
        <v>2042.7645600000001</v>
      </c>
      <c r="J130" s="460">
        <v>259.55762006636502</v>
      </c>
      <c r="K130" s="463">
        <v>1.1455566453070001</v>
      </c>
    </row>
    <row r="131" spans="1:11" ht="14.4" customHeight="1" thickBot="1" x14ac:dyDescent="0.35">
      <c r="A131" s="480" t="s">
        <v>394</v>
      </c>
      <c r="B131" s="464">
        <v>0</v>
      </c>
      <c r="C131" s="464">
        <v>52.893149999999999</v>
      </c>
      <c r="D131" s="465">
        <v>52.893149999999999</v>
      </c>
      <c r="E131" s="466" t="s">
        <v>271</v>
      </c>
      <c r="F131" s="464">
        <v>0</v>
      </c>
      <c r="G131" s="465">
        <v>0</v>
      </c>
      <c r="H131" s="467">
        <v>-0.22211</v>
      </c>
      <c r="I131" s="464">
        <v>150.29333</v>
      </c>
      <c r="J131" s="465">
        <v>150.29333</v>
      </c>
      <c r="K131" s="468" t="s">
        <v>271</v>
      </c>
    </row>
    <row r="132" spans="1:11" ht="14.4" customHeight="1" thickBot="1" x14ac:dyDescent="0.35">
      <c r="A132" s="481" t="s">
        <v>395</v>
      </c>
      <c r="B132" s="459">
        <v>0</v>
      </c>
      <c r="C132" s="459">
        <v>41.305050000000001</v>
      </c>
      <c r="D132" s="460">
        <v>41.305050000000001</v>
      </c>
      <c r="E132" s="469" t="s">
        <v>271</v>
      </c>
      <c r="F132" s="459">
        <v>0</v>
      </c>
      <c r="G132" s="460">
        <v>0</v>
      </c>
      <c r="H132" s="462">
        <v>0</v>
      </c>
      <c r="I132" s="459">
        <v>49.482170000000004</v>
      </c>
      <c r="J132" s="460">
        <v>49.482170000000004</v>
      </c>
      <c r="K132" s="470" t="s">
        <v>271</v>
      </c>
    </row>
    <row r="133" spans="1:11" ht="14.4" customHeight="1" thickBot="1" x14ac:dyDescent="0.35">
      <c r="A133" s="481" t="s">
        <v>396</v>
      </c>
      <c r="B133" s="459">
        <v>0</v>
      </c>
      <c r="C133" s="459">
        <v>11.588100000000001</v>
      </c>
      <c r="D133" s="460">
        <v>11.588100000000001</v>
      </c>
      <c r="E133" s="469" t="s">
        <v>271</v>
      </c>
      <c r="F133" s="459">
        <v>0</v>
      </c>
      <c r="G133" s="460">
        <v>0</v>
      </c>
      <c r="H133" s="462">
        <v>-0.22211</v>
      </c>
      <c r="I133" s="459">
        <v>100.81116</v>
      </c>
      <c r="J133" s="460">
        <v>100.81116</v>
      </c>
      <c r="K133" s="470" t="s">
        <v>271</v>
      </c>
    </row>
    <row r="134" spans="1:11" ht="14.4" customHeight="1" thickBot="1" x14ac:dyDescent="0.35">
      <c r="A134" s="478" t="s">
        <v>397</v>
      </c>
      <c r="B134" s="459">
        <v>53.901920916045</v>
      </c>
      <c r="C134" s="459">
        <v>11.14096</v>
      </c>
      <c r="D134" s="460">
        <v>-42.760960916045001</v>
      </c>
      <c r="E134" s="461">
        <v>0.206689479904</v>
      </c>
      <c r="F134" s="459">
        <v>12.903547875371</v>
      </c>
      <c r="G134" s="460">
        <v>12.903547875371</v>
      </c>
      <c r="H134" s="462">
        <v>-2.8600000000000001E-3</v>
      </c>
      <c r="I134" s="459">
        <v>50.683439999999997</v>
      </c>
      <c r="J134" s="460">
        <v>37.779892124627999</v>
      </c>
      <c r="K134" s="463">
        <v>3.9278685590600002</v>
      </c>
    </row>
    <row r="135" spans="1:11" ht="14.4" customHeight="1" thickBot="1" x14ac:dyDescent="0.35">
      <c r="A135" s="479" t="s">
        <v>398</v>
      </c>
      <c r="B135" s="459">
        <v>0</v>
      </c>
      <c r="C135" s="459">
        <v>0</v>
      </c>
      <c r="D135" s="460">
        <v>0</v>
      </c>
      <c r="E135" s="461">
        <v>1</v>
      </c>
      <c r="F135" s="459">
        <v>0</v>
      </c>
      <c r="G135" s="460">
        <v>0</v>
      </c>
      <c r="H135" s="462">
        <v>0</v>
      </c>
      <c r="I135" s="459">
        <v>15</v>
      </c>
      <c r="J135" s="460">
        <v>15</v>
      </c>
      <c r="K135" s="470" t="s">
        <v>271</v>
      </c>
    </row>
    <row r="136" spans="1:11" ht="14.4" customHeight="1" thickBot="1" x14ac:dyDescent="0.35">
      <c r="A136" s="480" t="s">
        <v>399</v>
      </c>
      <c r="B136" s="464">
        <v>0</v>
      </c>
      <c r="C136" s="464">
        <v>0</v>
      </c>
      <c r="D136" s="465">
        <v>0</v>
      </c>
      <c r="E136" s="471">
        <v>1</v>
      </c>
      <c r="F136" s="464">
        <v>0</v>
      </c>
      <c r="G136" s="465">
        <v>0</v>
      </c>
      <c r="H136" s="467">
        <v>0</v>
      </c>
      <c r="I136" s="464">
        <v>15</v>
      </c>
      <c r="J136" s="465">
        <v>15</v>
      </c>
      <c r="K136" s="468" t="s">
        <v>271</v>
      </c>
    </row>
    <row r="137" spans="1:11" ht="14.4" customHeight="1" thickBot="1" x14ac:dyDescent="0.35">
      <c r="A137" s="481" t="s">
        <v>400</v>
      </c>
      <c r="B137" s="459">
        <v>0</v>
      </c>
      <c r="C137" s="459">
        <v>0</v>
      </c>
      <c r="D137" s="460">
        <v>0</v>
      </c>
      <c r="E137" s="461">
        <v>1</v>
      </c>
      <c r="F137" s="459">
        <v>0</v>
      </c>
      <c r="G137" s="460">
        <v>0</v>
      </c>
      <c r="H137" s="462">
        <v>0</v>
      </c>
      <c r="I137" s="459">
        <v>15</v>
      </c>
      <c r="J137" s="460">
        <v>15</v>
      </c>
      <c r="K137" s="470" t="s">
        <v>271</v>
      </c>
    </row>
    <row r="138" spans="1:11" ht="14.4" customHeight="1" thickBot="1" x14ac:dyDescent="0.35">
      <c r="A138" s="484" t="s">
        <v>401</v>
      </c>
      <c r="B138" s="464">
        <v>53.901920916045</v>
      </c>
      <c r="C138" s="464">
        <v>11.14096</v>
      </c>
      <c r="D138" s="465">
        <v>-42.760960916045001</v>
      </c>
      <c r="E138" s="471">
        <v>0.206689479904</v>
      </c>
      <c r="F138" s="464">
        <v>12.903547875371</v>
      </c>
      <c r="G138" s="465">
        <v>12.903547875371</v>
      </c>
      <c r="H138" s="467">
        <v>-2.8600000000000001E-3</v>
      </c>
      <c r="I138" s="464">
        <v>35.683439999999997</v>
      </c>
      <c r="J138" s="465">
        <v>22.779892124627999</v>
      </c>
      <c r="K138" s="472">
        <v>2.7653975747319999</v>
      </c>
    </row>
    <row r="139" spans="1:11" ht="14.4" customHeight="1" thickBot="1" x14ac:dyDescent="0.35">
      <c r="A139" s="480" t="s">
        <v>402</v>
      </c>
      <c r="B139" s="464">
        <v>0</v>
      </c>
      <c r="C139" s="464">
        <v>1.5835999999999999</v>
      </c>
      <c r="D139" s="465">
        <v>1.5835999999999999</v>
      </c>
      <c r="E139" s="466" t="s">
        <v>281</v>
      </c>
      <c r="F139" s="464">
        <v>0</v>
      </c>
      <c r="G139" s="465">
        <v>0</v>
      </c>
      <c r="H139" s="467">
        <v>0</v>
      </c>
      <c r="I139" s="464">
        <v>0</v>
      </c>
      <c r="J139" s="465">
        <v>0</v>
      </c>
      <c r="K139" s="468" t="s">
        <v>271</v>
      </c>
    </row>
    <row r="140" spans="1:11" ht="14.4" customHeight="1" thickBot="1" x14ac:dyDescent="0.35">
      <c r="A140" s="481" t="s">
        <v>403</v>
      </c>
      <c r="B140" s="459">
        <v>0</v>
      </c>
      <c r="C140" s="459">
        <v>1.5835999999999999</v>
      </c>
      <c r="D140" s="460">
        <v>1.5835999999999999</v>
      </c>
      <c r="E140" s="469" t="s">
        <v>281</v>
      </c>
      <c r="F140" s="459">
        <v>0</v>
      </c>
      <c r="G140" s="460">
        <v>0</v>
      </c>
      <c r="H140" s="462">
        <v>0</v>
      </c>
      <c r="I140" s="459">
        <v>0</v>
      </c>
      <c r="J140" s="460">
        <v>0</v>
      </c>
      <c r="K140" s="470" t="s">
        <v>271</v>
      </c>
    </row>
    <row r="141" spans="1:11" ht="14.4" customHeight="1" thickBot="1" x14ac:dyDescent="0.35">
      <c r="A141" s="480" t="s">
        <v>404</v>
      </c>
      <c r="B141" s="464">
        <v>0</v>
      </c>
      <c r="C141" s="464">
        <v>0.67703999999999998</v>
      </c>
      <c r="D141" s="465">
        <v>0.67703999999999998</v>
      </c>
      <c r="E141" s="466" t="s">
        <v>271</v>
      </c>
      <c r="F141" s="464">
        <v>0</v>
      </c>
      <c r="G141" s="465">
        <v>0</v>
      </c>
      <c r="H141" s="467">
        <v>-2.8600000000000001E-3</v>
      </c>
      <c r="I141" s="464">
        <v>1.452E-2</v>
      </c>
      <c r="J141" s="465">
        <v>1.452E-2</v>
      </c>
      <c r="K141" s="468" t="s">
        <v>271</v>
      </c>
    </row>
    <row r="142" spans="1:11" ht="14.4" customHeight="1" thickBot="1" x14ac:dyDescent="0.35">
      <c r="A142" s="481" t="s">
        <v>405</v>
      </c>
      <c r="B142" s="459">
        <v>0</v>
      </c>
      <c r="C142" s="459">
        <v>-8.2960000000000006E-2</v>
      </c>
      <c r="D142" s="460">
        <v>-8.2960000000000006E-2</v>
      </c>
      <c r="E142" s="469" t="s">
        <v>271</v>
      </c>
      <c r="F142" s="459">
        <v>0</v>
      </c>
      <c r="G142" s="460">
        <v>0</v>
      </c>
      <c r="H142" s="462">
        <v>-2.8600000000000001E-3</v>
      </c>
      <c r="I142" s="459">
        <v>1.452E-2</v>
      </c>
      <c r="J142" s="460">
        <v>1.452E-2</v>
      </c>
      <c r="K142" s="470" t="s">
        <v>271</v>
      </c>
    </row>
    <row r="143" spans="1:11" ht="14.4" customHeight="1" thickBot="1" x14ac:dyDescent="0.35">
      <c r="A143" s="481" t="s">
        <v>406</v>
      </c>
      <c r="B143" s="459">
        <v>0</v>
      </c>
      <c r="C143" s="459">
        <v>0.76</v>
      </c>
      <c r="D143" s="460">
        <v>0.76</v>
      </c>
      <c r="E143" s="469" t="s">
        <v>281</v>
      </c>
      <c r="F143" s="459">
        <v>0</v>
      </c>
      <c r="G143" s="460">
        <v>0</v>
      </c>
      <c r="H143" s="462">
        <v>0</v>
      </c>
      <c r="I143" s="459">
        <v>0</v>
      </c>
      <c r="J143" s="460">
        <v>0</v>
      </c>
      <c r="K143" s="470" t="s">
        <v>271</v>
      </c>
    </row>
    <row r="144" spans="1:11" ht="14.4" customHeight="1" thickBot="1" x14ac:dyDescent="0.35">
      <c r="A144" s="480" t="s">
        <v>407</v>
      </c>
      <c r="B144" s="464">
        <v>53.901920916045</v>
      </c>
      <c r="C144" s="464">
        <v>8.8803199999999993</v>
      </c>
      <c r="D144" s="465">
        <v>-45.021600916045003</v>
      </c>
      <c r="E144" s="471">
        <v>0.164749601666</v>
      </c>
      <c r="F144" s="464">
        <v>12.903547875371</v>
      </c>
      <c r="G144" s="465">
        <v>12.903547875371</v>
      </c>
      <c r="H144" s="467">
        <v>0</v>
      </c>
      <c r="I144" s="464">
        <v>35.66892</v>
      </c>
      <c r="J144" s="465">
        <v>22.765372124628001</v>
      </c>
      <c r="K144" s="472">
        <v>2.7642723028190002</v>
      </c>
    </row>
    <row r="145" spans="1:11" ht="14.4" customHeight="1" thickBot="1" x14ac:dyDescent="0.35">
      <c r="A145" s="481" t="s">
        <v>408</v>
      </c>
      <c r="B145" s="459">
        <v>31.284264344212001</v>
      </c>
      <c r="C145" s="459">
        <v>0</v>
      </c>
      <c r="D145" s="460">
        <v>-31.284264344212001</v>
      </c>
      <c r="E145" s="461">
        <v>0</v>
      </c>
      <c r="F145" s="459">
        <v>0</v>
      </c>
      <c r="G145" s="460">
        <v>0</v>
      </c>
      <c r="H145" s="462">
        <v>0</v>
      </c>
      <c r="I145" s="459">
        <v>0</v>
      </c>
      <c r="J145" s="460">
        <v>0</v>
      </c>
      <c r="K145" s="463">
        <v>12</v>
      </c>
    </row>
    <row r="146" spans="1:11" ht="14.4" customHeight="1" thickBot="1" x14ac:dyDescent="0.35">
      <c r="A146" s="481" t="s">
        <v>409</v>
      </c>
      <c r="B146" s="459">
        <v>3.2311861340879999</v>
      </c>
      <c r="C146" s="459">
        <v>3.8058000000000001</v>
      </c>
      <c r="D146" s="460">
        <v>0.57461386591100005</v>
      </c>
      <c r="E146" s="461">
        <v>1.1778337248499999</v>
      </c>
      <c r="F146" s="459">
        <v>5.123563922103</v>
      </c>
      <c r="G146" s="460">
        <v>5.123563922103</v>
      </c>
      <c r="H146" s="462">
        <v>0</v>
      </c>
      <c r="I146" s="459">
        <v>0</v>
      </c>
      <c r="J146" s="460">
        <v>-5.123563922103</v>
      </c>
      <c r="K146" s="463">
        <v>0</v>
      </c>
    </row>
    <row r="147" spans="1:11" ht="14.4" customHeight="1" thickBot="1" x14ac:dyDescent="0.35">
      <c r="A147" s="481" t="s">
        <v>410</v>
      </c>
      <c r="B147" s="459">
        <v>19.386470437743</v>
      </c>
      <c r="C147" s="459">
        <v>5.0745199999999997</v>
      </c>
      <c r="D147" s="460">
        <v>-14.311950437743</v>
      </c>
      <c r="E147" s="461">
        <v>0.261755744362</v>
      </c>
      <c r="F147" s="459">
        <v>7.7799839532680002</v>
      </c>
      <c r="G147" s="460">
        <v>7.7799839532680002</v>
      </c>
      <c r="H147" s="462">
        <v>0</v>
      </c>
      <c r="I147" s="459">
        <v>35.66892</v>
      </c>
      <c r="J147" s="460">
        <v>27.888936046731001</v>
      </c>
      <c r="K147" s="463">
        <v>4.5847035436379997</v>
      </c>
    </row>
    <row r="148" spans="1:11" ht="14.4" customHeight="1" thickBot="1" x14ac:dyDescent="0.35">
      <c r="A148" s="477" t="s">
        <v>411</v>
      </c>
      <c r="B148" s="459">
        <v>1361.30236122152</v>
      </c>
      <c r="C148" s="459">
        <v>1507.93182</v>
      </c>
      <c r="D148" s="460">
        <v>146.62945877847599</v>
      </c>
      <c r="E148" s="461">
        <v>1.1077126309000001</v>
      </c>
      <c r="F148" s="459">
        <v>1612.9072897404401</v>
      </c>
      <c r="G148" s="460">
        <v>1612.9072897404401</v>
      </c>
      <c r="H148" s="462">
        <v>138.36346</v>
      </c>
      <c r="I148" s="459">
        <v>1616.7094400000001</v>
      </c>
      <c r="J148" s="460">
        <v>3.8021502595599999</v>
      </c>
      <c r="K148" s="463">
        <v>1.002357327221</v>
      </c>
    </row>
    <row r="149" spans="1:11" ht="14.4" customHeight="1" thickBot="1" x14ac:dyDescent="0.35">
      <c r="A149" s="482" t="s">
        <v>412</v>
      </c>
      <c r="B149" s="464">
        <v>1361.30236122152</v>
      </c>
      <c r="C149" s="464">
        <v>1507.93182</v>
      </c>
      <c r="D149" s="465">
        <v>146.62945877847599</v>
      </c>
      <c r="E149" s="471">
        <v>1.1077126309000001</v>
      </c>
      <c r="F149" s="464">
        <v>1612.9072897404401</v>
      </c>
      <c r="G149" s="465">
        <v>1612.9072897404401</v>
      </c>
      <c r="H149" s="467">
        <v>138.36346</v>
      </c>
      <c r="I149" s="464">
        <v>1616.7094400000001</v>
      </c>
      <c r="J149" s="465">
        <v>3.8021502595599999</v>
      </c>
      <c r="K149" s="472">
        <v>1.002357327221</v>
      </c>
    </row>
    <row r="150" spans="1:11" ht="14.4" customHeight="1" thickBot="1" x14ac:dyDescent="0.35">
      <c r="A150" s="484" t="s">
        <v>54</v>
      </c>
      <c r="B150" s="464">
        <v>1361.30236122152</v>
      </c>
      <c r="C150" s="464">
        <v>1507.93182</v>
      </c>
      <c r="D150" s="465">
        <v>146.62945877847599</v>
      </c>
      <c r="E150" s="471">
        <v>1.1077126309000001</v>
      </c>
      <c r="F150" s="464">
        <v>1612.9072897404401</v>
      </c>
      <c r="G150" s="465">
        <v>1612.9072897404401</v>
      </c>
      <c r="H150" s="467">
        <v>138.36346</v>
      </c>
      <c r="I150" s="464">
        <v>1616.7094400000001</v>
      </c>
      <c r="J150" s="465">
        <v>3.8021502595599999</v>
      </c>
      <c r="K150" s="472">
        <v>1.002357327221</v>
      </c>
    </row>
    <row r="151" spans="1:11" ht="14.4" customHeight="1" thickBot="1" x14ac:dyDescent="0.35">
      <c r="A151" s="483" t="s">
        <v>413</v>
      </c>
      <c r="B151" s="459">
        <v>23.258105950120001</v>
      </c>
      <c r="C151" s="459">
        <v>15.50759</v>
      </c>
      <c r="D151" s="460">
        <v>-7.7505159501199996</v>
      </c>
      <c r="E151" s="461">
        <v>0.66676065683300001</v>
      </c>
      <c r="F151" s="459">
        <v>0</v>
      </c>
      <c r="G151" s="460">
        <v>0</v>
      </c>
      <c r="H151" s="462">
        <v>0.99302999999999997</v>
      </c>
      <c r="I151" s="459">
        <v>14.35295</v>
      </c>
      <c r="J151" s="460">
        <v>14.35295</v>
      </c>
      <c r="K151" s="470" t="s">
        <v>281</v>
      </c>
    </row>
    <row r="152" spans="1:11" ht="14.4" customHeight="1" thickBot="1" x14ac:dyDescent="0.35">
      <c r="A152" s="481" t="s">
        <v>414</v>
      </c>
      <c r="B152" s="459">
        <v>23.258105950120001</v>
      </c>
      <c r="C152" s="459">
        <v>15.50759</v>
      </c>
      <c r="D152" s="460">
        <v>-7.7505159501199996</v>
      </c>
      <c r="E152" s="461">
        <v>0.66676065683300001</v>
      </c>
      <c r="F152" s="459">
        <v>0</v>
      </c>
      <c r="G152" s="460">
        <v>0</v>
      </c>
      <c r="H152" s="462">
        <v>0.99302999999999997</v>
      </c>
      <c r="I152" s="459">
        <v>14.35295</v>
      </c>
      <c r="J152" s="460">
        <v>14.35295</v>
      </c>
      <c r="K152" s="470" t="s">
        <v>281</v>
      </c>
    </row>
    <row r="153" spans="1:11" ht="14.4" customHeight="1" thickBot="1" x14ac:dyDescent="0.35">
      <c r="A153" s="480" t="s">
        <v>415</v>
      </c>
      <c r="B153" s="464">
        <v>35.018120059383001</v>
      </c>
      <c r="C153" s="464">
        <v>33.347999999999999</v>
      </c>
      <c r="D153" s="465">
        <v>-1.6701200593829999</v>
      </c>
      <c r="E153" s="471">
        <v>0.95230697545800003</v>
      </c>
      <c r="F153" s="464">
        <v>67.151924821115998</v>
      </c>
      <c r="G153" s="465">
        <v>67.151924821115998</v>
      </c>
      <c r="H153" s="467">
        <v>0.42499999999999999</v>
      </c>
      <c r="I153" s="464">
        <v>28.109000000000002</v>
      </c>
      <c r="J153" s="465">
        <v>-39.042924821116003</v>
      </c>
      <c r="K153" s="472">
        <v>0.41858815030000002</v>
      </c>
    </row>
    <row r="154" spans="1:11" ht="14.4" customHeight="1" thickBot="1" x14ac:dyDescent="0.35">
      <c r="A154" s="481" t="s">
        <v>416</v>
      </c>
      <c r="B154" s="459">
        <v>35.018120059383001</v>
      </c>
      <c r="C154" s="459">
        <v>33.347999999999999</v>
      </c>
      <c r="D154" s="460">
        <v>-1.6701200593829999</v>
      </c>
      <c r="E154" s="461">
        <v>0.95230697545800003</v>
      </c>
      <c r="F154" s="459">
        <v>67.151924821115998</v>
      </c>
      <c r="G154" s="460">
        <v>67.151924821115998</v>
      </c>
      <c r="H154" s="462">
        <v>0.42499999999999999</v>
      </c>
      <c r="I154" s="459">
        <v>28.109000000000002</v>
      </c>
      <c r="J154" s="460">
        <v>-39.042924821116003</v>
      </c>
      <c r="K154" s="463">
        <v>0.41858815030000002</v>
      </c>
    </row>
    <row r="155" spans="1:11" ht="14.4" customHeight="1" thickBot="1" x14ac:dyDescent="0.35">
      <c r="A155" s="480" t="s">
        <v>417</v>
      </c>
      <c r="B155" s="464">
        <v>11.330195385841</v>
      </c>
      <c r="C155" s="464">
        <v>16.660540000000001</v>
      </c>
      <c r="D155" s="465">
        <v>5.3303446141580002</v>
      </c>
      <c r="E155" s="471">
        <v>1.470454783226</v>
      </c>
      <c r="F155" s="464">
        <v>18.955679279750001</v>
      </c>
      <c r="G155" s="465">
        <v>18.955679279750001</v>
      </c>
      <c r="H155" s="467">
        <v>0.441</v>
      </c>
      <c r="I155" s="464">
        <v>12.37402</v>
      </c>
      <c r="J155" s="465">
        <v>-6.5816592797500002</v>
      </c>
      <c r="K155" s="472">
        <v>0.65278694671799997</v>
      </c>
    </row>
    <row r="156" spans="1:11" ht="14.4" customHeight="1" thickBot="1" x14ac:dyDescent="0.35">
      <c r="A156" s="481" t="s">
        <v>418</v>
      </c>
      <c r="B156" s="459">
        <v>0.86427441196999999</v>
      </c>
      <c r="C156" s="459">
        <v>0.37</v>
      </c>
      <c r="D156" s="460">
        <v>-0.49427441196999999</v>
      </c>
      <c r="E156" s="461">
        <v>0.42810477190500001</v>
      </c>
      <c r="F156" s="459">
        <v>1.8518983915859999</v>
      </c>
      <c r="G156" s="460">
        <v>1.8518983915859999</v>
      </c>
      <c r="H156" s="462">
        <v>0</v>
      </c>
      <c r="I156" s="459">
        <v>0.37</v>
      </c>
      <c r="J156" s="460">
        <v>-1.481898391586</v>
      </c>
      <c r="K156" s="463">
        <v>0.19979497886100001</v>
      </c>
    </row>
    <row r="157" spans="1:11" ht="14.4" customHeight="1" thickBot="1" x14ac:dyDescent="0.35">
      <c r="A157" s="481" t="s">
        <v>419</v>
      </c>
      <c r="B157" s="459">
        <v>10.465920973871</v>
      </c>
      <c r="C157" s="459">
        <v>16.29054</v>
      </c>
      <c r="D157" s="460">
        <v>5.8246190261280004</v>
      </c>
      <c r="E157" s="461">
        <v>1.5565319135</v>
      </c>
      <c r="F157" s="459">
        <v>17.103780888163001</v>
      </c>
      <c r="G157" s="460">
        <v>17.103780888163001</v>
      </c>
      <c r="H157" s="462">
        <v>0.441</v>
      </c>
      <c r="I157" s="459">
        <v>12.004020000000001</v>
      </c>
      <c r="J157" s="460">
        <v>-5.0997608881629999</v>
      </c>
      <c r="K157" s="463">
        <v>0.70183429491299998</v>
      </c>
    </row>
    <row r="158" spans="1:11" ht="14.4" customHeight="1" thickBot="1" x14ac:dyDescent="0.35">
      <c r="A158" s="480" t="s">
        <v>420</v>
      </c>
      <c r="B158" s="464">
        <v>29.172955636975999</v>
      </c>
      <c r="C158" s="464">
        <v>29.192710000000002</v>
      </c>
      <c r="D158" s="465">
        <v>1.9754363023000002E-2</v>
      </c>
      <c r="E158" s="471">
        <v>1.000677146438</v>
      </c>
      <c r="F158" s="464">
        <v>26.705594138296</v>
      </c>
      <c r="G158" s="465">
        <v>26.705594138296</v>
      </c>
      <c r="H158" s="467">
        <v>1.9307799999999999</v>
      </c>
      <c r="I158" s="464">
        <v>30.166350000000001</v>
      </c>
      <c r="J158" s="465">
        <v>3.4607558617029999</v>
      </c>
      <c r="K158" s="472">
        <v>1.1295891731059999</v>
      </c>
    </row>
    <row r="159" spans="1:11" ht="14.4" customHeight="1" thickBot="1" x14ac:dyDescent="0.35">
      <c r="A159" s="481" t="s">
        <v>421</v>
      </c>
      <c r="B159" s="459">
        <v>29.172955636975999</v>
      </c>
      <c r="C159" s="459">
        <v>29.192710000000002</v>
      </c>
      <c r="D159" s="460">
        <v>1.9754363023000002E-2</v>
      </c>
      <c r="E159" s="461">
        <v>1.000677146438</v>
      </c>
      <c r="F159" s="459">
        <v>26.705594138296</v>
      </c>
      <c r="G159" s="460">
        <v>26.705594138296</v>
      </c>
      <c r="H159" s="462">
        <v>1.9307799999999999</v>
      </c>
      <c r="I159" s="459">
        <v>30.166350000000001</v>
      </c>
      <c r="J159" s="460">
        <v>3.4607558617029999</v>
      </c>
      <c r="K159" s="463">
        <v>1.1295891731059999</v>
      </c>
    </row>
    <row r="160" spans="1:11" ht="14.4" customHeight="1" thickBot="1" x14ac:dyDescent="0.35">
      <c r="A160" s="480" t="s">
        <v>422</v>
      </c>
      <c r="B160" s="464">
        <v>0</v>
      </c>
      <c r="C160" s="464">
        <v>0.73599999999999999</v>
      </c>
      <c r="D160" s="465">
        <v>0.73599999999999999</v>
      </c>
      <c r="E160" s="466" t="s">
        <v>281</v>
      </c>
      <c r="F160" s="464">
        <v>0</v>
      </c>
      <c r="G160" s="465">
        <v>0</v>
      </c>
      <c r="H160" s="467">
        <v>0</v>
      </c>
      <c r="I160" s="464">
        <v>0.628</v>
      </c>
      <c r="J160" s="465">
        <v>0.628</v>
      </c>
      <c r="K160" s="468" t="s">
        <v>281</v>
      </c>
    </row>
    <row r="161" spans="1:11" ht="14.4" customHeight="1" thickBot="1" x14ac:dyDescent="0.35">
      <c r="A161" s="481" t="s">
        <v>423</v>
      </c>
      <c r="B161" s="459">
        <v>0</v>
      </c>
      <c r="C161" s="459">
        <v>0.73599999999999999</v>
      </c>
      <c r="D161" s="460">
        <v>0.73599999999999999</v>
      </c>
      <c r="E161" s="469" t="s">
        <v>281</v>
      </c>
      <c r="F161" s="459">
        <v>0</v>
      </c>
      <c r="G161" s="460">
        <v>0</v>
      </c>
      <c r="H161" s="462">
        <v>0</v>
      </c>
      <c r="I161" s="459">
        <v>0.628</v>
      </c>
      <c r="J161" s="460">
        <v>0.628</v>
      </c>
      <c r="K161" s="470" t="s">
        <v>281</v>
      </c>
    </row>
    <row r="162" spans="1:11" ht="14.4" customHeight="1" thickBot="1" x14ac:dyDescent="0.35">
      <c r="A162" s="480" t="s">
        <v>424</v>
      </c>
      <c r="B162" s="464">
        <v>519.95356530312699</v>
      </c>
      <c r="C162" s="464">
        <v>533.22146999999995</v>
      </c>
      <c r="D162" s="465">
        <v>13.267904696872</v>
      </c>
      <c r="E162" s="471">
        <v>1.0255174799869999</v>
      </c>
      <c r="F162" s="464">
        <v>652.71178833372903</v>
      </c>
      <c r="G162" s="465">
        <v>652.71178833372903</v>
      </c>
      <c r="H162" s="467">
        <v>45.685670000000002</v>
      </c>
      <c r="I162" s="464">
        <v>546.67961000000003</v>
      </c>
      <c r="J162" s="465">
        <v>-106.03217833372899</v>
      </c>
      <c r="K162" s="472">
        <v>0.83755130483399998</v>
      </c>
    </row>
    <row r="163" spans="1:11" ht="14.4" customHeight="1" thickBot="1" x14ac:dyDescent="0.35">
      <c r="A163" s="481" t="s">
        <v>425</v>
      </c>
      <c r="B163" s="459">
        <v>519.95356530312699</v>
      </c>
      <c r="C163" s="459">
        <v>533.22146999999995</v>
      </c>
      <c r="D163" s="460">
        <v>13.267904696872</v>
      </c>
      <c r="E163" s="461">
        <v>1.0255174799869999</v>
      </c>
      <c r="F163" s="459">
        <v>652.71178833372903</v>
      </c>
      <c r="G163" s="460">
        <v>652.71178833372903</v>
      </c>
      <c r="H163" s="462">
        <v>45.685670000000002</v>
      </c>
      <c r="I163" s="459">
        <v>546.67961000000003</v>
      </c>
      <c r="J163" s="460">
        <v>-106.03217833372899</v>
      </c>
      <c r="K163" s="463">
        <v>0.83755130483399998</v>
      </c>
    </row>
    <row r="164" spans="1:11" ht="14.4" customHeight="1" thickBot="1" x14ac:dyDescent="0.35">
      <c r="A164" s="480" t="s">
        <v>426</v>
      </c>
      <c r="B164" s="464">
        <v>0</v>
      </c>
      <c r="C164" s="464">
        <v>0.11456</v>
      </c>
      <c r="D164" s="465">
        <v>0.11456</v>
      </c>
      <c r="E164" s="466" t="s">
        <v>281</v>
      </c>
      <c r="F164" s="464">
        <v>0</v>
      </c>
      <c r="G164" s="465">
        <v>0</v>
      </c>
      <c r="H164" s="467">
        <v>0</v>
      </c>
      <c r="I164" s="464">
        <v>0</v>
      </c>
      <c r="J164" s="465">
        <v>0</v>
      </c>
      <c r="K164" s="472">
        <v>12</v>
      </c>
    </row>
    <row r="165" spans="1:11" ht="14.4" customHeight="1" thickBot="1" x14ac:dyDescent="0.35">
      <c r="A165" s="481" t="s">
        <v>427</v>
      </c>
      <c r="B165" s="459">
        <v>0</v>
      </c>
      <c r="C165" s="459">
        <v>0.11456</v>
      </c>
      <c r="D165" s="460">
        <v>0.11456</v>
      </c>
      <c r="E165" s="469" t="s">
        <v>281</v>
      </c>
      <c r="F165" s="459">
        <v>0</v>
      </c>
      <c r="G165" s="460">
        <v>0</v>
      </c>
      <c r="H165" s="462">
        <v>0</v>
      </c>
      <c r="I165" s="459">
        <v>0</v>
      </c>
      <c r="J165" s="460">
        <v>0</v>
      </c>
      <c r="K165" s="463">
        <v>12</v>
      </c>
    </row>
    <row r="166" spans="1:11" ht="14.4" customHeight="1" thickBot="1" x14ac:dyDescent="0.35">
      <c r="A166" s="480" t="s">
        <v>428</v>
      </c>
      <c r="B166" s="464">
        <v>742.569418886074</v>
      </c>
      <c r="C166" s="464">
        <v>879.15094999999997</v>
      </c>
      <c r="D166" s="465">
        <v>136.58153111392599</v>
      </c>
      <c r="E166" s="471">
        <v>1.1839309937089999</v>
      </c>
      <c r="F166" s="464">
        <v>847.382303167548</v>
      </c>
      <c r="G166" s="465">
        <v>847.382303167548</v>
      </c>
      <c r="H166" s="467">
        <v>88.887979999999999</v>
      </c>
      <c r="I166" s="464">
        <v>984.39950999999996</v>
      </c>
      <c r="J166" s="465">
        <v>137.01720683245199</v>
      </c>
      <c r="K166" s="472">
        <v>1.16169467585</v>
      </c>
    </row>
    <row r="167" spans="1:11" ht="14.4" customHeight="1" thickBot="1" x14ac:dyDescent="0.35">
      <c r="A167" s="481" t="s">
        <v>429</v>
      </c>
      <c r="B167" s="459">
        <v>742.569418886074</v>
      </c>
      <c r="C167" s="459">
        <v>879.15094999999997</v>
      </c>
      <c r="D167" s="460">
        <v>136.58153111392599</v>
      </c>
      <c r="E167" s="461">
        <v>1.1839309937089999</v>
      </c>
      <c r="F167" s="459">
        <v>847.382303167548</v>
      </c>
      <c r="G167" s="460">
        <v>847.382303167548</v>
      </c>
      <c r="H167" s="462">
        <v>88.887979999999999</v>
      </c>
      <c r="I167" s="459">
        <v>984.39950999999996</v>
      </c>
      <c r="J167" s="460">
        <v>137.01720683245199</v>
      </c>
      <c r="K167" s="463">
        <v>1.16169467585</v>
      </c>
    </row>
    <row r="168" spans="1:11" ht="14.4" customHeight="1" thickBot="1" x14ac:dyDescent="0.35">
      <c r="A168" s="477" t="s">
        <v>430</v>
      </c>
      <c r="B168" s="459">
        <v>0</v>
      </c>
      <c r="C168" s="459">
        <v>0.11879000000000001</v>
      </c>
      <c r="D168" s="460">
        <v>0.11879000000000001</v>
      </c>
      <c r="E168" s="469" t="s">
        <v>281</v>
      </c>
      <c r="F168" s="459">
        <v>0</v>
      </c>
      <c r="G168" s="460">
        <v>0</v>
      </c>
      <c r="H168" s="462">
        <v>0</v>
      </c>
      <c r="I168" s="459">
        <v>0.25544</v>
      </c>
      <c r="J168" s="460">
        <v>0.25544</v>
      </c>
      <c r="K168" s="470" t="s">
        <v>271</v>
      </c>
    </row>
    <row r="169" spans="1:11" ht="14.4" customHeight="1" thickBot="1" x14ac:dyDescent="0.35">
      <c r="A169" s="482" t="s">
        <v>431</v>
      </c>
      <c r="B169" s="464">
        <v>0</v>
      </c>
      <c r="C169" s="464">
        <v>0.11879000000000001</v>
      </c>
      <c r="D169" s="465">
        <v>0.11879000000000001</v>
      </c>
      <c r="E169" s="466" t="s">
        <v>281</v>
      </c>
      <c r="F169" s="464">
        <v>0</v>
      </c>
      <c r="G169" s="465">
        <v>0</v>
      </c>
      <c r="H169" s="467">
        <v>0</v>
      </c>
      <c r="I169" s="464">
        <v>0.25544</v>
      </c>
      <c r="J169" s="465">
        <v>0.25544</v>
      </c>
      <c r="K169" s="468" t="s">
        <v>271</v>
      </c>
    </row>
    <row r="170" spans="1:11" ht="14.4" customHeight="1" thickBot="1" x14ac:dyDescent="0.35">
      <c r="A170" s="484" t="s">
        <v>432</v>
      </c>
      <c r="B170" s="464">
        <v>0</v>
      </c>
      <c r="C170" s="464">
        <v>0.11879000000000001</v>
      </c>
      <c r="D170" s="465">
        <v>0.11879000000000001</v>
      </c>
      <c r="E170" s="466" t="s">
        <v>281</v>
      </c>
      <c r="F170" s="464">
        <v>0</v>
      </c>
      <c r="G170" s="465">
        <v>0</v>
      </c>
      <c r="H170" s="467">
        <v>0</v>
      </c>
      <c r="I170" s="464">
        <v>0.25544</v>
      </c>
      <c r="J170" s="465">
        <v>0.25544</v>
      </c>
      <c r="K170" s="468" t="s">
        <v>271</v>
      </c>
    </row>
    <row r="171" spans="1:11" ht="14.4" customHeight="1" thickBot="1" x14ac:dyDescent="0.35">
      <c r="A171" s="480" t="s">
        <v>433</v>
      </c>
      <c r="B171" s="464">
        <v>0</v>
      </c>
      <c r="C171" s="464">
        <v>0.11879000000000001</v>
      </c>
      <c r="D171" s="465">
        <v>0.11879000000000001</v>
      </c>
      <c r="E171" s="466" t="s">
        <v>281</v>
      </c>
      <c r="F171" s="464">
        <v>0</v>
      </c>
      <c r="G171" s="465">
        <v>0</v>
      </c>
      <c r="H171" s="467">
        <v>0</v>
      </c>
      <c r="I171" s="464">
        <v>0.25544</v>
      </c>
      <c r="J171" s="465">
        <v>0.25544</v>
      </c>
      <c r="K171" s="468" t="s">
        <v>281</v>
      </c>
    </row>
    <row r="172" spans="1:11" ht="14.4" customHeight="1" thickBot="1" x14ac:dyDescent="0.35">
      <c r="A172" s="481" t="s">
        <v>434</v>
      </c>
      <c r="B172" s="459">
        <v>0</v>
      </c>
      <c r="C172" s="459">
        <v>0.11879000000000001</v>
      </c>
      <c r="D172" s="460">
        <v>0.11879000000000001</v>
      </c>
      <c r="E172" s="469" t="s">
        <v>281</v>
      </c>
      <c r="F172" s="459">
        <v>0</v>
      </c>
      <c r="G172" s="460">
        <v>0</v>
      </c>
      <c r="H172" s="462">
        <v>0</v>
      </c>
      <c r="I172" s="459">
        <v>0.25544</v>
      </c>
      <c r="J172" s="460">
        <v>0.25544</v>
      </c>
      <c r="K172" s="470" t="s">
        <v>281</v>
      </c>
    </row>
    <row r="173" spans="1:11" ht="14.4" customHeight="1" thickBot="1" x14ac:dyDescent="0.35">
      <c r="A173" s="485"/>
      <c r="B173" s="459">
        <v>-4458.9259900100596</v>
      </c>
      <c r="C173" s="459">
        <v>-4508.5761700000003</v>
      </c>
      <c r="D173" s="460">
        <v>-49.650179989938998</v>
      </c>
      <c r="E173" s="461">
        <v>1.011135008766</v>
      </c>
      <c r="F173" s="459">
        <v>-4480.7432338529597</v>
      </c>
      <c r="G173" s="460">
        <v>-4480.7432338529597</v>
      </c>
      <c r="H173" s="462">
        <v>-666.12212000000397</v>
      </c>
      <c r="I173" s="459">
        <v>-4738.3527400000203</v>
      </c>
      <c r="J173" s="460">
        <v>-257.60950614706502</v>
      </c>
      <c r="K173" s="463">
        <v>1.0574925838639999</v>
      </c>
    </row>
    <row r="174" spans="1:11" ht="14.4" customHeight="1" thickBot="1" x14ac:dyDescent="0.35">
      <c r="A174" s="486" t="s">
        <v>66</v>
      </c>
      <c r="B174" s="473">
        <v>-4458.9259900100596</v>
      </c>
      <c r="C174" s="473">
        <v>-4508.5761700000003</v>
      </c>
      <c r="D174" s="474">
        <v>-49.65017998994</v>
      </c>
      <c r="E174" s="475" t="s">
        <v>281</v>
      </c>
      <c r="F174" s="473">
        <v>-4480.7432338529597</v>
      </c>
      <c r="G174" s="474">
        <v>-4480.7432338529597</v>
      </c>
      <c r="H174" s="473">
        <v>-666.12212000000397</v>
      </c>
      <c r="I174" s="473">
        <v>-4738.3527400000203</v>
      </c>
      <c r="J174" s="474">
        <v>-257.60950614706502</v>
      </c>
      <c r="K174" s="476">
        <v>1.0574925838639999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435</v>
      </c>
      <c r="B5" s="488" t="s">
        <v>436</v>
      </c>
      <c r="C5" s="489" t="s">
        <v>437</v>
      </c>
      <c r="D5" s="489" t="s">
        <v>437</v>
      </c>
      <c r="E5" s="489"/>
      <c r="F5" s="489" t="s">
        <v>437</v>
      </c>
      <c r="G5" s="489" t="s">
        <v>437</v>
      </c>
      <c r="H5" s="489" t="s">
        <v>437</v>
      </c>
      <c r="I5" s="490" t="s">
        <v>437</v>
      </c>
      <c r="J5" s="491" t="s">
        <v>68</v>
      </c>
    </row>
    <row r="6" spans="1:10" ht="14.4" customHeight="1" x14ac:dyDescent="0.3">
      <c r="A6" s="487" t="s">
        <v>435</v>
      </c>
      <c r="B6" s="488" t="s">
        <v>438</v>
      </c>
      <c r="C6" s="489">
        <v>513.75162999999998</v>
      </c>
      <c r="D6" s="489">
        <v>520.94353000000001</v>
      </c>
      <c r="E6" s="489"/>
      <c r="F6" s="489">
        <v>550.00992000000019</v>
      </c>
      <c r="G6" s="489">
        <v>589.99999218750008</v>
      </c>
      <c r="H6" s="489">
        <v>-39.990072187499891</v>
      </c>
      <c r="I6" s="490">
        <v>0.93222021573384839</v>
      </c>
      <c r="J6" s="491" t="s">
        <v>1</v>
      </c>
    </row>
    <row r="7" spans="1:10" ht="14.4" customHeight="1" x14ac:dyDescent="0.3">
      <c r="A7" s="487" t="s">
        <v>435</v>
      </c>
      <c r="B7" s="488" t="s">
        <v>439</v>
      </c>
      <c r="C7" s="489">
        <v>0</v>
      </c>
      <c r="D7" s="489">
        <v>0</v>
      </c>
      <c r="E7" s="489"/>
      <c r="F7" s="489">
        <v>1.02925</v>
      </c>
      <c r="G7" s="489">
        <v>0</v>
      </c>
      <c r="H7" s="489">
        <v>1.02925</v>
      </c>
      <c r="I7" s="490" t="s">
        <v>437</v>
      </c>
      <c r="J7" s="491" t="s">
        <v>1</v>
      </c>
    </row>
    <row r="8" spans="1:10" ht="14.4" customHeight="1" x14ac:dyDescent="0.3">
      <c r="A8" s="487" t="s">
        <v>435</v>
      </c>
      <c r="B8" s="488" t="s">
        <v>440</v>
      </c>
      <c r="C8" s="489">
        <v>513.75162999999998</v>
      </c>
      <c r="D8" s="489">
        <v>520.94353000000001</v>
      </c>
      <c r="E8" s="489"/>
      <c r="F8" s="489">
        <v>551.03917000000024</v>
      </c>
      <c r="G8" s="489">
        <v>589.99999218750008</v>
      </c>
      <c r="H8" s="489">
        <v>-38.960822187499843</v>
      </c>
      <c r="I8" s="490">
        <v>0.93396470728237191</v>
      </c>
      <c r="J8" s="491" t="s">
        <v>441</v>
      </c>
    </row>
    <row r="10" spans="1:10" ht="14.4" customHeight="1" x14ac:dyDescent="0.3">
      <c r="A10" s="487" t="s">
        <v>435</v>
      </c>
      <c r="B10" s="488" t="s">
        <v>436</v>
      </c>
      <c r="C10" s="489" t="s">
        <v>437</v>
      </c>
      <c r="D10" s="489" t="s">
        <v>437</v>
      </c>
      <c r="E10" s="489"/>
      <c r="F10" s="489" t="s">
        <v>437</v>
      </c>
      <c r="G10" s="489" t="s">
        <v>437</v>
      </c>
      <c r="H10" s="489" t="s">
        <v>437</v>
      </c>
      <c r="I10" s="490" t="s">
        <v>437</v>
      </c>
      <c r="J10" s="491" t="s">
        <v>68</v>
      </c>
    </row>
    <row r="11" spans="1:10" ht="14.4" customHeight="1" x14ac:dyDescent="0.3">
      <c r="A11" s="487" t="s">
        <v>442</v>
      </c>
      <c r="B11" s="488" t="s">
        <v>443</v>
      </c>
      <c r="C11" s="489" t="s">
        <v>437</v>
      </c>
      <c r="D11" s="489" t="s">
        <v>437</v>
      </c>
      <c r="E11" s="489"/>
      <c r="F11" s="489" t="s">
        <v>437</v>
      </c>
      <c r="G11" s="489" t="s">
        <v>437</v>
      </c>
      <c r="H11" s="489" t="s">
        <v>437</v>
      </c>
      <c r="I11" s="490" t="s">
        <v>437</v>
      </c>
      <c r="J11" s="491" t="s">
        <v>0</v>
      </c>
    </row>
    <row r="12" spans="1:10" ht="14.4" customHeight="1" x14ac:dyDescent="0.3">
      <c r="A12" s="487" t="s">
        <v>442</v>
      </c>
      <c r="B12" s="488" t="s">
        <v>438</v>
      </c>
      <c r="C12" s="489">
        <v>134.94983999999997</v>
      </c>
      <c r="D12" s="489">
        <v>102.10369000000003</v>
      </c>
      <c r="E12" s="489"/>
      <c r="F12" s="489">
        <v>120.45179000000003</v>
      </c>
      <c r="G12" s="489">
        <v>124</v>
      </c>
      <c r="H12" s="489">
        <v>-3.548209999999969</v>
      </c>
      <c r="I12" s="490">
        <v>0.97138540322580669</v>
      </c>
      <c r="J12" s="491" t="s">
        <v>1</v>
      </c>
    </row>
    <row r="13" spans="1:10" ht="14.4" customHeight="1" x14ac:dyDescent="0.3">
      <c r="A13" s="487" t="s">
        <v>442</v>
      </c>
      <c r="B13" s="488" t="s">
        <v>439</v>
      </c>
      <c r="C13" s="489">
        <v>0</v>
      </c>
      <c r="D13" s="489">
        <v>0</v>
      </c>
      <c r="E13" s="489"/>
      <c r="F13" s="489">
        <v>1.02925</v>
      </c>
      <c r="G13" s="489">
        <v>0</v>
      </c>
      <c r="H13" s="489">
        <v>1.02925</v>
      </c>
      <c r="I13" s="490" t="s">
        <v>437</v>
      </c>
      <c r="J13" s="491" t="s">
        <v>1</v>
      </c>
    </row>
    <row r="14" spans="1:10" ht="14.4" customHeight="1" x14ac:dyDescent="0.3">
      <c r="A14" s="487" t="s">
        <v>442</v>
      </c>
      <c r="B14" s="488" t="s">
        <v>444</v>
      </c>
      <c r="C14" s="489">
        <v>134.94983999999997</v>
      </c>
      <c r="D14" s="489">
        <v>102.10369000000003</v>
      </c>
      <c r="E14" s="489"/>
      <c r="F14" s="489">
        <v>121.48104000000004</v>
      </c>
      <c r="G14" s="489">
        <v>124</v>
      </c>
      <c r="H14" s="489">
        <v>-2.5189599999999643</v>
      </c>
      <c r="I14" s="490">
        <v>0.97968580645161318</v>
      </c>
      <c r="J14" s="491" t="s">
        <v>445</v>
      </c>
    </row>
    <row r="15" spans="1:10" ht="14.4" customHeight="1" x14ac:dyDescent="0.3">
      <c r="A15" s="487" t="s">
        <v>437</v>
      </c>
      <c r="B15" s="488" t="s">
        <v>437</v>
      </c>
      <c r="C15" s="489" t="s">
        <v>437</v>
      </c>
      <c r="D15" s="489" t="s">
        <v>437</v>
      </c>
      <c r="E15" s="489"/>
      <c r="F15" s="489" t="s">
        <v>437</v>
      </c>
      <c r="G15" s="489" t="s">
        <v>437</v>
      </c>
      <c r="H15" s="489" t="s">
        <v>437</v>
      </c>
      <c r="I15" s="490" t="s">
        <v>437</v>
      </c>
      <c r="J15" s="491" t="s">
        <v>446</v>
      </c>
    </row>
    <row r="16" spans="1:10" ht="14.4" customHeight="1" x14ac:dyDescent="0.3">
      <c r="A16" s="487" t="s">
        <v>447</v>
      </c>
      <c r="B16" s="488" t="s">
        <v>448</v>
      </c>
      <c r="C16" s="489" t="s">
        <v>437</v>
      </c>
      <c r="D16" s="489" t="s">
        <v>437</v>
      </c>
      <c r="E16" s="489"/>
      <c r="F16" s="489" t="s">
        <v>437</v>
      </c>
      <c r="G16" s="489" t="s">
        <v>437</v>
      </c>
      <c r="H16" s="489" t="s">
        <v>437</v>
      </c>
      <c r="I16" s="490" t="s">
        <v>437</v>
      </c>
      <c r="J16" s="491" t="s">
        <v>0</v>
      </c>
    </row>
    <row r="17" spans="1:10" ht="14.4" customHeight="1" x14ac:dyDescent="0.3">
      <c r="A17" s="487" t="s">
        <v>447</v>
      </c>
      <c r="B17" s="488" t="s">
        <v>438</v>
      </c>
      <c r="C17" s="489">
        <v>378.80179000000004</v>
      </c>
      <c r="D17" s="489">
        <v>418.83984000000004</v>
      </c>
      <c r="E17" s="489"/>
      <c r="F17" s="489">
        <v>429.55813000000012</v>
      </c>
      <c r="G17" s="489">
        <v>466</v>
      </c>
      <c r="H17" s="489">
        <v>-36.441869999999881</v>
      </c>
      <c r="I17" s="490">
        <v>0.92179856223175993</v>
      </c>
      <c r="J17" s="491" t="s">
        <v>1</v>
      </c>
    </row>
    <row r="18" spans="1:10" ht="14.4" customHeight="1" x14ac:dyDescent="0.3">
      <c r="A18" s="487" t="s">
        <v>447</v>
      </c>
      <c r="B18" s="488" t="s">
        <v>449</v>
      </c>
      <c r="C18" s="489">
        <v>378.80179000000004</v>
      </c>
      <c r="D18" s="489">
        <v>418.83984000000004</v>
      </c>
      <c r="E18" s="489"/>
      <c r="F18" s="489">
        <v>429.55813000000012</v>
      </c>
      <c r="G18" s="489">
        <v>466</v>
      </c>
      <c r="H18" s="489">
        <v>-36.441869999999881</v>
      </c>
      <c r="I18" s="490">
        <v>0.92179856223175993</v>
      </c>
      <c r="J18" s="491" t="s">
        <v>445</v>
      </c>
    </row>
    <row r="19" spans="1:10" ht="14.4" customHeight="1" x14ac:dyDescent="0.3">
      <c r="A19" s="487" t="s">
        <v>437</v>
      </c>
      <c r="B19" s="488" t="s">
        <v>437</v>
      </c>
      <c r="C19" s="489" t="s">
        <v>437</v>
      </c>
      <c r="D19" s="489" t="s">
        <v>437</v>
      </c>
      <c r="E19" s="489"/>
      <c r="F19" s="489" t="s">
        <v>437</v>
      </c>
      <c r="G19" s="489" t="s">
        <v>437</v>
      </c>
      <c r="H19" s="489" t="s">
        <v>437</v>
      </c>
      <c r="I19" s="490" t="s">
        <v>437</v>
      </c>
      <c r="J19" s="491" t="s">
        <v>446</v>
      </c>
    </row>
    <row r="20" spans="1:10" ht="14.4" customHeight="1" x14ac:dyDescent="0.3">
      <c r="A20" s="487" t="s">
        <v>435</v>
      </c>
      <c r="B20" s="488" t="s">
        <v>440</v>
      </c>
      <c r="C20" s="489">
        <v>513.75162999999998</v>
      </c>
      <c r="D20" s="489">
        <v>520.94353000000001</v>
      </c>
      <c r="E20" s="489"/>
      <c r="F20" s="489">
        <v>551.03917000000013</v>
      </c>
      <c r="G20" s="489">
        <v>590</v>
      </c>
      <c r="H20" s="489">
        <v>-38.960829999999874</v>
      </c>
      <c r="I20" s="490">
        <v>0.93396469491525447</v>
      </c>
      <c r="J20" s="491" t="s">
        <v>441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371.08342262927289</v>
      </c>
      <c r="M3" s="98">
        <f>SUBTOTAL(9,M5:M1048576)</f>
        <v>1482.1</v>
      </c>
      <c r="N3" s="99">
        <f>SUBTOTAL(9,N5:N1048576)</f>
        <v>549982.74067884532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435</v>
      </c>
      <c r="B5" s="501" t="s">
        <v>436</v>
      </c>
      <c r="C5" s="502" t="s">
        <v>442</v>
      </c>
      <c r="D5" s="503" t="s">
        <v>443</v>
      </c>
      <c r="E5" s="504">
        <v>50113001</v>
      </c>
      <c r="F5" s="503" t="s">
        <v>450</v>
      </c>
      <c r="G5" s="502" t="s">
        <v>451</v>
      </c>
      <c r="H5" s="502">
        <v>100362</v>
      </c>
      <c r="I5" s="502">
        <v>362</v>
      </c>
      <c r="J5" s="502" t="s">
        <v>452</v>
      </c>
      <c r="K5" s="502" t="s">
        <v>453</v>
      </c>
      <c r="L5" s="505">
        <v>86.43</v>
      </c>
      <c r="M5" s="505">
        <v>5</v>
      </c>
      <c r="N5" s="506">
        <v>432.15000000000003</v>
      </c>
    </row>
    <row r="6" spans="1:14" ht="14.4" customHeight="1" x14ac:dyDescent="0.3">
      <c r="A6" s="507" t="s">
        <v>435</v>
      </c>
      <c r="B6" s="508" t="s">
        <v>436</v>
      </c>
      <c r="C6" s="509" t="s">
        <v>442</v>
      </c>
      <c r="D6" s="510" t="s">
        <v>443</v>
      </c>
      <c r="E6" s="511">
        <v>50113001</v>
      </c>
      <c r="F6" s="510" t="s">
        <v>450</v>
      </c>
      <c r="G6" s="509" t="s">
        <v>451</v>
      </c>
      <c r="H6" s="509">
        <v>208456</v>
      </c>
      <c r="I6" s="509">
        <v>208456</v>
      </c>
      <c r="J6" s="509" t="s">
        <v>454</v>
      </c>
      <c r="K6" s="509" t="s">
        <v>455</v>
      </c>
      <c r="L6" s="512">
        <v>738.54</v>
      </c>
      <c r="M6" s="512">
        <v>0.1</v>
      </c>
      <c r="N6" s="513">
        <v>73.853999999999999</v>
      </c>
    </row>
    <row r="7" spans="1:14" ht="14.4" customHeight="1" x14ac:dyDescent="0.3">
      <c r="A7" s="507" t="s">
        <v>435</v>
      </c>
      <c r="B7" s="508" t="s">
        <v>436</v>
      </c>
      <c r="C7" s="509" t="s">
        <v>442</v>
      </c>
      <c r="D7" s="510" t="s">
        <v>443</v>
      </c>
      <c r="E7" s="511">
        <v>50113001</v>
      </c>
      <c r="F7" s="510" t="s">
        <v>450</v>
      </c>
      <c r="G7" s="509" t="s">
        <v>451</v>
      </c>
      <c r="H7" s="509">
        <v>100394</v>
      </c>
      <c r="I7" s="509">
        <v>394</v>
      </c>
      <c r="J7" s="509" t="s">
        <v>456</v>
      </c>
      <c r="K7" s="509" t="s">
        <v>457</v>
      </c>
      <c r="L7" s="512">
        <v>65.729999999999976</v>
      </c>
      <c r="M7" s="512">
        <v>1</v>
      </c>
      <c r="N7" s="513">
        <v>65.729999999999976</v>
      </c>
    </row>
    <row r="8" spans="1:14" ht="14.4" customHeight="1" x14ac:dyDescent="0.3">
      <c r="A8" s="507" t="s">
        <v>435</v>
      </c>
      <c r="B8" s="508" t="s">
        <v>436</v>
      </c>
      <c r="C8" s="509" t="s">
        <v>442</v>
      </c>
      <c r="D8" s="510" t="s">
        <v>443</v>
      </c>
      <c r="E8" s="511">
        <v>50113001</v>
      </c>
      <c r="F8" s="510" t="s">
        <v>450</v>
      </c>
      <c r="G8" s="509" t="s">
        <v>451</v>
      </c>
      <c r="H8" s="509">
        <v>158249</v>
      </c>
      <c r="I8" s="509">
        <v>58249</v>
      </c>
      <c r="J8" s="509" t="s">
        <v>458</v>
      </c>
      <c r="K8" s="509" t="s">
        <v>437</v>
      </c>
      <c r="L8" s="512">
        <v>202.42333333333332</v>
      </c>
      <c r="M8" s="512">
        <v>12</v>
      </c>
      <c r="N8" s="513">
        <v>2429.08</v>
      </c>
    </row>
    <row r="9" spans="1:14" ht="14.4" customHeight="1" x14ac:dyDescent="0.3">
      <c r="A9" s="507" t="s">
        <v>435</v>
      </c>
      <c r="B9" s="508" t="s">
        <v>436</v>
      </c>
      <c r="C9" s="509" t="s">
        <v>442</v>
      </c>
      <c r="D9" s="510" t="s">
        <v>443</v>
      </c>
      <c r="E9" s="511">
        <v>50113001</v>
      </c>
      <c r="F9" s="510" t="s">
        <v>450</v>
      </c>
      <c r="G9" s="509" t="s">
        <v>451</v>
      </c>
      <c r="H9" s="509">
        <v>51366</v>
      </c>
      <c r="I9" s="509">
        <v>51366</v>
      </c>
      <c r="J9" s="509" t="s">
        <v>459</v>
      </c>
      <c r="K9" s="509" t="s">
        <v>460</v>
      </c>
      <c r="L9" s="512">
        <v>171.6</v>
      </c>
      <c r="M9" s="512">
        <v>147</v>
      </c>
      <c r="N9" s="513">
        <v>25225.199999999997</v>
      </c>
    </row>
    <row r="10" spans="1:14" ht="14.4" customHeight="1" x14ac:dyDescent="0.3">
      <c r="A10" s="507" t="s">
        <v>435</v>
      </c>
      <c r="B10" s="508" t="s">
        <v>436</v>
      </c>
      <c r="C10" s="509" t="s">
        <v>442</v>
      </c>
      <c r="D10" s="510" t="s">
        <v>443</v>
      </c>
      <c r="E10" s="511">
        <v>50113001</v>
      </c>
      <c r="F10" s="510" t="s">
        <v>450</v>
      </c>
      <c r="G10" s="509" t="s">
        <v>451</v>
      </c>
      <c r="H10" s="509">
        <v>846629</v>
      </c>
      <c r="I10" s="509">
        <v>100013</v>
      </c>
      <c r="J10" s="509" t="s">
        <v>461</v>
      </c>
      <c r="K10" s="509" t="s">
        <v>462</v>
      </c>
      <c r="L10" s="512">
        <v>39.400000000000006</v>
      </c>
      <c r="M10" s="512">
        <v>2</v>
      </c>
      <c r="N10" s="513">
        <v>78.800000000000011</v>
      </c>
    </row>
    <row r="11" spans="1:14" ht="14.4" customHeight="1" x14ac:dyDescent="0.3">
      <c r="A11" s="507" t="s">
        <v>435</v>
      </c>
      <c r="B11" s="508" t="s">
        <v>436</v>
      </c>
      <c r="C11" s="509" t="s">
        <v>442</v>
      </c>
      <c r="D11" s="510" t="s">
        <v>443</v>
      </c>
      <c r="E11" s="511">
        <v>50113001</v>
      </c>
      <c r="F11" s="510" t="s">
        <v>450</v>
      </c>
      <c r="G11" s="509" t="s">
        <v>451</v>
      </c>
      <c r="H11" s="509">
        <v>208466</v>
      </c>
      <c r="I11" s="509">
        <v>208466</v>
      </c>
      <c r="J11" s="509" t="s">
        <v>463</v>
      </c>
      <c r="K11" s="509" t="s">
        <v>464</v>
      </c>
      <c r="L11" s="512">
        <v>792.77000000000021</v>
      </c>
      <c r="M11" s="512">
        <v>8</v>
      </c>
      <c r="N11" s="513">
        <v>6342.1600000000017</v>
      </c>
    </row>
    <row r="12" spans="1:14" ht="14.4" customHeight="1" x14ac:dyDescent="0.3">
      <c r="A12" s="507" t="s">
        <v>435</v>
      </c>
      <c r="B12" s="508" t="s">
        <v>436</v>
      </c>
      <c r="C12" s="509" t="s">
        <v>442</v>
      </c>
      <c r="D12" s="510" t="s">
        <v>443</v>
      </c>
      <c r="E12" s="511">
        <v>50113001</v>
      </c>
      <c r="F12" s="510" t="s">
        <v>450</v>
      </c>
      <c r="G12" s="509" t="s">
        <v>451</v>
      </c>
      <c r="H12" s="509">
        <v>920304</v>
      </c>
      <c r="I12" s="509">
        <v>0</v>
      </c>
      <c r="J12" s="509" t="s">
        <v>465</v>
      </c>
      <c r="K12" s="509" t="s">
        <v>437</v>
      </c>
      <c r="L12" s="512">
        <v>214.24351311346189</v>
      </c>
      <c r="M12" s="512">
        <v>6</v>
      </c>
      <c r="N12" s="513">
        <v>1285.4610786807714</v>
      </c>
    </row>
    <row r="13" spans="1:14" ht="14.4" customHeight="1" x14ac:dyDescent="0.3">
      <c r="A13" s="507" t="s">
        <v>435</v>
      </c>
      <c r="B13" s="508" t="s">
        <v>436</v>
      </c>
      <c r="C13" s="509" t="s">
        <v>442</v>
      </c>
      <c r="D13" s="510" t="s">
        <v>443</v>
      </c>
      <c r="E13" s="511">
        <v>50113001</v>
      </c>
      <c r="F13" s="510" t="s">
        <v>450</v>
      </c>
      <c r="G13" s="509" t="s">
        <v>451</v>
      </c>
      <c r="H13" s="509">
        <v>930035</v>
      </c>
      <c r="I13" s="509">
        <v>0</v>
      </c>
      <c r="J13" s="509" t="s">
        <v>466</v>
      </c>
      <c r="K13" s="509" t="s">
        <v>437</v>
      </c>
      <c r="L13" s="512">
        <v>57.376204903635987</v>
      </c>
      <c r="M13" s="512">
        <v>11</v>
      </c>
      <c r="N13" s="513">
        <v>631.13825393999582</v>
      </c>
    </row>
    <row r="14" spans="1:14" ht="14.4" customHeight="1" x14ac:dyDescent="0.3">
      <c r="A14" s="507" t="s">
        <v>435</v>
      </c>
      <c r="B14" s="508" t="s">
        <v>436</v>
      </c>
      <c r="C14" s="509" t="s">
        <v>442</v>
      </c>
      <c r="D14" s="510" t="s">
        <v>443</v>
      </c>
      <c r="E14" s="511">
        <v>50113001</v>
      </c>
      <c r="F14" s="510" t="s">
        <v>450</v>
      </c>
      <c r="G14" s="509" t="s">
        <v>451</v>
      </c>
      <c r="H14" s="509">
        <v>900321</v>
      </c>
      <c r="I14" s="509">
        <v>0</v>
      </c>
      <c r="J14" s="509" t="s">
        <v>467</v>
      </c>
      <c r="K14" s="509" t="s">
        <v>437</v>
      </c>
      <c r="L14" s="512">
        <v>83.271453689726798</v>
      </c>
      <c r="M14" s="512">
        <v>2</v>
      </c>
      <c r="N14" s="513">
        <v>166.5429073794536</v>
      </c>
    </row>
    <row r="15" spans="1:14" ht="14.4" customHeight="1" x14ac:dyDescent="0.3">
      <c r="A15" s="507" t="s">
        <v>435</v>
      </c>
      <c r="B15" s="508" t="s">
        <v>436</v>
      </c>
      <c r="C15" s="509" t="s">
        <v>442</v>
      </c>
      <c r="D15" s="510" t="s">
        <v>443</v>
      </c>
      <c r="E15" s="511">
        <v>50113001</v>
      </c>
      <c r="F15" s="510" t="s">
        <v>450</v>
      </c>
      <c r="G15" s="509" t="s">
        <v>451</v>
      </c>
      <c r="H15" s="509">
        <v>841560</v>
      </c>
      <c r="I15" s="509">
        <v>0</v>
      </c>
      <c r="J15" s="509" t="s">
        <v>468</v>
      </c>
      <c r="K15" s="509" t="s">
        <v>437</v>
      </c>
      <c r="L15" s="512">
        <v>176.80639366394897</v>
      </c>
      <c r="M15" s="512">
        <v>57</v>
      </c>
      <c r="N15" s="513">
        <v>10077.964438845091</v>
      </c>
    </row>
    <row r="16" spans="1:14" ht="14.4" customHeight="1" x14ac:dyDescent="0.3">
      <c r="A16" s="507" t="s">
        <v>435</v>
      </c>
      <c r="B16" s="508" t="s">
        <v>436</v>
      </c>
      <c r="C16" s="509" t="s">
        <v>442</v>
      </c>
      <c r="D16" s="510" t="s">
        <v>443</v>
      </c>
      <c r="E16" s="511">
        <v>50113001</v>
      </c>
      <c r="F16" s="510" t="s">
        <v>450</v>
      </c>
      <c r="G16" s="509" t="s">
        <v>451</v>
      </c>
      <c r="H16" s="509">
        <v>100498</v>
      </c>
      <c r="I16" s="509">
        <v>498</v>
      </c>
      <c r="J16" s="509" t="s">
        <v>469</v>
      </c>
      <c r="K16" s="509" t="s">
        <v>470</v>
      </c>
      <c r="L16" s="512">
        <v>107.43839285714286</v>
      </c>
      <c r="M16" s="512">
        <v>560</v>
      </c>
      <c r="N16" s="513">
        <v>60165.5</v>
      </c>
    </row>
    <row r="17" spans="1:14" ht="14.4" customHeight="1" x14ac:dyDescent="0.3">
      <c r="A17" s="507" t="s">
        <v>435</v>
      </c>
      <c r="B17" s="508" t="s">
        <v>436</v>
      </c>
      <c r="C17" s="509" t="s">
        <v>442</v>
      </c>
      <c r="D17" s="510" t="s">
        <v>443</v>
      </c>
      <c r="E17" s="511">
        <v>50113001</v>
      </c>
      <c r="F17" s="510" t="s">
        <v>450</v>
      </c>
      <c r="G17" s="509" t="s">
        <v>451</v>
      </c>
      <c r="H17" s="509">
        <v>102684</v>
      </c>
      <c r="I17" s="509">
        <v>2684</v>
      </c>
      <c r="J17" s="509" t="s">
        <v>471</v>
      </c>
      <c r="K17" s="509" t="s">
        <v>472</v>
      </c>
      <c r="L17" s="512">
        <v>73.710000000000008</v>
      </c>
      <c r="M17" s="512">
        <v>4</v>
      </c>
      <c r="N17" s="513">
        <v>294.84000000000003</v>
      </c>
    </row>
    <row r="18" spans="1:14" ht="14.4" customHeight="1" x14ac:dyDescent="0.3">
      <c r="A18" s="507" t="s">
        <v>435</v>
      </c>
      <c r="B18" s="508" t="s">
        <v>436</v>
      </c>
      <c r="C18" s="509" t="s">
        <v>442</v>
      </c>
      <c r="D18" s="510" t="s">
        <v>443</v>
      </c>
      <c r="E18" s="511">
        <v>50113001</v>
      </c>
      <c r="F18" s="510" t="s">
        <v>450</v>
      </c>
      <c r="G18" s="509" t="s">
        <v>451</v>
      </c>
      <c r="H18" s="509">
        <v>100527</v>
      </c>
      <c r="I18" s="509">
        <v>527</v>
      </c>
      <c r="J18" s="509" t="s">
        <v>473</v>
      </c>
      <c r="K18" s="509" t="s">
        <v>474</v>
      </c>
      <c r="L18" s="512">
        <v>136.54400000000001</v>
      </c>
      <c r="M18" s="512">
        <v>5</v>
      </c>
      <c r="N18" s="513">
        <v>682.72</v>
      </c>
    </row>
    <row r="19" spans="1:14" ht="14.4" customHeight="1" x14ac:dyDescent="0.3">
      <c r="A19" s="507" t="s">
        <v>435</v>
      </c>
      <c r="B19" s="508" t="s">
        <v>436</v>
      </c>
      <c r="C19" s="509" t="s">
        <v>442</v>
      </c>
      <c r="D19" s="510" t="s">
        <v>443</v>
      </c>
      <c r="E19" s="511">
        <v>50113001</v>
      </c>
      <c r="F19" s="510" t="s">
        <v>450</v>
      </c>
      <c r="G19" s="509" t="s">
        <v>451</v>
      </c>
      <c r="H19" s="509">
        <v>100231</v>
      </c>
      <c r="I19" s="509">
        <v>231</v>
      </c>
      <c r="J19" s="509" t="s">
        <v>475</v>
      </c>
      <c r="K19" s="509" t="s">
        <v>476</v>
      </c>
      <c r="L19" s="512">
        <v>32.894999999999996</v>
      </c>
      <c r="M19" s="512">
        <v>2</v>
      </c>
      <c r="N19" s="513">
        <v>65.789999999999992</v>
      </c>
    </row>
    <row r="20" spans="1:14" ht="14.4" customHeight="1" x14ac:dyDescent="0.3">
      <c r="A20" s="507" t="s">
        <v>435</v>
      </c>
      <c r="B20" s="508" t="s">
        <v>436</v>
      </c>
      <c r="C20" s="509" t="s">
        <v>442</v>
      </c>
      <c r="D20" s="510" t="s">
        <v>443</v>
      </c>
      <c r="E20" s="511">
        <v>50113001</v>
      </c>
      <c r="F20" s="510" t="s">
        <v>450</v>
      </c>
      <c r="G20" s="509" t="s">
        <v>477</v>
      </c>
      <c r="H20" s="509">
        <v>107981</v>
      </c>
      <c r="I20" s="509">
        <v>7981</v>
      </c>
      <c r="J20" s="509" t="s">
        <v>478</v>
      </c>
      <c r="K20" s="509" t="s">
        <v>479</v>
      </c>
      <c r="L20" s="512">
        <v>50.646976744186048</v>
      </c>
      <c r="M20" s="512">
        <v>43</v>
      </c>
      <c r="N20" s="513">
        <v>2177.8200000000002</v>
      </c>
    </row>
    <row r="21" spans="1:14" ht="14.4" customHeight="1" x14ac:dyDescent="0.3">
      <c r="A21" s="507" t="s">
        <v>435</v>
      </c>
      <c r="B21" s="508" t="s">
        <v>436</v>
      </c>
      <c r="C21" s="509" t="s">
        <v>442</v>
      </c>
      <c r="D21" s="510" t="s">
        <v>443</v>
      </c>
      <c r="E21" s="511">
        <v>50113001</v>
      </c>
      <c r="F21" s="510" t="s">
        <v>450</v>
      </c>
      <c r="G21" s="509" t="s">
        <v>451</v>
      </c>
      <c r="H21" s="509">
        <v>51734</v>
      </c>
      <c r="I21" s="509">
        <v>51734</v>
      </c>
      <c r="J21" s="509" t="s">
        <v>480</v>
      </c>
      <c r="K21" s="509" t="s">
        <v>481</v>
      </c>
      <c r="L21" s="512">
        <v>3393.3466666666664</v>
      </c>
      <c r="M21" s="512">
        <v>3</v>
      </c>
      <c r="N21" s="513">
        <v>10180.039999999999</v>
      </c>
    </row>
    <row r="22" spans="1:14" ht="14.4" customHeight="1" x14ac:dyDescent="0.3">
      <c r="A22" s="507" t="s">
        <v>435</v>
      </c>
      <c r="B22" s="508" t="s">
        <v>436</v>
      </c>
      <c r="C22" s="509" t="s">
        <v>442</v>
      </c>
      <c r="D22" s="510" t="s">
        <v>443</v>
      </c>
      <c r="E22" s="511">
        <v>50113001</v>
      </c>
      <c r="F22" s="510" t="s">
        <v>450</v>
      </c>
      <c r="G22" s="509" t="s">
        <v>477</v>
      </c>
      <c r="H22" s="509">
        <v>131934</v>
      </c>
      <c r="I22" s="509">
        <v>31934</v>
      </c>
      <c r="J22" s="509" t="s">
        <v>482</v>
      </c>
      <c r="K22" s="509" t="s">
        <v>483</v>
      </c>
      <c r="L22" s="512">
        <v>49.820000000000014</v>
      </c>
      <c r="M22" s="512">
        <v>1</v>
      </c>
      <c r="N22" s="513">
        <v>49.820000000000014</v>
      </c>
    </row>
    <row r="23" spans="1:14" ht="14.4" customHeight="1" x14ac:dyDescent="0.3">
      <c r="A23" s="507" t="s">
        <v>435</v>
      </c>
      <c r="B23" s="508" t="s">
        <v>436</v>
      </c>
      <c r="C23" s="509" t="s">
        <v>447</v>
      </c>
      <c r="D23" s="510" t="s">
        <v>448</v>
      </c>
      <c r="E23" s="511">
        <v>50113001</v>
      </c>
      <c r="F23" s="510" t="s">
        <v>450</v>
      </c>
      <c r="G23" s="509" t="s">
        <v>451</v>
      </c>
      <c r="H23" s="509">
        <v>845282</v>
      </c>
      <c r="I23" s="509">
        <v>107133</v>
      </c>
      <c r="J23" s="509" t="s">
        <v>484</v>
      </c>
      <c r="K23" s="509" t="s">
        <v>485</v>
      </c>
      <c r="L23" s="512">
        <v>879.7729753624559</v>
      </c>
      <c r="M23" s="512">
        <v>129</v>
      </c>
      <c r="N23" s="513">
        <v>113490.71382175681</v>
      </c>
    </row>
    <row r="24" spans="1:14" ht="14.4" customHeight="1" x14ac:dyDescent="0.3">
      <c r="A24" s="507" t="s">
        <v>435</v>
      </c>
      <c r="B24" s="508" t="s">
        <v>436</v>
      </c>
      <c r="C24" s="509" t="s">
        <v>447</v>
      </c>
      <c r="D24" s="510" t="s">
        <v>448</v>
      </c>
      <c r="E24" s="511">
        <v>50113001</v>
      </c>
      <c r="F24" s="510" t="s">
        <v>450</v>
      </c>
      <c r="G24" s="509" t="s">
        <v>451</v>
      </c>
      <c r="H24" s="509">
        <v>120102</v>
      </c>
      <c r="I24" s="509">
        <v>120102</v>
      </c>
      <c r="J24" s="509" t="s">
        <v>486</v>
      </c>
      <c r="K24" s="509" t="s">
        <v>487</v>
      </c>
      <c r="L24" s="512">
        <v>561.69074074074081</v>
      </c>
      <c r="M24" s="512">
        <v>27</v>
      </c>
      <c r="N24" s="513">
        <v>15165.650000000001</v>
      </c>
    </row>
    <row r="25" spans="1:14" ht="14.4" customHeight="1" x14ac:dyDescent="0.3">
      <c r="A25" s="507" t="s">
        <v>435</v>
      </c>
      <c r="B25" s="508" t="s">
        <v>436</v>
      </c>
      <c r="C25" s="509" t="s">
        <v>447</v>
      </c>
      <c r="D25" s="510" t="s">
        <v>448</v>
      </c>
      <c r="E25" s="511">
        <v>50113001</v>
      </c>
      <c r="F25" s="510" t="s">
        <v>450</v>
      </c>
      <c r="G25" s="509" t="s">
        <v>451</v>
      </c>
      <c r="H25" s="509">
        <v>132827</v>
      </c>
      <c r="I25" s="509">
        <v>32827</v>
      </c>
      <c r="J25" s="509" t="s">
        <v>488</v>
      </c>
      <c r="K25" s="509" t="s">
        <v>489</v>
      </c>
      <c r="L25" s="512">
        <v>660.88016785981245</v>
      </c>
      <c r="M25" s="512">
        <v>1</v>
      </c>
      <c r="N25" s="513">
        <v>660.88016785981245</v>
      </c>
    </row>
    <row r="26" spans="1:14" ht="14.4" customHeight="1" x14ac:dyDescent="0.3">
      <c r="A26" s="507" t="s">
        <v>435</v>
      </c>
      <c r="B26" s="508" t="s">
        <v>436</v>
      </c>
      <c r="C26" s="509" t="s">
        <v>447</v>
      </c>
      <c r="D26" s="510" t="s">
        <v>448</v>
      </c>
      <c r="E26" s="511">
        <v>50113001</v>
      </c>
      <c r="F26" s="510" t="s">
        <v>450</v>
      </c>
      <c r="G26" s="509" t="s">
        <v>451</v>
      </c>
      <c r="H26" s="509">
        <v>103073</v>
      </c>
      <c r="I26" s="509">
        <v>103073</v>
      </c>
      <c r="J26" s="509" t="s">
        <v>490</v>
      </c>
      <c r="K26" s="509" t="s">
        <v>491</v>
      </c>
      <c r="L26" s="512">
        <v>639.87000877779383</v>
      </c>
      <c r="M26" s="512">
        <v>1</v>
      </c>
      <c r="N26" s="513">
        <v>639.87000877779383</v>
      </c>
    </row>
    <row r="27" spans="1:14" ht="14.4" customHeight="1" x14ac:dyDescent="0.3">
      <c r="A27" s="507" t="s">
        <v>435</v>
      </c>
      <c r="B27" s="508" t="s">
        <v>436</v>
      </c>
      <c r="C27" s="509" t="s">
        <v>447</v>
      </c>
      <c r="D27" s="510" t="s">
        <v>448</v>
      </c>
      <c r="E27" s="511">
        <v>50113001</v>
      </c>
      <c r="F27" s="510" t="s">
        <v>450</v>
      </c>
      <c r="G27" s="509" t="s">
        <v>451</v>
      </c>
      <c r="H27" s="509">
        <v>215956</v>
      </c>
      <c r="I27" s="509">
        <v>215956</v>
      </c>
      <c r="J27" s="509" t="s">
        <v>492</v>
      </c>
      <c r="K27" s="509" t="s">
        <v>493</v>
      </c>
      <c r="L27" s="512">
        <v>633.4441610209351</v>
      </c>
      <c r="M27" s="512">
        <v>84</v>
      </c>
      <c r="N27" s="513">
        <v>53209.309525758545</v>
      </c>
    </row>
    <row r="28" spans="1:14" ht="14.4" customHeight="1" x14ac:dyDescent="0.3">
      <c r="A28" s="507" t="s">
        <v>435</v>
      </c>
      <c r="B28" s="508" t="s">
        <v>436</v>
      </c>
      <c r="C28" s="509" t="s">
        <v>447</v>
      </c>
      <c r="D28" s="510" t="s">
        <v>448</v>
      </c>
      <c r="E28" s="511">
        <v>50113001</v>
      </c>
      <c r="F28" s="510" t="s">
        <v>450</v>
      </c>
      <c r="G28" s="509" t="s">
        <v>451</v>
      </c>
      <c r="H28" s="509">
        <v>210636</v>
      </c>
      <c r="I28" s="509">
        <v>210636</v>
      </c>
      <c r="J28" s="509" t="s">
        <v>494</v>
      </c>
      <c r="K28" s="509" t="s">
        <v>495</v>
      </c>
      <c r="L28" s="512">
        <v>3334.1759965183956</v>
      </c>
      <c r="M28" s="512">
        <v>2</v>
      </c>
      <c r="N28" s="513">
        <v>6668.3519930367911</v>
      </c>
    </row>
    <row r="29" spans="1:14" ht="14.4" customHeight="1" x14ac:dyDescent="0.3">
      <c r="A29" s="507" t="s">
        <v>435</v>
      </c>
      <c r="B29" s="508" t="s">
        <v>436</v>
      </c>
      <c r="C29" s="509" t="s">
        <v>447</v>
      </c>
      <c r="D29" s="510" t="s">
        <v>448</v>
      </c>
      <c r="E29" s="511">
        <v>50113001</v>
      </c>
      <c r="F29" s="510" t="s">
        <v>450</v>
      </c>
      <c r="G29" s="509" t="s">
        <v>451</v>
      </c>
      <c r="H29" s="509">
        <v>193236</v>
      </c>
      <c r="I29" s="509">
        <v>193236</v>
      </c>
      <c r="J29" s="509" t="s">
        <v>496</v>
      </c>
      <c r="K29" s="509" t="s">
        <v>497</v>
      </c>
      <c r="L29" s="512">
        <v>960.86242881249211</v>
      </c>
      <c r="M29" s="512">
        <v>7</v>
      </c>
      <c r="N29" s="513">
        <v>6726.0370016874449</v>
      </c>
    </row>
    <row r="30" spans="1:14" ht="14.4" customHeight="1" x14ac:dyDescent="0.3">
      <c r="A30" s="507" t="s">
        <v>435</v>
      </c>
      <c r="B30" s="508" t="s">
        <v>436</v>
      </c>
      <c r="C30" s="509" t="s">
        <v>447</v>
      </c>
      <c r="D30" s="510" t="s">
        <v>448</v>
      </c>
      <c r="E30" s="511">
        <v>50113001</v>
      </c>
      <c r="F30" s="510" t="s">
        <v>450</v>
      </c>
      <c r="G30" s="509" t="s">
        <v>451</v>
      </c>
      <c r="H30" s="509">
        <v>847983</v>
      </c>
      <c r="I30" s="509">
        <v>149868</v>
      </c>
      <c r="J30" s="509" t="s">
        <v>498</v>
      </c>
      <c r="K30" s="509" t="s">
        <v>437</v>
      </c>
      <c r="L30" s="512">
        <v>1293.2209261036387</v>
      </c>
      <c r="M30" s="512">
        <v>3</v>
      </c>
      <c r="N30" s="513">
        <v>3879.6627783109161</v>
      </c>
    </row>
    <row r="31" spans="1:14" ht="14.4" customHeight="1" x14ac:dyDescent="0.3">
      <c r="A31" s="507" t="s">
        <v>435</v>
      </c>
      <c r="B31" s="508" t="s">
        <v>436</v>
      </c>
      <c r="C31" s="509" t="s">
        <v>447</v>
      </c>
      <c r="D31" s="510" t="s">
        <v>448</v>
      </c>
      <c r="E31" s="511">
        <v>50113001</v>
      </c>
      <c r="F31" s="510" t="s">
        <v>450</v>
      </c>
      <c r="G31" s="509" t="s">
        <v>451</v>
      </c>
      <c r="H31" s="509">
        <v>147208</v>
      </c>
      <c r="I31" s="509">
        <v>103543</v>
      </c>
      <c r="J31" s="509" t="s">
        <v>499</v>
      </c>
      <c r="K31" s="509" t="s">
        <v>500</v>
      </c>
      <c r="L31" s="512">
        <v>906.91814376673892</v>
      </c>
      <c r="M31" s="512">
        <v>30</v>
      </c>
      <c r="N31" s="513">
        <v>27207.544313002167</v>
      </c>
    </row>
    <row r="32" spans="1:14" ht="14.4" customHeight="1" x14ac:dyDescent="0.3">
      <c r="A32" s="507" t="s">
        <v>435</v>
      </c>
      <c r="B32" s="508" t="s">
        <v>436</v>
      </c>
      <c r="C32" s="509" t="s">
        <v>447</v>
      </c>
      <c r="D32" s="510" t="s">
        <v>448</v>
      </c>
      <c r="E32" s="511">
        <v>50113001</v>
      </c>
      <c r="F32" s="510" t="s">
        <v>450</v>
      </c>
      <c r="G32" s="509" t="s">
        <v>451</v>
      </c>
      <c r="H32" s="509">
        <v>126816</v>
      </c>
      <c r="I32" s="509">
        <v>26816</v>
      </c>
      <c r="J32" s="509" t="s">
        <v>501</v>
      </c>
      <c r="K32" s="509" t="s">
        <v>502</v>
      </c>
      <c r="L32" s="512">
        <v>1416.7391305744011</v>
      </c>
      <c r="M32" s="512">
        <v>44</v>
      </c>
      <c r="N32" s="513">
        <v>62336.521745273647</v>
      </c>
    </row>
    <row r="33" spans="1:14" ht="14.4" customHeight="1" x14ac:dyDescent="0.3">
      <c r="A33" s="507" t="s">
        <v>435</v>
      </c>
      <c r="B33" s="508" t="s">
        <v>436</v>
      </c>
      <c r="C33" s="509" t="s">
        <v>447</v>
      </c>
      <c r="D33" s="510" t="s">
        <v>448</v>
      </c>
      <c r="E33" s="511">
        <v>50113001</v>
      </c>
      <c r="F33" s="510" t="s">
        <v>450</v>
      </c>
      <c r="G33" s="509" t="s">
        <v>451</v>
      </c>
      <c r="H33" s="509">
        <v>186403</v>
      </c>
      <c r="I33" s="509">
        <v>85170</v>
      </c>
      <c r="J33" s="509" t="s">
        <v>503</v>
      </c>
      <c r="K33" s="509" t="s">
        <v>504</v>
      </c>
      <c r="L33" s="512">
        <v>540.57665037580659</v>
      </c>
      <c r="M33" s="512">
        <v>146</v>
      </c>
      <c r="N33" s="513">
        <v>78924.190954867765</v>
      </c>
    </row>
    <row r="34" spans="1:14" ht="14.4" customHeight="1" x14ac:dyDescent="0.3">
      <c r="A34" s="507" t="s">
        <v>435</v>
      </c>
      <c r="B34" s="508" t="s">
        <v>436</v>
      </c>
      <c r="C34" s="509" t="s">
        <v>447</v>
      </c>
      <c r="D34" s="510" t="s">
        <v>448</v>
      </c>
      <c r="E34" s="511">
        <v>50113001</v>
      </c>
      <c r="F34" s="510" t="s">
        <v>450</v>
      </c>
      <c r="G34" s="509" t="s">
        <v>451</v>
      </c>
      <c r="H34" s="509">
        <v>10277</v>
      </c>
      <c r="I34" s="509">
        <v>10277</v>
      </c>
      <c r="J34" s="509" t="s">
        <v>505</v>
      </c>
      <c r="K34" s="509" t="s">
        <v>506</v>
      </c>
      <c r="L34" s="512">
        <v>1215.8392348155553</v>
      </c>
      <c r="M34" s="512">
        <v>4</v>
      </c>
      <c r="N34" s="513">
        <v>4863.3569392622212</v>
      </c>
    </row>
    <row r="35" spans="1:14" ht="14.4" customHeight="1" x14ac:dyDescent="0.3">
      <c r="A35" s="507" t="s">
        <v>435</v>
      </c>
      <c r="B35" s="508" t="s">
        <v>436</v>
      </c>
      <c r="C35" s="509" t="s">
        <v>447</v>
      </c>
      <c r="D35" s="510" t="s">
        <v>448</v>
      </c>
      <c r="E35" s="511">
        <v>50113001</v>
      </c>
      <c r="F35" s="510" t="s">
        <v>450</v>
      </c>
      <c r="G35" s="509" t="s">
        <v>451</v>
      </c>
      <c r="H35" s="509">
        <v>131426</v>
      </c>
      <c r="I35" s="509">
        <v>131426</v>
      </c>
      <c r="J35" s="509" t="s">
        <v>507</v>
      </c>
      <c r="K35" s="509" t="s">
        <v>508</v>
      </c>
      <c r="L35" s="512">
        <v>249.04356612118764</v>
      </c>
      <c r="M35" s="512">
        <v>42</v>
      </c>
      <c r="N35" s="513">
        <v>10459.829777089881</v>
      </c>
    </row>
    <row r="36" spans="1:14" ht="14.4" customHeight="1" thickBot="1" x14ac:dyDescent="0.35">
      <c r="A36" s="514" t="s">
        <v>435</v>
      </c>
      <c r="B36" s="515" t="s">
        <v>436</v>
      </c>
      <c r="C36" s="516" t="s">
        <v>447</v>
      </c>
      <c r="D36" s="517" t="s">
        <v>448</v>
      </c>
      <c r="E36" s="518">
        <v>50113001</v>
      </c>
      <c r="F36" s="517" t="s">
        <v>450</v>
      </c>
      <c r="G36" s="516" t="s">
        <v>451</v>
      </c>
      <c r="H36" s="516">
        <v>847178</v>
      </c>
      <c r="I36" s="516">
        <v>107496</v>
      </c>
      <c r="J36" s="516" t="s">
        <v>509</v>
      </c>
      <c r="K36" s="516" t="s">
        <v>510</v>
      </c>
      <c r="L36" s="519">
        <v>487.37861261630349</v>
      </c>
      <c r="M36" s="519">
        <v>93</v>
      </c>
      <c r="N36" s="520">
        <v>45326.210973316221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2" t="s">
        <v>511</v>
      </c>
      <c r="B5" s="498"/>
      <c r="C5" s="525">
        <v>0</v>
      </c>
      <c r="D5" s="498">
        <v>2227.6400000000003</v>
      </c>
      <c r="E5" s="525">
        <v>1</v>
      </c>
      <c r="F5" s="499">
        <v>2227.6400000000003</v>
      </c>
    </row>
    <row r="6" spans="1:6" ht="14.4" customHeight="1" thickBot="1" x14ac:dyDescent="0.35">
      <c r="A6" s="528" t="s">
        <v>3</v>
      </c>
      <c r="B6" s="529"/>
      <c r="C6" s="530">
        <v>0</v>
      </c>
      <c r="D6" s="529">
        <v>2227.6400000000003</v>
      </c>
      <c r="E6" s="530">
        <v>1</v>
      </c>
      <c r="F6" s="531">
        <v>2227.6400000000003</v>
      </c>
    </row>
    <row r="7" spans="1:6" ht="14.4" customHeight="1" thickBot="1" x14ac:dyDescent="0.35"/>
    <row r="8" spans="1:6" ht="14.4" customHeight="1" x14ac:dyDescent="0.3">
      <c r="A8" s="538" t="s">
        <v>512</v>
      </c>
      <c r="B8" s="505"/>
      <c r="C8" s="526">
        <v>0</v>
      </c>
      <c r="D8" s="505">
        <v>2177.8200000000002</v>
      </c>
      <c r="E8" s="526">
        <v>1</v>
      </c>
      <c r="F8" s="506">
        <v>2177.8200000000002</v>
      </c>
    </row>
    <row r="9" spans="1:6" ht="14.4" customHeight="1" thickBot="1" x14ac:dyDescent="0.35">
      <c r="A9" s="539" t="s">
        <v>513</v>
      </c>
      <c r="B9" s="535"/>
      <c r="C9" s="536">
        <v>0</v>
      </c>
      <c r="D9" s="535">
        <v>49.820000000000014</v>
      </c>
      <c r="E9" s="536">
        <v>1</v>
      </c>
      <c r="F9" s="537">
        <v>49.820000000000014</v>
      </c>
    </row>
    <row r="10" spans="1:6" ht="14.4" customHeight="1" thickBot="1" x14ac:dyDescent="0.35">
      <c r="A10" s="528" t="s">
        <v>3</v>
      </c>
      <c r="B10" s="529"/>
      <c r="C10" s="530">
        <v>0</v>
      </c>
      <c r="D10" s="529">
        <v>2227.6400000000003</v>
      </c>
      <c r="E10" s="530">
        <v>1</v>
      </c>
      <c r="F10" s="531">
        <v>2227.6400000000003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520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44</v>
      </c>
      <c r="J3" s="43">
        <f>SUBTOTAL(9,J6:J1048576)</f>
        <v>2227.6400000000003</v>
      </c>
      <c r="K3" s="44">
        <f>IF(M3=0,0,J3/M3)</f>
        <v>1</v>
      </c>
      <c r="L3" s="43">
        <f>SUBTOTAL(9,L6:L1048576)</f>
        <v>44</v>
      </c>
      <c r="M3" s="45">
        <f>SUBTOTAL(9,M6:M1048576)</f>
        <v>2227.6400000000003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40" t="s">
        <v>131</v>
      </c>
      <c r="C5" s="540" t="s">
        <v>70</v>
      </c>
      <c r="D5" s="540" t="s">
        <v>132</v>
      </c>
      <c r="E5" s="54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" customHeight="1" x14ac:dyDescent="0.3">
      <c r="A6" s="500" t="s">
        <v>442</v>
      </c>
      <c r="B6" s="501" t="s">
        <v>514</v>
      </c>
      <c r="C6" s="501" t="s">
        <v>515</v>
      </c>
      <c r="D6" s="501" t="s">
        <v>478</v>
      </c>
      <c r="E6" s="501" t="s">
        <v>516</v>
      </c>
      <c r="F6" s="505"/>
      <c r="G6" s="505"/>
      <c r="H6" s="526">
        <v>0</v>
      </c>
      <c r="I6" s="505">
        <v>43</v>
      </c>
      <c r="J6" s="505">
        <v>2177.8200000000002</v>
      </c>
      <c r="K6" s="526">
        <v>1</v>
      </c>
      <c r="L6" s="505">
        <v>43</v>
      </c>
      <c r="M6" s="506">
        <v>2177.8200000000002</v>
      </c>
    </row>
    <row r="7" spans="1:13" ht="14.4" customHeight="1" thickBot="1" x14ac:dyDescent="0.35">
      <c r="A7" s="514" t="s">
        <v>442</v>
      </c>
      <c r="B7" s="515" t="s">
        <v>517</v>
      </c>
      <c r="C7" s="515" t="s">
        <v>518</v>
      </c>
      <c r="D7" s="515" t="s">
        <v>482</v>
      </c>
      <c r="E7" s="515" t="s">
        <v>519</v>
      </c>
      <c r="F7" s="519"/>
      <c r="G7" s="519"/>
      <c r="H7" s="527">
        <v>0</v>
      </c>
      <c r="I7" s="519">
        <v>1</v>
      </c>
      <c r="J7" s="519">
        <v>49.820000000000014</v>
      </c>
      <c r="K7" s="527">
        <v>1</v>
      </c>
      <c r="L7" s="519">
        <v>1</v>
      </c>
      <c r="M7" s="520">
        <v>49.820000000000014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376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144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" customHeight="1" x14ac:dyDescent="0.3">
      <c r="A6" s="552" t="s">
        <v>521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9"/>
    </row>
    <row r="7" spans="1:17" ht="14.4" customHeight="1" x14ac:dyDescent="0.3">
      <c r="A7" s="553" t="s">
        <v>522</v>
      </c>
      <c r="B7" s="559">
        <v>226</v>
      </c>
      <c r="C7" s="512"/>
      <c r="D7" s="512"/>
      <c r="E7" s="513"/>
      <c r="F7" s="556">
        <v>1</v>
      </c>
      <c r="G7" s="534">
        <v>0</v>
      </c>
      <c r="H7" s="534">
        <v>0</v>
      </c>
      <c r="I7" s="562">
        <v>0</v>
      </c>
      <c r="J7" s="559">
        <v>101</v>
      </c>
      <c r="K7" s="512"/>
      <c r="L7" s="512"/>
      <c r="M7" s="513"/>
      <c r="N7" s="556">
        <v>1</v>
      </c>
      <c r="O7" s="534">
        <v>0</v>
      </c>
      <c r="P7" s="534">
        <v>0</v>
      </c>
      <c r="Q7" s="550">
        <v>0</v>
      </c>
    </row>
    <row r="8" spans="1:17" ht="14.4" customHeight="1" thickBot="1" x14ac:dyDescent="0.35">
      <c r="A8" s="554" t="s">
        <v>523</v>
      </c>
      <c r="B8" s="560">
        <v>150</v>
      </c>
      <c r="C8" s="519"/>
      <c r="D8" s="519"/>
      <c r="E8" s="520"/>
      <c r="F8" s="557">
        <v>1</v>
      </c>
      <c r="G8" s="527">
        <v>0</v>
      </c>
      <c r="H8" s="527">
        <v>0</v>
      </c>
      <c r="I8" s="563">
        <v>0</v>
      </c>
      <c r="J8" s="560">
        <v>43</v>
      </c>
      <c r="K8" s="519"/>
      <c r="L8" s="519"/>
      <c r="M8" s="520"/>
      <c r="N8" s="557">
        <v>1</v>
      </c>
      <c r="O8" s="527">
        <v>0</v>
      </c>
      <c r="P8" s="527">
        <v>0</v>
      </c>
      <c r="Q8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19</v>
      </c>
      <c r="B5" s="488" t="s">
        <v>524</v>
      </c>
      <c r="C5" s="491">
        <v>46609.139999999948</v>
      </c>
      <c r="D5" s="491">
        <v>408</v>
      </c>
      <c r="E5" s="491">
        <v>37112.069999999949</v>
      </c>
      <c r="F5" s="564">
        <v>0.79624017950127357</v>
      </c>
      <c r="G5" s="491">
        <v>336</v>
      </c>
      <c r="H5" s="564">
        <v>0.82352941176470584</v>
      </c>
      <c r="I5" s="491">
        <v>9497.0700000000015</v>
      </c>
      <c r="J5" s="564">
        <v>0.20375982049872648</v>
      </c>
      <c r="K5" s="491">
        <v>72</v>
      </c>
      <c r="L5" s="564">
        <v>0.17647058823529413</v>
      </c>
      <c r="M5" s="491" t="s">
        <v>68</v>
      </c>
      <c r="N5" s="150"/>
    </row>
    <row r="6" spans="1:14" ht="14.4" customHeight="1" x14ac:dyDescent="0.3">
      <c r="A6" s="487">
        <v>19</v>
      </c>
      <c r="B6" s="488" t="s">
        <v>525</v>
      </c>
      <c r="C6" s="491">
        <v>46609.139999999948</v>
      </c>
      <c r="D6" s="491">
        <v>408</v>
      </c>
      <c r="E6" s="491">
        <v>37112.069999999949</v>
      </c>
      <c r="F6" s="564">
        <v>0.79624017950127357</v>
      </c>
      <c r="G6" s="491">
        <v>336</v>
      </c>
      <c r="H6" s="564">
        <v>0.82352941176470584</v>
      </c>
      <c r="I6" s="491">
        <v>9497.0700000000015</v>
      </c>
      <c r="J6" s="564">
        <v>0.20375982049872648</v>
      </c>
      <c r="K6" s="491">
        <v>72</v>
      </c>
      <c r="L6" s="564">
        <v>0.17647058823529413</v>
      </c>
      <c r="M6" s="491" t="s">
        <v>1</v>
      </c>
      <c r="N6" s="150"/>
    </row>
    <row r="7" spans="1:14" ht="14.4" customHeight="1" x14ac:dyDescent="0.3">
      <c r="A7" s="487" t="s">
        <v>435</v>
      </c>
      <c r="B7" s="488" t="s">
        <v>3</v>
      </c>
      <c r="C7" s="491">
        <v>46609.139999999948</v>
      </c>
      <c r="D7" s="491">
        <v>408</v>
      </c>
      <c r="E7" s="491">
        <v>37112.069999999949</v>
      </c>
      <c r="F7" s="564">
        <v>0.79624017950127357</v>
      </c>
      <c r="G7" s="491">
        <v>336</v>
      </c>
      <c r="H7" s="564">
        <v>0.82352941176470584</v>
      </c>
      <c r="I7" s="491">
        <v>9497.0700000000015</v>
      </c>
      <c r="J7" s="564">
        <v>0.20375982049872648</v>
      </c>
      <c r="K7" s="491">
        <v>72</v>
      </c>
      <c r="L7" s="564">
        <v>0.17647058823529413</v>
      </c>
      <c r="M7" s="491" t="s">
        <v>441</v>
      </c>
      <c r="N7" s="150"/>
    </row>
    <row r="9" spans="1:14" ht="14.4" customHeight="1" x14ac:dyDescent="0.3">
      <c r="A9" s="487">
        <v>19</v>
      </c>
      <c r="B9" s="488" t="s">
        <v>524</v>
      </c>
      <c r="C9" s="491" t="s">
        <v>437</v>
      </c>
      <c r="D9" s="491" t="s">
        <v>437</v>
      </c>
      <c r="E9" s="491" t="s">
        <v>437</v>
      </c>
      <c r="F9" s="564" t="s">
        <v>437</v>
      </c>
      <c r="G9" s="491" t="s">
        <v>437</v>
      </c>
      <c r="H9" s="564" t="s">
        <v>437</v>
      </c>
      <c r="I9" s="491" t="s">
        <v>437</v>
      </c>
      <c r="J9" s="564" t="s">
        <v>437</v>
      </c>
      <c r="K9" s="491" t="s">
        <v>437</v>
      </c>
      <c r="L9" s="564" t="s">
        <v>437</v>
      </c>
      <c r="M9" s="491" t="s">
        <v>68</v>
      </c>
      <c r="N9" s="150"/>
    </row>
    <row r="10" spans="1:14" ht="14.4" customHeight="1" x14ac:dyDescent="0.3">
      <c r="A10" s="487" t="s">
        <v>526</v>
      </c>
      <c r="B10" s="488" t="s">
        <v>525</v>
      </c>
      <c r="C10" s="491">
        <v>46609.139999999948</v>
      </c>
      <c r="D10" s="491">
        <v>408</v>
      </c>
      <c r="E10" s="491">
        <v>37112.069999999949</v>
      </c>
      <c r="F10" s="564">
        <v>0.79624017950127357</v>
      </c>
      <c r="G10" s="491">
        <v>336</v>
      </c>
      <c r="H10" s="564">
        <v>0.82352941176470584</v>
      </c>
      <c r="I10" s="491">
        <v>9497.0700000000015</v>
      </c>
      <c r="J10" s="564">
        <v>0.20375982049872648</v>
      </c>
      <c r="K10" s="491">
        <v>72</v>
      </c>
      <c r="L10" s="564">
        <v>0.17647058823529413</v>
      </c>
      <c r="M10" s="491" t="s">
        <v>1</v>
      </c>
      <c r="N10" s="150"/>
    </row>
    <row r="11" spans="1:14" ht="14.4" customHeight="1" x14ac:dyDescent="0.3">
      <c r="A11" s="487" t="s">
        <v>526</v>
      </c>
      <c r="B11" s="488" t="s">
        <v>527</v>
      </c>
      <c r="C11" s="491">
        <v>46609.139999999948</v>
      </c>
      <c r="D11" s="491">
        <v>408</v>
      </c>
      <c r="E11" s="491">
        <v>37112.069999999949</v>
      </c>
      <c r="F11" s="564">
        <v>0.79624017950127357</v>
      </c>
      <c r="G11" s="491">
        <v>336</v>
      </c>
      <c r="H11" s="564">
        <v>0.82352941176470584</v>
      </c>
      <c r="I11" s="491">
        <v>9497.0700000000015</v>
      </c>
      <c r="J11" s="564">
        <v>0.20375982049872648</v>
      </c>
      <c r="K11" s="491">
        <v>72</v>
      </c>
      <c r="L11" s="564">
        <v>0.17647058823529413</v>
      </c>
      <c r="M11" s="491" t="s">
        <v>445</v>
      </c>
      <c r="N11" s="150"/>
    </row>
    <row r="12" spans="1:14" ht="14.4" customHeight="1" x14ac:dyDescent="0.3">
      <c r="A12" s="487" t="s">
        <v>437</v>
      </c>
      <c r="B12" s="488" t="s">
        <v>437</v>
      </c>
      <c r="C12" s="491" t="s">
        <v>437</v>
      </c>
      <c r="D12" s="491" t="s">
        <v>437</v>
      </c>
      <c r="E12" s="491" t="s">
        <v>437</v>
      </c>
      <c r="F12" s="564" t="s">
        <v>437</v>
      </c>
      <c r="G12" s="491" t="s">
        <v>437</v>
      </c>
      <c r="H12" s="564" t="s">
        <v>437</v>
      </c>
      <c r="I12" s="491" t="s">
        <v>437</v>
      </c>
      <c r="J12" s="564" t="s">
        <v>437</v>
      </c>
      <c r="K12" s="491" t="s">
        <v>437</v>
      </c>
      <c r="L12" s="564" t="s">
        <v>437</v>
      </c>
      <c r="M12" s="491" t="s">
        <v>446</v>
      </c>
      <c r="N12" s="150"/>
    </row>
    <row r="13" spans="1:14" ht="14.4" customHeight="1" x14ac:dyDescent="0.3">
      <c r="A13" s="487" t="s">
        <v>435</v>
      </c>
      <c r="B13" s="488" t="s">
        <v>528</v>
      </c>
      <c r="C13" s="491">
        <v>46609.139999999948</v>
      </c>
      <c r="D13" s="491">
        <v>408</v>
      </c>
      <c r="E13" s="491">
        <v>37112.069999999949</v>
      </c>
      <c r="F13" s="564">
        <v>0.79624017950127357</v>
      </c>
      <c r="G13" s="491">
        <v>336</v>
      </c>
      <c r="H13" s="564">
        <v>0.82352941176470584</v>
      </c>
      <c r="I13" s="491">
        <v>9497.0700000000015</v>
      </c>
      <c r="J13" s="564">
        <v>0.20375982049872648</v>
      </c>
      <c r="K13" s="491">
        <v>72</v>
      </c>
      <c r="L13" s="564">
        <v>0.17647058823529413</v>
      </c>
      <c r="M13" s="491" t="s">
        <v>441</v>
      </c>
      <c r="N13" s="150"/>
    </row>
    <row r="14" spans="1:14" ht="14.4" customHeight="1" x14ac:dyDescent="0.3">
      <c r="A14" s="565" t="s">
        <v>247</v>
      </c>
    </row>
    <row r="15" spans="1:14" ht="14.4" customHeight="1" x14ac:dyDescent="0.3">
      <c r="A15" s="566" t="s">
        <v>529</v>
      </c>
    </row>
    <row r="16" spans="1:14" ht="14.4" customHeight="1" x14ac:dyDescent="0.3">
      <c r="A16" s="565" t="s">
        <v>530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3" t="s">
        <v>135</v>
      </c>
      <c r="B4" s="544" t="s">
        <v>19</v>
      </c>
      <c r="C4" s="570"/>
      <c r="D4" s="544" t="s">
        <v>20</v>
      </c>
      <c r="E4" s="570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" customHeight="1" x14ac:dyDescent="0.3">
      <c r="A5" s="567" t="s">
        <v>531</v>
      </c>
      <c r="B5" s="558">
        <v>17504.789999999954</v>
      </c>
      <c r="C5" s="501">
        <v>1</v>
      </c>
      <c r="D5" s="571">
        <v>188</v>
      </c>
      <c r="E5" s="574" t="s">
        <v>531</v>
      </c>
      <c r="F5" s="558">
        <v>14690.899999999954</v>
      </c>
      <c r="G5" s="526">
        <v>0.83925028520764844</v>
      </c>
      <c r="H5" s="505">
        <v>157</v>
      </c>
      <c r="I5" s="549">
        <v>0.83510638297872342</v>
      </c>
      <c r="J5" s="577">
        <v>2813.8900000000003</v>
      </c>
      <c r="K5" s="526">
        <v>0.16074971479235156</v>
      </c>
      <c r="L5" s="505">
        <v>31</v>
      </c>
      <c r="M5" s="549">
        <v>0.16489361702127658</v>
      </c>
    </row>
    <row r="6" spans="1:13" ht="14.4" customHeight="1" x14ac:dyDescent="0.3">
      <c r="A6" s="568" t="s">
        <v>532</v>
      </c>
      <c r="B6" s="559">
        <v>3653.3700000000003</v>
      </c>
      <c r="C6" s="508">
        <v>1</v>
      </c>
      <c r="D6" s="572">
        <v>34</v>
      </c>
      <c r="E6" s="575" t="s">
        <v>532</v>
      </c>
      <c r="F6" s="559">
        <v>2862.9500000000003</v>
      </c>
      <c r="G6" s="534">
        <v>0.78364633201674072</v>
      </c>
      <c r="H6" s="512">
        <v>29</v>
      </c>
      <c r="I6" s="550">
        <v>0.8529411764705882</v>
      </c>
      <c r="J6" s="578">
        <v>790.42000000000007</v>
      </c>
      <c r="K6" s="534">
        <v>0.21635366798325928</v>
      </c>
      <c r="L6" s="512">
        <v>5</v>
      </c>
      <c r="M6" s="550">
        <v>0.14705882352941177</v>
      </c>
    </row>
    <row r="7" spans="1:13" ht="14.4" customHeight="1" x14ac:dyDescent="0.3">
      <c r="A7" s="568" t="s">
        <v>533</v>
      </c>
      <c r="B7" s="559">
        <v>6561.2400000000007</v>
      </c>
      <c r="C7" s="508">
        <v>1</v>
      </c>
      <c r="D7" s="572">
        <v>35</v>
      </c>
      <c r="E7" s="575" t="s">
        <v>533</v>
      </c>
      <c r="F7" s="559">
        <v>6561.2400000000007</v>
      </c>
      <c r="G7" s="534">
        <v>1</v>
      </c>
      <c r="H7" s="512">
        <v>32</v>
      </c>
      <c r="I7" s="550">
        <v>0.91428571428571426</v>
      </c>
      <c r="J7" s="578">
        <v>0</v>
      </c>
      <c r="K7" s="534">
        <v>0</v>
      </c>
      <c r="L7" s="512">
        <v>3</v>
      </c>
      <c r="M7" s="550">
        <v>8.5714285714285715E-2</v>
      </c>
    </row>
    <row r="8" spans="1:13" ht="14.4" customHeight="1" x14ac:dyDescent="0.3">
      <c r="A8" s="568" t="s">
        <v>534</v>
      </c>
      <c r="B8" s="559">
        <v>6874.42</v>
      </c>
      <c r="C8" s="508">
        <v>1</v>
      </c>
      <c r="D8" s="572">
        <v>28</v>
      </c>
      <c r="E8" s="575" t="s">
        <v>534</v>
      </c>
      <c r="F8" s="559">
        <v>3050.94</v>
      </c>
      <c r="G8" s="534">
        <v>0.44381053237945894</v>
      </c>
      <c r="H8" s="512">
        <v>18</v>
      </c>
      <c r="I8" s="550">
        <v>0.6428571428571429</v>
      </c>
      <c r="J8" s="578">
        <v>3823.4800000000005</v>
      </c>
      <c r="K8" s="534">
        <v>0.55618946762054111</v>
      </c>
      <c r="L8" s="512">
        <v>10</v>
      </c>
      <c r="M8" s="550">
        <v>0.35714285714285715</v>
      </c>
    </row>
    <row r="9" spans="1:13" ht="14.4" customHeight="1" thickBot="1" x14ac:dyDescent="0.35">
      <c r="A9" s="569" t="s">
        <v>535</v>
      </c>
      <c r="B9" s="560">
        <v>12015.319999999998</v>
      </c>
      <c r="C9" s="515">
        <v>1</v>
      </c>
      <c r="D9" s="573">
        <v>123</v>
      </c>
      <c r="E9" s="576" t="s">
        <v>535</v>
      </c>
      <c r="F9" s="560">
        <v>9946.0399999999972</v>
      </c>
      <c r="G9" s="527">
        <v>0.82777986770223344</v>
      </c>
      <c r="H9" s="519">
        <v>100</v>
      </c>
      <c r="I9" s="551">
        <v>0.81300813008130079</v>
      </c>
      <c r="J9" s="579">
        <v>2069.2800000000002</v>
      </c>
      <c r="K9" s="527">
        <v>0.17222013229776656</v>
      </c>
      <c r="L9" s="519">
        <v>23</v>
      </c>
      <c r="M9" s="551">
        <v>0.18699186991869918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778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46609.139999999963</v>
      </c>
      <c r="N3" s="66">
        <f>SUBTOTAL(9,N7:N1048576)</f>
        <v>806</v>
      </c>
      <c r="O3" s="66">
        <f>SUBTOTAL(9,O7:O1048576)</f>
        <v>408</v>
      </c>
      <c r="P3" s="66">
        <f>SUBTOTAL(9,P7:P1048576)</f>
        <v>37112.069999999956</v>
      </c>
      <c r="Q3" s="67">
        <f>IF(M3=0,0,P3/M3)</f>
        <v>0.79624017950127346</v>
      </c>
      <c r="R3" s="66">
        <f>SUBTOTAL(9,R7:R1048576)</f>
        <v>652</v>
      </c>
      <c r="S3" s="67">
        <f>IF(N3=0,0,R3/N3)</f>
        <v>0.80893300248138955</v>
      </c>
      <c r="T3" s="66">
        <f>SUBTOTAL(9,T7:T1048576)</f>
        <v>336</v>
      </c>
      <c r="U3" s="68">
        <f>IF(O3=0,0,T3/O3)</f>
        <v>0.82352941176470584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80" t="s">
        <v>23</v>
      </c>
      <c r="B6" s="581" t="s">
        <v>5</v>
      </c>
      <c r="C6" s="580" t="s">
        <v>24</v>
      </c>
      <c r="D6" s="581" t="s">
        <v>6</v>
      </c>
      <c r="E6" s="581" t="s">
        <v>151</v>
      </c>
      <c r="F6" s="581" t="s">
        <v>25</v>
      </c>
      <c r="G6" s="581" t="s">
        <v>26</v>
      </c>
      <c r="H6" s="581" t="s">
        <v>8</v>
      </c>
      <c r="I6" s="581" t="s">
        <v>10</v>
      </c>
      <c r="J6" s="581" t="s">
        <v>11</v>
      </c>
      <c r="K6" s="581" t="s">
        <v>12</v>
      </c>
      <c r="L6" s="581" t="s">
        <v>27</v>
      </c>
      <c r="M6" s="582" t="s">
        <v>14</v>
      </c>
      <c r="N6" s="583" t="s">
        <v>28</v>
      </c>
      <c r="O6" s="583" t="s">
        <v>28</v>
      </c>
      <c r="P6" s="583" t="s">
        <v>14</v>
      </c>
      <c r="Q6" s="583" t="s">
        <v>2</v>
      </c>
      <c r="R6" s="583" t="s">
        <v>28</v>
      </c>
      <c r="S6" s="583" t="s">
        <v>2</v>
      </c>
      <c r="T6" s="583" t="s">
        <v>28</v>
      </c>
      <c r="U6" s="584" t="s">
        <v>2</v>
      </c>
    </row>
    <row r="7" spans="1:21" ht="14.4" customHeight="1" x14ac:dyDescent="0.3">
      <c r="A7" s="585">
        <v>19</v>
      </c>
      <c r="B7" s="586" t="s">
        <v>524</v>
      </c>
      <c r="C7" s="586" t="s">
        <v>526</v>
      </c>
      <c r="D7" s="587" t="s">
        <v>777</v>
      </c>
      <c r="E7" s="588" t="s">
        <v>531</v>
      </c>
      <c r="F7" s="586" t="s">
        <v>525</v>
      </c>
      <c r="G7" s="586" t="s">
        <v>536</v>
      </c>
      <c r="H7" s="586" t="s">
        <v>477</v>
      </c>
      <c r="I7" s="586" t="s">
        <v>537</v>
      </c>
      <c r="J7" s="586" t="s">
        <v>538</v>
      </c>
      <c r="K7" s="586" t="s">
        <v>539</v>
      </c>
      <c r="L7" s="589">
        <v>31.09</v>
      </c>
      <c r="M7" s="589">
        <v>62.18</v>
      </c>
      <c r="N7" s="586">
        <v>2</v>
      </c>
      <c r="O7" s="590">
        <v>1</v>
      </c>
      <c r="P7" s="589">
        <v>62.18</v>
      </c>
      <c r="Q7" s="591">
        <v>1</v>
      </c>
      <c r="R7" s="586">
        <v>2</v>
      </c>
      <c r="S7" s="591">
        <v>1</v>
      </c>
      <c r="T7" s="590">
        <v>1</v>
      </c>
      <c r="U7" s="122">
        <v>1</v>
      </c>
    </row>
    <row r="8" spans="1:21" ht="14.4" customHeight="1" x14ac:dyDescent="0.3">
      <c r="A8" s="592">
        <v>19</v>
      </c>
      <c r="B8" s="593" t="s">
        <v>524</v>
      </c>
      <c r="C8" s="593" t="s">
        <v>526</v>
      </c>
      <c r="D8" s="594" t="s">
        <v>777</v>
      </c>
      <c r="E8" s="595" t="s">
        <v>531</v>
      </c>
      <c r="F8" s="593" t="s">
        <v>525</v>
      </c>
      <c r="G8" s="593" t="s">
        <v>540</v>
      </c>
      <c r="H8" s="593" t="s">
        <v>437</v>
      </c>
      <c r="I8" s="593" t="s">
        <v>541</v>
      </c>
      <c r="J8" s="593" t="s">
        <v>542</v>
      </c>
      <c r="K8" s="593" t="s">
        <v>543</v>
      </c>
      <c r="L8" s="596">
        <v>0</v>
      </c>
      <c r="M8" s="596">
        <v>0</v>
      </c>
      <c r="N8" s="593">
        <v>1</v>
      </c>
      <c r="O8" s="597">
        <v>1</v>
      </c>
      <c r="P8" s="596"/>
      <c r="Q8" s="598"/>
      <c r="R8" s="593"/>
      <c r="S8" s="598">
        <v>0</v>
      </c>
      <c r="T8" s="597"/>
      <c r="U8" s="599">
        <v>0</v>
      </c>
    </row>
    <row r="9" spans="1:21" ht="14.4" customHeight="1" x14ac:dyDescent="0.3">
      <c r="A9" s="592">
        <v>19</v>
      </c>
      <c r="B9" s="593" t="s">
        <v>524</v>
      </c>
      <c r="C9" s="593" t="s">
        <v>526</v>
      </c>
      <c r="D9" s="594" t="s">
        <v>777</v>
      </c>
      <c r="E9" s="595" t="s">
        <v>531</v>
      </c>
      <c r="F9" s="593" t="s">
        <v>525</v>
      </c>
      <c r="G9" s="593" t="s">
        <v>544</v>
      </c>
      <c r="H9" s="593" t="s">
        <v>437</v>
      </c>
      <c r="I9" s="593" t="s">
        <v>545</v>
      </c>
      <c r="J9" s="593" t="s">
        <v>546</v>
      </c>
      <c r="K9" s="593" t="s">
        <v>547</v>
      </c>
      <c r="L9" s="596">
        <v>17.239999999999998</v>
      </c>
      <c r="M9" s="596">
        <v>34.479999999999997</v>
      </c>
      <c r="N9" s="593">
        <v>2</v>
      </c>
      <c r="O9" s="597">
        <v>1</v>
      </c>
      <c r="P9" s="596">
        <v>34.479999999999997</v>
      </c>
      <c r="Q9" s="598">
        <v>1</v>
      </c>
      <c r="R9" s="593">
        <v>2</v>
      </c>
      <c r="S9" s="598">
        <v>1</v>
      </c>
      <c r="T9" s="597">
        <v>1</v>
      </c>
      <c r="U9" s="599">
        <v>1</v>
      </c>
    </row>
    <row r="10" spans="1:21" ht="14.4" customHeight="1" x14ac:dyDescent="0.3">
      <c r="A10" s="592">
        <v>19</v>
      </c>
      <c r="B10" s="593" t="s">
        <v>524</v>
      </c>
      <c r="C10" s="593" t="s">
        <v>526</v>
      </c>
      <c r="D10" s="594" t="s">
        <v>777</v>
      </c>
      <c r="E10" s="595" t="s">
        <v>531</v>
      </c>
      <c r="F10" s="593" t="s">
        <v>525</v>
      </c>
      <c r="G10" s="593" t="s">
        <v>544</v>
      </c>
      <c r="H10" s="593" t="s">
        <v>437</v>
      </c>
      <c r="I10" s="593" t="s">
        <v>548</v>
      </c>
      <c r="J10" s="593" t="s">
        <v>546</v>
      </c>
      <c r="K10" s="593" t="s">
        <v>549</v>
      </c>
      <c r="L10" s="596">
        <v>57.48</v>
      </c>
      <c r="M10" s="596">
        <v>17186.519999999953</v>
      </c>
      <c r="N10" s="593">
        <v>299</v>
      </c>
      <c r="O10" s="597">
        <v>150</v>
      </c>
      <c r="P10" s="596">
        <v>14427.479999999954</v>
      </c>
      <c r="Q10" s="598">
        <v>0.83946488294314348</v>
      </c>
      <c r="R10" s="593">
        <v>251</v>
      </c>
      <c r="S10" s="598">
        <v>0.83946488294314381</v>
      </c>
      <c r="T10" s="597">
        <v>126</v>
      </c>
      <c r="U10" s="599">
        <v>0.84</v>
      </c>
    </row>
    <row r="11" spans="1:21" ht="14.4" customHeight="1" x14ac:dyDescent="0.3">
      <c r="A11" s="592">
        <v>19</v>
      </c>
      <c r="B11" s="593" t="s">
        <v>524</v>
      </c>
      <c r="C11" s="593" t="s">
        <v>526</v>
      </c>
      <c r="D11" s="594" t="s">
        <v>777</v>
      </c>
      <c r="E11" s="595" t="s">
        <v>531</v>
      </c>
      <c r="F11" s="593" t="s">
        <v>525</v>
      </c>
      <c r="G11" s="593" t="s">
        <v>550</v>
      </c>
      <c r="H11" s="593" t="s">
        <v>437</v>
      </c>
      <c r="I11" s="593" t="s">
        <v>551</v>
      </c>
      <c r="J11" s="593" t="s">
        <v>552</v>
      </c>
      <c r="K11" s="593" t="s">
        <v>553</v>
      </c>
      <c r="L11" s="596">
        <v>54.85</v>
      </c>
      <c r="M11" s="596">
        <v>54.85</v>
      </c>
      <c r="N11" s="593">
        <v>1</v>
      </c>
      <c r="O11" s="597">
        <v>1</v>
      </c>
      <c r="P11" s="596"/>
      <c r="Q11" s="598">
        <v>0</v>
      </c>
      <c r="R11" s="593"/>
      <c r="S11" s="598">
        <v>0</v>
      </c>
      <c r="T11" s="597"/>
      <c r="U11" s="599">
        <v>0</v>
      </c>
    </row>
    <row r="12" spans="1:21" ht="14.4" customHeight="1" x14ac:dyDescent="0.3">
      <c r="A12" s="592">
        <v>19</v>
      </c>
      <c r="B12" s="593" t="s">
        <v>524</v>
      </c>
      <c r="C12" s="593" t="s">
        <v>526</v>
      </c>
      <c r="D12" s="594" t="s">
        <v>777</v>
      </c>
      <c r="E12" s="595" t="s">
        <v>531</v>
      </c>
      <c r="F12" s="593" t="s">
        <v>525</v>
      </c>
      <c r="G12" s="593" t="s">
        <v>554</v>
      </c>
      <c r="H12" s="593" t="s">
        <v>437</v>
      </c>
      <c r="I12" s="593" t="s">
        <v>555</v>
      </c>
      <c r="J12" s="593" t="s">
        <v>556</v>
      </c>
      <c r="K12" s="593" t="s">
        <v>557</v>
      </c>
      <c r="L12" s="596">
        <v>0</v>
      </c>
      <c r="M12" s="596">
        <v>0</v>
      </c>
      <c r="N12" s="593">
        <v>2</v>
      </c>
      <c r="O12" s="597">
        <v>1</v>
      </c>
      <c r="P12" s="596"/>
      <c r="Q12" s="598"/>
      <c r="R12" s="593"/>
      <c r="S12" s="598">
        <v>0</v>
      </c>
      <c r="T12" s="597"/>
      <c r="U12" s="599">
        <v>0</v>
      </c>
    </row>
    <row r="13" spans="1:21" ht="14.4" customHeight="1" x14ac:dyDescent="0.3">
      <c r="A13" s="592">
        <v>19</v>
      </c>
      <c r="B13" s="593" t="s">
        <v>524</v>
      </c>
      <c r="C13" s="593" t="s">
        <v>526</v>
      </c>
      <c r="D13" s="594" t="s">
        <v>777</v>
      </c>
      <c r="E13" s="595" t="s">
        <v>531</v>
      </c>
      <c r="F13" s="593" t="s">
        <v>525</v>
      </c>
      <c r="G13" s="593" t="s">
        <v>554</v>
      </c>
      <c r="H13" s="593" t="s">
        <v>437</v>
      </c>
      <c r="I13" s="593" t="s">
        <v>558</v>
      </c>
      <c r="J13" s="593" t="s">
        <v>556</v>
      </c>
      <c r="K13" s="593" t="s">
        <v>557</v>
      </c>
      <c r="L13" s="596">
        <v>0</v>
      </c>
      <c r="M13" s="596">
        <v>0</v>
      </c>
      <c r="N13" s="593">
        <v>3</v>
      </c>
      <c r="O13" s="597">
        <v>2</v>
      </c>
      <c r="P13" s="596">
        <v>0</v>
      </c>
      <c r="Q13" s="598"/>
      <c r="R13" s="593">
        <v>3</v>
      </c>
      <c r="S13" s="598">
        <v>1</v>
      </c>
      <c r="T13" s="597">
        <v>2</v>
      </c>
      <c r="U13" s="599">
        <v>1</v>
      </c>
    </row>
    <row r="14" spans="1:21" ht="14.4" customHeight="1" x14ac:dyDescent="0.3">
      <c r="A14" s="592">
        <v>19</v>
      </c>
      <c r="B14" s="593" t="s">
        <v>524</v>
      </c>
      <c r="C14" s="593" t="s">
        <v>526</v>
      </c>
      <c r="D14" s="594" t="s">
        <v>777</v>
      </c>
      <c r="E14" s="595" t="s">
        <v>531</v>
      </c>
      <c r="F14" s="593" t="s">
        <v>525</v>
      </c>
      <c r="G14" s="593" t="s">
        <v>559</v>
      </c>
      <c r="H14" s="593" t="s">
        <v>437</v>
      </c>
      <c r="I14" s="593" t="s">
        <v>560</v>
      </c>
      <c r="J14" s="593" t="s">
        <v>561</v>
      </c>
      <c r="K14" s="593" t="s">
        <v>562</v>
      </c>
      <c r="L14" s="596">
        <v>0</v>
      </c>
      <c r="M14" s="596">
        <v>0</v>
      </c>
      <c r="N14" s="593">
        <v>8</v>
      </c>
      <c r="O14" s="597">
        <v>4</v>
      </c>
      <c r="P14" s="596">
        <v>0</v>
      </c>
      <c r="Q14" s="598"/>
      <c r="R14" s="593">
        <v>6</v>
      </c>
      <c r="S14" s="598">
        <v>0.75</v>
      </c>
      <c r="T14" s="597">
        <v>3</v>
      </c>
      <c r="U14" s="599">
        <v>0.75</v>
      </c>
    </row>
    <row r="15" spans="1:21" ht="14.4" customHeight="1" x14ac:dyDescent="0.3">
      <c r="A15" s="592">
        <v>19</v>
      </c>
      <c r="B15" s="593" t="s">
        <v>524</v>
      </c>
      <c r="C15" s="593" t="s">
        <v>526</v>
      </c>
      <c r="D15" s="594" t="s">
        <v>777</v>
      </c>
      <c r="E15" s="595" t="s">
        <v>531</v>
      </c>
      <c r="F15" s="593" t="s">
        <v>525</v>
      </c>
      <c r="G15" s="593" t="s">
        <v>559</v>
      </c>
      <c r="H15" s="593" t="s">
        <v>437</v>
      </c>
      <c r="I15" s="593" t="s">
        <v>563</v>
      </c>
      <c r="J15" s="593" t="s">
        <v>564</v>
      </c>
      <c r="K15" s="593" t="s">
        <v>565</v>
      </c>
      <c r="L15" s="596">
        <v>0</v>
      </c>
      <c r="M15" s="596">
        <v>0</v>
      </c>
      <c r="N15" s="593">
        <v>36</v>
      </c>
      <c r="O15" s="597">
        <v>16</v>
      </c>
      <c r="P15" s="596">
        <v>0</v>
      </c>
      <c r="Q15" s="598"/>
      <c r="R15" s="593">
        <v>36</v>
      </c>
      <c r="S15" s="598">
        <v>1</v>
      </c>
      <c r="T15" s="597">
        <v>16</v>
      </c>
      <c r="U15" s="599">
        <v>1</v>
      </c>
    </row>
    <row r="16" spans="1:21" ht="14.4" customHeight="1" x14ac:dyDescent="0.3">
      <c r="A16" s="592">
        <v>19</v>
      </c>
      <c r="B16" s="593" t="s">
        <v>524</v>
      </c>
      <c r="C16" s="593" t="s">
        <v>526</v>
      </c>
      <c r="D16" s="594" t="s">
        <v>777</v>
      </c>
      <c r="E16" s="595" t="s">
        <v>531</v>
      </c>
      <c r="F16" s="593" t="s">
        <v>525</v>
      </c>
      <c r="G16" s="593" t="s">
        <v>566</v>
      </c>
      <c r="H16" s="593" t="s">
        <v>437</v>
      </c>
      <c r="I16" s="593" t="s">
        <v>567</v>
      </c>
      <c r="J16" s="593" t="s">
        <v>568</v>
      </c>
      <c r="K16" s="593" t="s">
        <v>569</v>
      </c>
      <c r="L16" s="596">
        <v>0</v>
      </c>
      <c r="M16" s="596">
        <v>0</v>
      </c>
      <c r="N16" s="593">
        <v>7</v>
      </c>
      <c r="O16" s="597">
        <v>7</v>
      </c>
      <c r="P16" s="596">
        <v>0</v>
      </c>
      <c r="Q16" s="598"/>
      <c r="R16" s="593">
        <v>4</v>
      </c>
      <c r="S16" s="598">
        <v>0.5714285714285714</v>
      </c>
      <c r="T16" s="597">
        <v>4</v>
      </c>
      <c r="U16" s="599">
        <v>0.5714285714285714</v>
      </c>
    </row>
    <row r="17" spans="1:21" ht="14.4" customHeight="1" x14ac:dyDescent="0.3">
      <c r="A17" s="592">
        <v>19</v>
      </c>
      <c r="B17" s="593" t="s">
        <v>524</v>
      </c>
      <c r="C17" s="593" t="s">
        <v>526</v>
      </c>
      <c r="D17" s="594" t="s">
        <v>777</v>
      </c>
      <c r="E17" s="595" t="s">
        <v>531</v>
      </c>
      <c r="F17" s="593" t="s">
        <v>525</v>
      </c>
      <c r="G17" s="593" t="s">
        <v>570</v>
      </c>
      <c r="H17" s="593" t="s">
        <v>437</v>
      </c>
      <c r="I17" s="593" t="s">
        <v>571</v>
      </c>
      <c r="J17" s="593" t="s">
        <v>572</v>
      </c>
      <c r="K17" s="593" t="s">
        <v>573</v>
      </c>
      <c r="L17" s="596">
        <v>55.54</v>
      </c>
      <c r="M17" s="596">
        <v>55.54</v>
      </c>
      <c r="N17" s="593">
        <v>1</v>
      </c>
      <c r="O17" s="597">
        <v>1</v>
      </c>
      <c r="P17" s="596">
        <v>55.54</v>
      </c>
      <c r="Q17" s="598">
        <v>1</v>
      </c>
      <c r="R17" s="593">
        <v>1</v>
      </c>
      <c r="S17" s="598">
        <v>1</v>
      </c>
      <c r="T17" s="597">
        <v>1</v>
      </c>
      <c r="U17" s="599">
        <v>1</v>
      </c>
    </row>
    <row r="18" spans="1:21" ht="14.4" customHeight="1" x14ac:dyDescent="0.3">
      <c r="A18" s="592">
        <v>19</v>
      </c>
      <c r="B18" s="593" t="s">
        <v>524</v>
      </c>
      <c r="C18" s="593" t="s">
        <v>526</v>
      </c>
      <c r="D18" s="594" t="s">
        <v>777</v>
      </c>
      <c r="E18" s="595" t="s">
        <v>531</v>
      </c>
      <c r="F18" s="593" t="s">
        <v>525</v>
      </c>
      <c r="G18" s="593" t="s">
        <v>574</v>
      </c>
      <c r="H18" s="593" t="s">
        <v>437</v>
      </c>
      <c r="I18" s="593" t="s">
        <v>575</v>
      </c>
      <c r="J18" s="593" t="s">
        <v>576</v>
      </c>
      <c r="K18" s="593" t="s">
        <v>577</v>
      </c>
      <c r="L18" s="596">
        <v>0</v>
      </c>
      <c r="M18" s="596">
        <v>0</v>
      </c>
      <c r="N18" s="593">
        <v>1</v>
      </c>
      <c r="O18" s="597">
        <v>1</v>
      </c>
      <c r="P18" s="596">
        <v>0</v>
      </c>
      <c r="Q18" s="598"/>
      <c r="R18" s="593">
        <v>1</v>
      </c>
      <c r="S18" s="598">
        <v>1</v>
      </c>
      <c r="T18" s="597">
        <v>1</v>
      </c>
      <c r="U18" s="599">
        <v>1</v>
      </c>
    </row>
    <row r="19" spans="1:21" ht="14.4" customHeight="1" x14ac:dyDescent="0.3">
      <c r="A19" s="592">
        <v>19</v>
      </c>
      <c r="B19" s="593" t="s">
        <v>524</v>
      </c>
      <c r="C19" s="593" t="s">
        <v>526</v>
      </c>
      <c r="D19" s="594" t="s">
        <v>777</v>
      </c>
      <c r="E19" s="595" t="s">
        <v>531</v>
      </c>
      <c r="F19" s="593" t="s">
        <v>525</v>
      </c>
      <c r="G19" s="593" t="s">
        <v>578</v>
      </c>
      <c r="H19" s="593" t="s">
        <v>477</v>
      </c>
      <c r="I19" s="593" t="s">
        <v>579</v>
      </c>
      <c r="J19" s="593" t="s">
        <v>580</v>
      </c>
      <c r="K19" s="593" t="s">
        <v>581</v>
      </c>
      <c r="L19" s="596">
        <v>111.22</v>
      </c>
      <c r="M19" s="596">
        <v>111.22</v>
      </c>
      <c r="N19" s="593">
        <v>1</v>
      </c>
      <c r="O19" s="597">
        <v>1</v>
      </c>
      <c r="P19" s="596">
        <v>111.22</v>
      </c>
      <c r="Q19" s="598">
        <v>1</v>
      </c>
      <c r="R19" s="593">
        <v>1</v>
      </c>
      <c r="S19" s="598">
        <v>1</v>
      </c>
      <c r="T19" s="597">
        <v>1</v>
      </c>
      <c r="U19" s="599">
        <v>1</v>
      </c>
    </row>
    <row r="20" spans="1:21" ht="14.4" customHeight="1" x14ac:dyDescent="0.3">
      <c r="A20" s="592">
        <v>19</v>
      </c>
      <c r="B20" s="593" t="s">
        <v>524</v>
      </c>
      <c r="C20" s="593" t="s">
        <v>526</v>
      </c>
      <c r="D20" s="594" t="s">
        <v>777</v>
      </c>
      <c r="E20" s="595" t="s">
        <v>531</v>
      </c>
      <c r="F20" s="593" t="s">
        <v>525</v>
      </c>
      <c r="G20" s="593" t="s">
        <v>582</v>
      </c>
      <c r="H20" s="593" t="s">
        <v>437</v>
      </c>
      <c r="I20" s="593" t="s">
        <v>583</v>
      </c>
      <c r="J20" s="593" t="s">
        <v>584</v>
      </c>
      <c r="K20" s="593" t="s">
        <v>585</v>
      </c>
      <c r="L20" s="596">
        <v>0</v>
      </c>
      <c r="M20" s="596">
        <v>0</v>
      </c>
      <c r="N20" s="593">
        <v>1</v>
      </c>
      <c r="O20" s="597">
        <v>1</v>
      </c>
      <c r="P20" s="596">
        <v>0</v>
      </c>
      <c r="Q20" s="598"/>
      <c r="R20" s="593">
        <v>1</v>
      </c>
      <c r="S20" s="598">
        <v>1</v>
      </c>
      <c r="T20" s="597">
        <v>1</v>
      </c>
      <c r="U20" s="599">
        <v>1</v>
      </c>
    </row>
    <row r="21" spans="1:21" ht="14.4" customHeight="1" x14ac:dyDescent="0.3">
      <c r="A21" s="592">
        <v>19</v>
      </c>
      <c r="B21" s="593" t="s">
        <v>524</v>
      </c>
      <c r="C21" s="593" t="s">
        <v>526</v>
      </c>
      <c r="D21" s="594" t="s">
        <v>777</v>
      </c>
      <c r="E21" s="595" t="s">
        <v>532</v>
      </c>
      <c r="F21" s="593" t="s">
        <v>525</v>
      </c>
      <c r="G21" s="593" t="s">
        <v>586</v>
      </c>
      <c r="H21" s="593" t="s">
        <v>437</v>
      </c>
      <c r="I21" s="593" t="s">
        <v>587</v>
      </c>
      <c r="J21" s="593" t="s">
        <v>588</v>
      </c>
      <c r="K21" s="593" t="s">
        <v>589</v>
      </c>
      <c r="L21" s="596">
        <v>23.49</v>
      </c>
      <c r="M21" s="596">
        <v>23.49</v>
      </c>
      <c r="N21" s="593">
        <v>1</v>
      </c>
      <c r="O21" s="597">
        <v>1</v>
      </c>
      <c r="P21" s="596">
        <v>23.49</v>
      </c>
      <c r="Q21" s="598">
        <v>1</v>
      </c>
      <c r="R21" s="593">
        <v>1</v>
      </c>
      <c r="S21" s="598">
        <v>1</v>
      </c>
      <c r="T21" s="597">
        <v>1</v>
      </c>
      <c r="U21" s="599">
        <v>1</v>
      </c>
    </row>
    <row r="22" spans="1:21" ht="14.4" customHeight="1" x14ac:dyDescent="0.3">
      <c r="A22" s="592">
        <v>19</v>
      </c>
      <c r="B22" s="593" t="s">
        <v>524</v>
      </c>
      <c r="C22" s="593" t="s">
        <v>526</v>
      </c>
      <c r="D22" s="594" t="s">
        <v>777</v>
      </c>
      <c r="E22" s="595" t="s">
        <v>532</v>
      </c>
      <c r="F22" s="593" t="s">
        <v>525</v>
      </c>
      <c r="G22" s="593" t="s">
        <v>536</v>
      </c>
      <c r="H22" s="593" t="s">
        <v>477</v>
      </c>
      <c r="I22" s="593" t="s">
        <v>590</v>
      </c>
      <c r="J22" s="593" t="s">
        <v>538</v>
      </c>
      <c r="K22" s="593" t="s">
        <v>591</v>
      </c>
      <c r="L22" s="596">
        <v>93.27</v>
      </c>
      <c r="M22" s="596">
        <v>186.54</v>
      </c>
      <c r="N22" s="593">
        <v>2</v>
      </c>
      <c r="O22" s="597">
        <v>2</v>
      </c>
      <c r="P22" s="596">
        <v>186.54</v>
      </c>
      <c r="Q22" s="598">
        <v>1</v>
      </c>
      <c r="R22" s="593">
        <v>2</v>
      </c>
      <c r="S22" s="598">
        <v>1</v>
      </c>
      <c r="T22" s="597">
        <v>2</v>
      </c>
      <c r="U22" s="599">
        <v>1</v>
      </c>
    </row>
    <row r="23" spans="1:21" ht="14.4" customHeight="1" x14ac:dyDescent="0.3">
      <c r="A23" s="592">
        <v>19</v>
      </c>
      <c r="B23" s="593" t="s">
        <v>524</v>
      </c>
      <c r="C23" s="593" t="s">
        <v>526</v>
      </c>
      <c r="D23" s="594" t="s">
        <v>777</v>
      </c>
      <c r="E23" s="595" t="s">
        <v>532</v>
      </c>
      <c r="F23" s="593" t="s">
        <v>525</v>
      </c>
      <c r="G23" s="593" t="s">
        <v>536</v>
      </c>
      <c r="H23" s="593" t="s">
        <v>477</v>
      </c>
      <c r="I23" s="593" t="s">
        <v>537</v>
      </c>
      <c r="J23" s="593" t="s">
        <v>538</v>
      </c>
      <c r="K23" s="593" t="s">
        <v>539</v>
      </c>
      <c r="L23" s="596">
        <v>31.09</v>
      </c>
      <c r="M23" s="596">
        <v>31.09</v>
      </c>
      <c r="N23" s="593">
        <v>1</v>
      </c>
      <c r="O23" s="597">
        <v>1</v>
      </c>
      <c r="P23" s="596"/>
      <c r="Q23" s="598">
        <v>0</v>
      </c>
      <c r="R23" s="593"/>
      <c r="S23" s="598">
        <v>0</v>
      </c>
      <c r="T23" s="597"/>
      <c r="U23" s="599">
        <v>0</v>
      </c>
    </row>
    <row r="24" spans="1:21" ht="14.4" customHeight="1" x14ac:dyDescent="0.3">
      <c r="A24" s="592">
        <v>19</v>
      </c>
      <c r="B24" s="593" t="s">
        <v>524</v>
      </c>
      <c r="C24" s="593" t="s">
        <v>526</v>
      </c>
      <c r="D24" s="594" t="s">
        <v>777</v>
      </c>
      <c r="E24" s="595" t="s">
        <v>532</v>
      </c>
      <c r="F24" s="593" t="s">
        <v>525</v>
      </c>
      <c r="G24" s="593" t="s">
        <v>592</v>
      </c>
      <c r="H24" s="593" t="s">
        <v>437</v>
      </c>
      <c r="I24" s="593" t="s">
        <v>593</v>
      </c>
      <c r="J24" s="593" t="s">
        <v>594</v>
      </c>
      <c r="K24" s="593" t="s">
        <v>595</v>
      </c>
      <c r="L24" s="596">
        <v>155.30000000000001</v>
      </c>
      <c r="M24" s="596">
        <v>155.30000000000001</v>
      </c>
      <c r="N24" s="593">
        <v>1</v>
      </c>
      <c r="O24" s="597">
        <v>0.5</v>
      </c>
      <c r="P24" s="596">
        <v>155.30000000000001</v>
      </c>
      <c r="Q24" s="598">
        <v>1</v>
      </c>
      <c r="R24" s="593">
        <v>1</v>
      </c>
      <c r="S24" s="598">
        <v>1</v>
      </c>
      <c r="T24" s="597">
        <v>0.5</v>
      </c>
      <c r="U24" s="599">
        <v>1</v>
      </c>
    </row>
    <row r="25" spans="1:21" ht="14.4" customHeight="1" x14ac:dyDescent="0.3">
      <c r="A25" s="592">
        <v>19</v>
      </c>
      <c r="B25" s="593" t="s">
        <v>524</v>
      </c>
      <c r="C25" s="593" t="s">
        <v>526</v>
      </c>
      <c r="D25" s="594" t="s">
        <v>777</v>
      </c>
      <c r="E25" s="595" t="s">
        <v>532</v>
      </c>
      <c r="F25" s="593" t="s">
        <v>525</v>
      </c>
      <c r="G25" s="593" t="s">
        <v>596</v>
      </c>
      <c r="H25" s="593" t="s">
        <v>477</v>
      </c>
      <c r="I25" s="593" t="s">
        <v>597</v>
      </c>
      <c r="J25" s="593" t="s">
        <v>598</v>
      </c>
      <c r="K25" s="593" t="s">
        <v>599</v>
      </c>
      <c r="L25" s="596">
        <v>176.32</v>
      </c>
      <c r="M25" s="596">
        <v>176.32</v>
      </c>
      <c r="N25" s="593">
        <v>1</v>
      </c>
      <c r="O25" s="597">
        <v>0.5</v>
      </c>
      <c r="P25" s="596">
        <v>176.32</v>
      </c>
      <c r="Q25" s="598">
        <v>1</v>
      </c>
      <c r="R25" s="593">
        <v>1</v>
      </c>
      <c r="S25" s="598">
        <v>1</v>
      </c>
      <c r="T25" s="597">
        <v>0.5</v>
      </c>
      <c r="U25" s="599">
        <v>1</v>
      </c>
    </row>
    <row r="26" spans="1:21" ht="14.4" customHeight="1" x14ac:dyDescent="0.3">
      <c r="A26" s="592">
        <v>19</v>
      </c>
      <c r="B26" s="593" t="s">
        <v>524</v>
      </c>
      <c r="C26" s="593" t="s">
        <v>526</v>
      </c>
      <c r="D26" s="594" t="s">
        <v>777</v>
      </c>
      <c r="E26" s="595" t="s">
        <v>532</v>
      </c>
      <c r="F26" s="593" t="s">
        <v>525</v>
      </c>
      <c r="G26" s="593" t="s">
        <v>600</v>
      </c>
      <c r="H26" s="593" t="s">
        <v>437</v>
      </c>
      <c r="I26" s="593" t="s">
        <v>601</v>
      </c>
      <c r="J26" s="593" t="s">
        <v>602</v>
      </c>
      <c r="K26" s="593" t="s">
        <v>603</v>
      </c>
      <c r="L26" s="596">
        <v>91.11</v>
      </c>
      <c r="M26" s="596">
        <v>91.11</v>
      </c>
      <c r="N26" s="593">
        <v>1</v>
      </c>
      <c r="O26" s="597">
        <v>1</v>
      </c>
      <c r="P26" s="596"/>
      <c r="Q26" s="598">
        <v>0</v>
      </c>
      <c r="R26" s="593"/>
      <c r="S26" s="598">
        <v>0</v>
      </c>
      <c r="T26" s="597"/>
      <c r="U26" s="599">
        <v>0</v>
      </c>
    </row>
    <row r="27" spans="1:21" ht="14.4" customHeight="1" x14ac:dyDescent="0.3">
      <c r="A27" s="592">
        <v>19</v>
      </c>
      <c r="B27" s="593" t="s">
        <v>524</v>
      </c>
      <c r="C27" s="593" t="s">
        <v>526</v>
      </c>
      <c r="D27" s="594" t="s">
        <v>777</v>
      </c>
      <c r="E27" s="595" t="s">
        <v>532</v>
      </c>
      <c r="F27" s="593" t="s">
        <v>525</v>
      </c>
      <c r="G27" s="593" t="s">
        <v>600</v>
      </c>
      <c r="H27" s="593" t="s">
        <v>437</v>
      </c>
      <c r="I27" s="593" t="s">
        <v>604</v>
      </c>
      <c r="J27" s="593" t="s">
        <v>602</v>
      </c>
      <c r="K27" s="593" t="s">
        <v>603</v>
      </c>
      <c r="L27" s="596">
        <v>91.11</v>
      </c>
      <c r="M27" s="596">
        <v>91.11</v>
      </c>
      <c r="N27" s="593">
        <v>1</v>
      </c>
      <c r="O27" s="597">
        <v>0.5</v>
      </c>
      <c r="P27" s="596">
        <v>91.11</v>
      </c>
      <c r="Q27" s="598">
        <v>1</v>
      </c>
      <c r="R27" s="593">
        <v>1</v>
      </c>
      <c r="S27" s="598">
        <v>1</v>
      </c>
      <c r="T27" s="597">
        <v>0.5</v>
      </c>
      <c r="U27" s="599">
        <v>1</v>
      </c>
    </row>
    <row r="28" spans="1:21" ht="14.4" customHeight="1" x14ac:dyDescent="0.3">
      <c r="A28" s="592">
        <v>19</v>
      </c>
      <c r="B28" s="593" t="s">
        <v>524</v>
      </c>
      <c r="C28" s="593" t="s">
        <v>526</v>
      </c>
      <c r="D28" s="594" t="s">
        <v>777</v>
      </c>
      <c r="E28" s="595" t="s">
        <v>532</v>
      </c>
      <c r="F28" s="593" t="s">
        <v>525</v>
      </c>
      <c r="G28" s="593" t="s">
        <v>605</v>
      </c>
      <c r="H28" s="593" t="s">
        <v>477</v>
      </c>
      <c r="I28" s="593" t="s">
        <v>606</v>
      </c>
      <c r="J28" s="593" t="s">
        <v>607</v>
      </c>
      <c r="K28" s="593" t="s">
        <v>608</v>
      </c>
      <c r="L28" s="596">
        <v>30.83</v>
      </c>
      <c r="M28" s="596">
        <v>92.49</v>
      </c>
      <c r="N28" s="593">
        <v>3</v>
      </c>
      <c r="O28" s="597">
        <v>0.5</v>
      </c>
      <c r="P28" s="596"/>
      <c r="Q28" s="598">
        <v>0</v>
      </c>
      <c r="R28" s="593"/>
      <c r="S28" s="598">
        <v>0</v>
      </c>
      <c r="T28" s="597"/>
      <c r="U28" s="599">
        <v>0</v>
      </c>
    </row>
    <row r="29" spans="1:21" ht="14.4" customHeight="1" x14ac:dyDescent="0.3">
      <c r="A29" s="592">
        <v>19</v>
      </c>
      <c r="B29" s="593" t="s">
        <v>524</v>
      </c>
      <c r="C29" s="593" t="s">
        <v>526</v>
      </c>
      <c r="D29" s="594" t="s">
        <v>777</v>
      </c>
      <c r="E29" s="595" t="s">
        <v>532</v>
      </c>
      <c r="F29" s="593" t="s">
        <v>525</v>
      </c>
      <c r="G29" s="593" t="s">
        <v>609</v>
      </c>
      <c r="H29" s="593" t="s">
        <v>437</v>
      </c>
      <c r="I29" s="593" t="s">
        <v>610</v>
      </c>
      <c r="J29" s="593" t="s">
        <v>611</v>
      </c>
      <c r="K29" s="593" t="s">
        <v>612</v>
      </c>
      <c r="L29" s="596">
        <v>164.01</v>
      </c>
      <c r="M29" s="596">
        <v>164.01</v>
      </c>
      <c r="N29" s="593">
        <v>1</v>
      </c>
      <c r="O29" s="597">
        <v>1</v>
      </c>
      <c r="P29" s="596">
        <v>164.01</v>
      </c>
      <c r="Q29" s="598">
        <v>1</v>
      </c>
      <c r="R29" s="593">
        <v>1</v>
      </c>
      <c r="S29" s="598">
        <v>1</v>
      </c>
      <c r="T29" s="597">
        <v>1</v>
      </c>
      <c r="U29" s="599">
        <v>1</v>
      </c>
    </row>
    <row r="30" spans="1:21" ht="14.4" customHeight="1" x14ac:dyDescent="0.3">
      <c r="A30" s="592">
        <v>19</v>
      </c>
      <c r="B30" s="593" t="s">
        <v>524</v>
      </c>
      <c r="C30" s="593" t="s">
        <v>526</v>
      </c>
      <c r="D30" s="594" t="s">
        <v>777</v>
      </c>
      <c r="E30" s="595" t="s">
        <v>532</v>
      </c>
      <c r="F30" s="593" t="s">
        <v>525</v>
      </c>
      <c r="G30" s="593" t="s">
        <v>613</v>
      </c>
      <c r="H30" s="593" t="s">
        <v>477</v>
      </c>
      <c r="I30" s="593" t="s">
        <v>614</v>
      </c>
      <c r="J30" s="593" t="s">
        <v>615</v>
      </c>
      <c r="K30" s="593" t="s">
        <v>616</v>
      </c>
      <c r="L30" s="596">
        <v>186.87</v>
      </c>
      <c r="M30" s="596">
        <v>186.87</v>
      </c>
      <c r="N30" s="593">
        <v>1</v>
      </c>
      <c r="O30" s="597">
        <v>0.5</v>
      </c>
      <c r="P30" s="596">
        <v>186.87</v>
      </c>
      <c r="Q30" s="598">
        <v>1</v>
      </c>
      <c r="R30" s="593">
        <v>1</v>
      </c>
      <c r="S30" s="598">
        <v>1</v>
      </c>
      <c r="T30" s="597">
        <v>0.5</v>
      </c>
      <c r="U30" s="599">
        <v>1</v>
      </c>
    </row>
    <row r="31" spans="1:21" ht="14.4" customHeight="1" x14ac:dyDescent="0.3">
      <c r="A31" s="592">
        <v>19</v>
      </c>
      <c r="B31" s="593" t="s">
        <v>524</v>
      </c>
      <c r="C31" s="593" t="s">
        <v>526</v>
      </c>
      <c r="D31" s="594" t="s">
        <v>777</v>
      </c>
      <c r="E31" s="595" t="s">
        <v>532</v>
      </c>
      <c r="F31" s="593" t="s">
        <v>525</v>
      </c>
      <c r="G31" s="593" t="s">
        <v>617</v>
      </c>
      <c r="H31" s="593" t="s">
        <v>437</v>
      </c>
      <c r="I31" s="593" t="s">
        <v>618</v>
      </c>
      <c r="J31" s="593" t="s">
        <v>619</v>
      </c>
      <c r="K31" s="593" t="s">
        <v>620</v>
      </c>
      <c r="L31" s="596">
        <v>61.97</v>
      </c>
      <c r="M31" s="596">
        <v>61.97</v>
      </c>
      <c r="N31" s="593">
        <v>1</v>
      </c>
      <c r="O31" s="597">
        <v>1</v>
      </c>
      <c r="P31" s="596">
        <v>61.97</v>
      </c>
      <c r="Q31" s="598">
        <v>1</v>
      </c>
      <c r="R31" s="593">
        <v>1</v>
      </c>
      <c r="S31" s="598">
        <v>1</v>
      </c>
      <c r="T31" s="597">
        <v>1</v>
      </c>
      <c r="U31" s="599">
        <v>1</v>
      </c>
    </row>
    <row r="32" spans="1:21" ht="14.4" customHeight="1" x14ac:dyDescent="0.3">
      <c r="A32" s="592">
        <v>19</v>
      </c>
      <c r="B32" s="593" t="s">
        <v>524</v>
      </c>
      <c r="C32" s="593" t="s">
        <v>526</v>
      </c>
      <c r="D32" s="594" t="s">
        <v>777</v>
      </c>
      <c r="E32" s="595" t="s">
        <v>532</v>
      </c>
      <c r="F32" s="593" t="s">
        <v>525</v>
      </c>
      <c r="G32" s="593" t="s">
        <v>544</v>
      </c>
      <c r="H32" s="593" t="s">
        <v>437</v>
      </c>
      <c r="I32" s="593" t="s">
        <v>548</v>
      </c>
      <c r="J32" s="593" t="s">
        <v>546</v>
      </c>
      <c r="K32" s="593" t="s">
        <v>549</v>
      </c>
      <c r="L32" s="596">
        <v>57.48</v>
      </c>
      <c r="M32" s="596">
        <v>804.72</v>
      </c>
      <c r="N32" s="593">
        <v>14</v>
      </c>
      <c r="O32" s="597">
        <v>7</v>
      </c>
      <c r="P32" s="596">
        <v>804.72</v>
      </c>
      <c r="Q32" s="598">
        <v>1</v>
      </c>
      <c r="R32" s="593">
        <v>14</v>
      </c>
      <c r="S32" s="598">
        <v>1</v>
      </c>
      <c r="T32" s="597">
        <v>7</v>
      </c>
      <c r="U32" s="599">
        <v>1</v>
      </c>
    </row>
    <row r="33" spans="1:21" ht="14.4" customHeight="1" x14ac:dyDescent="0.3">
      <c r="A33" s="592">
        <v>19</v>
      </c>
      <c r="B33" s="593" t="s">
        <v>524</v>
      </c>
      <c r="C33" s="593" t="s">
        <v>526</v>
      </c>
      <c r="D33" s="594" t="s">
        <v>777</v>
      </c>
      <c r="E33" s="595" t="s">
        <v>532</v>
      </c>
      <c r="F33" s="593" t="s">
        <v>525</v>
      </c>
      <c r="G33" s="593" t="s">
        <v>621</v>
      </c>
      <c r="H33" s="593" t="s">
        <v>437</v>
      </c>
      <c r="I33" s="593" t="s">
        <v>622</v>
      </c>
      <c r="J33" s="593" t="s">
        <v>623</v>
      </c>
      <c r="K33" s="593" t="s">
        <v>624</v>
      </c>
      <c r="L33" s="596">
        <v>52.75</v>
      </c>
      <c r="M33" s="596">
        <v>52.75</v>
      </c>
      <c r="N33" s="593">
        <v>1</v>
      </c>
      <c r="O33" s="597">
        <v>0.5</v>
      </c>
      <c r="P33" s="596">
        <v>52.75</v>
      </c>
      <c r="Q33" s="598">
        <v>1</v>
      </c>
      <c r="R33" s="593">
        <v>1</v>
      </c>
      <c r="S33" s="598">
        <v>1</v>
      </c>
      <c r="T33" s="597">
        <v>0.5</v>
      </c>
      <c r="U33" s="599">
        <v>1</v>
      </c>
    </row>
    <row r="34" spans="1:21" ht="14.4" customHeight="1" x14ac:dyDescent="0.3">
      <c r="A34" s="592">
        <v>19</v>
      </c>
      <c r="B34" s="593" t="s">
        <v>524</v>
      </c>
      <c r="C34" s="593" t="s">
        <v>526</v>
      </c>
      <c r="D34" s="594" t="s">
        <v>777</v>
      </c>
      <c r="E34" s="595" t="s">
        <v>532</v>
      </c>
      <c r="F34" s="593" t="s">
        <v>525</v>
      </c>
      <c r="G34" s="593" t="s">
        <v>621</v>
      </c>
      <c r="H34" s="593" t="s">
        <v>437</v>
      </c>
      <c r="I34" s="593" t="s">
        <v>622</v>
      </c>
      <c r="J34" s="593" t="s">
        <v>623</v>
      </c>
      <c r="K34" s="593" t="s">
        <v>624</v>
      </c>
      <c r="L34" s="596">
        <v>58.63</v>
      </c>
      <c r="M34" s="596">
        <v>58.63</v>
      </c>
      <c r="N34" s="593">
        <v>1</v>
      </c>
      <c r="O34" s="597">
        <v>1</v>
      </c>
      <c r="P34" s="596">
        <v>58.63</v>
      </c>
      <c r="Q34" s="598">
        <v>1</v>
      </c>
      <c r="R34" s="593">
        <v>1</v>
      </c>
      <c r="S34" s="598">
        <v>1</v>
      </c>
      <c r="T34" s="597">
        <v>1</v>
      </c>
      <c r="U34" s="599">
        <v>1</v>
      </c>
    </row>
    <row r="35" spans="1:21" ht="14.4" customHeight="1" x14ac:dyDescent="0.3">
      <c r="A35" s="592">
        <v>19</v>
      </c>
      <c r="B35" s="593" t="s">
        <v>524</v>
      </c>
      <c r="C35" s="593" t="s">
        <v>526</v>
      </c>
      <c r="D35" s="594" t="s">
        <v>777</v>
      </c>
      <c r="E35" s="595" t="s">
        <v>532</v>
      </c>
      <c r="F35" s="593" t="s">
        <v>525</v>
      </c>
      <c r="G35" s="593" t="s">
        <v>625</v>
      </c>
      <c r="H35" s="593" t="s">
        <v>437</v>
      </c>
      <c r="I35" s="593" t="s">
        <v>626</v>
      </c>
      <c r="J35" s="593" t="s">
        <v>627</v>
      </c>
      <c r="K35" s="593" t="s">
        <v>628</v>
      </c>
      <c r="L35" s="596">
        <v>248.55</v>
      </c>
      <c r="M35" s="596">
        <v>248.55</v>
      </c>
      <c r="N35" s="593">
        <v>1</v>
      </c>
      <c r="O35" s="597">
        <v>1</v>
      </c>
      <c r="P35" s="596">
        <v>248.55</v>
      </c>
      <c r="Q35" s="598">
        <v>1</v>
      </c>
      <c r="R35" s="593">
        <v>1</v>
      </c>
      <c r="S35" s="598">
        <v>1</v>
      </c>
      <c r="T35" s="597">
        <v>1</v>
      </c>
      <c r="U35" s="599">
        <v>1</v>
      </c>
    </row>
    <row r="36" spans="1:21" ht="14.4" customHeight="1" x14ac:dyDescent="0.3">
      <c r="A36" s="592">
        <v>19</v>
      </c>
      <c r="B36" s="593" t="s">
        <v>524</v>
      </c>
      <c r="C36" s="593" t="s">
        <v>526</v>
      </c>
      <c r="D36" s="594" t="s">
        <v>777</v>
      </c>
      <c r="E36" s="595" t="s">
        <v>532</v>
      </c>
      <c r="F36" s="593" t="s">
        <v>525</v>
      </c>
      <c r="G36" s="593" t="s">
        <v>629</v>
      </c>
      <c r="H36" s="593" t="s">
        <v>437</v>
      </c>
      <c r="I36" s="593" t="s">
        <v>630</v>
      </c>
      <c r="J36" s="593" t="s">
        <v>631</v>
      </c>
      <c r="K36" s="593" t="s">
        <v>632</v>
      </c>
      <c r="L36" s="596">
        <v>86.41</v>
      </c>
      <c r="M36" s="596">
        <v>172.82</v>
      </c>
      <c r="N36" s="593">
        <v>2</v>
      </c>
      <c r="O36" s="597">
        <v>0.5</v>
      </c>
      <c r="P36" s="596"/>
      <c r="Q36" s="598">
        <v>0</v>
      </c>
      <c r="R36" s="593"/>
      <c r="S36" s="598">
        <v>0</v>
      </c>
      <c r="T36" s="597"/>
      <c r="U36" s="599">
        <v>0</v>
      </c>
    </row>
    <row r="37" spans="1:21" ht="14.4" customHeight="1" x14ac:dyDescent="0.3">
      <c r="A37" s="592">
        <v>19</v>
      </c>
      <c r="B37" s="593" t="s">
        <v>524</v>
      </c>
      <c r="C37" s="593" t="s">
        <v>526</v>
      </c>
      <c r="D37" s="594" t="s">
        <v>777</v>
      </c>
      <c r="E37" s="595" t="s">
        <v>532</v>
      </c>
      <c r="F37" s="593" t="s">
        <v>525</v>
      </c>
      <c r="G37" s="593" t="s">
        <v>554</v>
      </c>
      <c r="H37" s="593" t="s">
        <v>437</v>
      </c>
      <c r="I37" s="593" t="s">
        <v>558</v>
      </c>
      <c r="J37" s="593" t="s">
        <v>556</v>
      </c>
      <c r="K37" s="593" t="s">
        <v>557</v>
      </c>
      <c r="L37" s="596">
        <v>0</v>
      </c>
      <c r="M37" s="596">
        <v>0</v>
      </c>
      <c r="N37" s="593">
        <v>1</v>
      </c>
      <c r="O37" s="597">
        <v>1</v>
      </c>
      <c r="P37" s="596">
        <v>0</v>
      </c>
      <c r="Q37" s="598"/>
      <c r="R37" s="593">
        <v>1</v>
      </c>
      <c r="S37" s="598">
        <v>1</v>
      </c>
      <c r="T37" s="597">
        <v>1</v>
      </c>
      <c r="U37" s="599">
        <v>1</v>
      </c>
    </row>
    <row r="38" spans="1:21" ht="14.4" customHeight="1" x14ac:dyDescent="0.3">
      <c r="A38" s="592">
        <v>19</v>
      </c>
      <c r="B38" s="593" t="s">
        <v>524</v>
      </c>
      <c r="C38" s="593" t="s">
        <v>526</v>
      </c>
      <c r="D38" s="594" t="s">
        <v>777</v>
      </c>
      <c r="E38" s="595" t="s">
        <v>532</v>
      </c>
      <c r="F38" s="593" t="s">
        <v>525</v>
      </c>
      <c r="G38" s="593" t="s">
        <v>633</v>
      </c>
      <c r="H38" s="593" t="s">
        <v>437</v>
      </c>
      <c r="I38" s="593" t="s">
        <v>634</v>
      </c>
      <c r="J38" s="593" t="s">
        <v>635</v>
      </c>
      <c r="K38" s="593" t="s">
        <v>636</v>
      </c>
      <c r="L38" s="596">
        <v>35.25</v>
      </c>
      <c r="M38" s="596">
        <v>35.25</v>
      </c>
      <c r="N38" s="593">
        <v>1</v>
      </c>
      <c r="O38" s="597">
        <v>1</v>
      </c>
      <c r="P38" s="596">
        <v>35.25</v>
      </c>
      <c r="Q38" s="598">
        <v>1</v>
      </c>
      <c r="R38" s="593">
        <v>1</v>
      </c>
      <c r="S38" s="598">
        <v>1</v>
      </c>
      <c r="T38" s="597">
        <v>1</v>
      </c>
      <c r="U38" s="599">
        <v>1</v>
      </c>
    </row>
    <row r="39" spans="1:21" ht="14.4" customHeight="1" x14ac:dyDescent="0.3">
      <c r="A39" s="592">
        <v>19</v>
      </c>
      <c r="B39" s="593" t="s">
        <v>524</v>
      </c>
      <c r="C39" s="593" t="s">
        <v>526</v>
      </c>
      <c r="D39" s="594" t="s">
        <v>777</v>
      </c>
      <c r="E39" s="595" t="s">
        <v>532</v>
      </c>
      <c r="F39" s="593" t="s">
        <v>525</v>
      </c>
      <c r="G39" s="593" t="s">
        <v>559</v>
      </c>
      <c r="H39" s="593" t="s">
        <v>437</v>
      </c>
      <c r="I39" s="593" t="s">
        <v>563</v>
      </c>
      <c r="J39" s="593" t="s">
        <v>564</v>
      </c>
      <c r="K39" s="593" t="s">
        <v>565</v>
      </c>
      <c r="L39" s="596">
        <v>0</v>
      </c>
      <c r="M39" s="596">
        <v>0</v>
      </c>
      <c r="N39" s="593">
        <v>2</v>
      </c>
      <c r="O39" s="597">
        <v>1</v>
      </c>
      <c r="P39" s="596">
        <v>0</v>
      </c>
      <c r="Q39" s="598"/>
      <c r="R39" s="593">
        <v>2</v>
      </c>
      <c r="S39" s="598">
        <v>1</v>
      </c>
      <c r="T39" s="597">
        <v>1</v>
      </c>
      <c r="U39" s="599">
        <v>1</v>
      </c>
    </row>
    <row r="40" spans="1:21" ht="14.4" customHeight="1" x14ac:dyDescent="0.3">
      <c r="A40" s="592">
        <v>19</v>
      </c>
      <c r="B40" s="593" t="s">
        <v>524</v>
      </c>
      <c r="C40" s="593" t="s">
        <v>526</v>
      </c>
      <c r="D40" s="594" t="s">
        <v>777</v>
      </c>
      <c r="E40" s="595" t="s">
        <v>532</v>
      </c>
      <c r="F40" s="593" t="s">
        <v>525</v>
      </c>
      <c r="G40" s="593" t="s">
        <v>637</v>
      </c>
      <c r="H40" s="593" t="s">
        <v>477</v>
      </c>
      <c r="I40" s="593" t="s">
        <v>638</v>
      </c>
      <c r="J40" s="593" t="s">
        <v>478</v>
      </c>
      <c r="K40" s="593" t="s">
        <v>639</v>
      </c>
      <c r="L40" s="596">
        <v>0</v>
      </c>
      <c r="M40" s="596">
        <v>0</v>
      </c>
      <c r="N40" s="593">
        <v>3</v>
      </c>
      <c r="O40" s="597">
        <v>1</v>
      </c>
      <c r="P40" s="596">
        <v>0</v>
      </c>
      <c r="Q40" s="598"/>
      <c r="R40" s="593">
        <v>3</v>
      </c>
      <c r="S40" s="598">
        <v>1</v>
      </c>
      <c r="T40" s="597">
        <v>1</v>
      </c>
      <c r="U40" s="599">
        <v>1</v>
      </c>
    </row>
    <row r="41" spans="1:21" ht="14.4" customHeight="1" x14ac:dyDescent="0.3">
      <c r="A41" s="592">
        <v>19</v>
      </c>
      <c r="B41" s="593" t="s">
        <v>524</v>
      </c>
      <c r="C41" s="593" t="s">
        <v>526</v>
      </c>
      <c r="D41" s="594" t="s">
        <v>777</v>
      </c>
      <c r="E41" s="595" t="s">
        <v>532</v>
      </c>
      <c r="F41" s="593" t="s">
        <v>525</v>
      </c>
      <c r="G41" s="593" t="s">
        <v>640</v>
      </c>
      <c r="H41" s="593" t="s">
        <v>477</v>
      </c>
      <c r="I41" s="593" t="s">
        <v>641</v>
      </c>
      <c r="J41" s="593" t="s">
        <v>642</v>
      </c>
      <c r="K41" s="593" t="s">
        <v>643</v>
      </c>
      <c r="L41" s="596">
        <v>0</v>
      </c>
      <c r="M41" s="596">
        <v>0</v>
      </c>
      <c r="N41" s="593">
        <v>7</v>
      </c>
      <c r="O41" s="597">
        <v>6</v>
      </c>
      <c r="P41" s="596">
        <v>0</v>
      </c>
      <c r="Q41" s="598"/>
      <c r="R41" s="593">
        <v>7</v>
      </c>
      <c r="S41" s="598">
        <v>1</v>
      </c>
      <c r="T41" s="597">
        <v>6</v>
      </c>
      <c r="U41" s="599">
        <v>1</v>
      </c>
    </row>
    <row r="42" spans="1:21" ht="14.4" customHeight="1" x14ac:dyDescent="0.3">
      <c r="A42" s="592">
        <v>19</v>
      </c>
      <c r="B42" s="593" t="s">
        <v>524</v>
      </c>
      <c r="C42" s="593" t="s">
        <v>526</v>
      </c>
      <c r="D42" s="594" t="s">
        <v>777</v>
      </c>
      <c r="E42" s="595" t="s">
        <v>532</v>
      </c>
      <c r="F42" s="593" t="s">
        <v>525</v>
      </c>
      <c r="G42" s="593" t="s">
        <v>578</v>
      </c>
      <c r="H42" s="593" t="s">
        <v>437</v>
      </c>
      <c r="I42" s="593" t="s">
        <v>644</v>
      </c>
      <c r="J42" s="593" t="s">
        <v>645</v>
      </c>
      <c r="K42" s="593" t="s">
        <v>646</v>
      </c>
      <c r="L42" s="596">
        <v>154.36000000000001</v>
      </c>
      <c r="M42" s="596">
        <v>308.72000000000003</v>
      </c>
      <c r="N42" s="593">
        <v>2</v>
      </c>
      <c r="O42" s="597">
        <v>1</v>
      </c>
      <c r="P42" s="596">
        <v>308.72000000000003</v>
      </c>
      <c r="Q42" s="598">
        <v>1</v>
      </c>
      <c r="R42" s="593">
        <v>2</v>
      </c>
      <c r="S42" s="598">
        <v>1</v>
      </c>
      <c r="T42" s="597">
        <v>1</v>
      </c>
      <c r="U42" s="599">
        <v>1</v>
      </c>
    </row>
    <row r="43" spans="1:21" ht="14.4" customHeight="1" x14ac:dyDescent="0.3">
      <c r="A43" s="592">
        <v>19</v>
      </c>
      <c r="B43" s="593" t="s">
        <v>524</v>
      </c>
      <c r="C43" s="593" t="s">
        <v>526</v>
      </c>
      <c r="D43" s="594" t="s">
        <v>777</v>
      </c>
      <c r="E43" s="595" t="s">
        <v>532</v>
      </c>
      <c r="F43" s="593" t="s">
        <v>525</v>
      </c>
      <c r="G43" s="593" t="s">
        <v>578</v>
      </c>
      <c r="H43" s="593" t="s">
        <v>477</v>
      </c>
      <c r="I43" s="593" t="s">
        <v>647</v>
      </c>
      <c r="J43" s="593" t="s">
        <v>648</v>
      </c>
      <c r="K43" s="593" t="s">
        <v>649</v>
      </c>
      <c r="L43" s="596">
        <v>154.36000000000001</v>
      </c>
      <c r="M43" s="596">
        <v>463.08000000000004</v>
      </c>
      <c r="N43" s="593">
        <v>3</v>
      </c>
      <c r="O43" s="597">
        <v>2.5</v>
      </c>
      <c r="P43" s="596">
        <v>308.72000000000003</v>
      </c>
      <c r="Q43" s="598">
        <v>0.66666666666666663</v>
      </c>
      <c r="R43" s="593">
        <v>2</v>
      </c>
      <c r="S43" s="598">
        <v>0.66666666666666663</v>
      </c>
      <c r="T43" s="597">
        <v>1.5</v>
      </c>
      <c r="U43" s="599">
        <v>0.6</v>
      </c>
    </row>
    <row r="44" spans="1:21" ht="14.4" customHeight="1" x14ac:dyDescent="0.3">
      <c r="A44" s="592">
        <v>19</v>
      </c>
      <c r="B44" s="593" t="s">
        <v>524</v>
      </c>
      <c r="C44" s="593" t="s">
        <v>526</v>
      </c>
      <c r="D44" s="594" t="s">
        <v>777</v>
      </c>
      <c r="E44" s="595" t="s">
        <v>532</v>
      </c>
      <c r="F44" s="593" t="s">
        <v>525</v>
      </c>
      <c r="G44" s="593" t="s">
        <v>650</v>
      </c>
      <c r="H44" s="593" t="s">
        <v>437</v>
      </c>
      <c r="I44" s="593" t="s">
        <v>651</v>
      </c>
      <c r="J44" s="593" t="s">
        <v>652</v>
      </c>
      <c r="K44" s="593" t="s">
        <v>653</v>
      </c>
      <c r="L44" s="596">
        <v>248.55</v>
      </c>
      <c r="M44" s="596">
        <v>248.55</v>
      </c>
      <c r="N44" s="593">
        <v>1</v>
      </c>
      <c r="O44" s="597">
        <v>1</v>
      </c>
      <c r="P44" s="596"/>
      <c r="Q44" s="598">
        <v>0</v>
      </c>
      <c r="R44" s="593"/>
      <c r="S44" s="598">
        <v>0</v>
      </c>
      <c r="T44" s="597"/>
      <c r="U44" s="599">
        <v>0</v>
      </c>
    </row>
    <row r="45" spans="1:21" ht="14.4" customHeight="1" x14ac:dyDescent="0.3">
      <c r="A45" s="592">
        <v>19</v>
      </c>
      <c r="B45" s="593" t="s">
        <v>524</v>
      </c>
      <c r="C45" s="593" t="s">
        <v>526</v>
      </c>
      <c r="D45" s="594" t="s">
        <v>777</v>
      </c>
      <c r="E45" s="595" t="s">
        <v>533</v>
      </c>
      <c r="F45" s="593" t="s">
        <v>525</v>
      </c>
      <c r="G45" s="593" t="s">
        <v>654</v>
      </c>
      <c r="H45" s="593" t="s">
        <v>437</v>
      </c>
      <c r="I45" s="593" t="s">
        <v>655</v>
      </c>
      <c r="J45" s="593" t="s">
        <v>656</v>
      </c>
      <c r="K45" s="593" t="s">
        <v>620</v>
      </c>
      <c r="L45" s="596">
        <v>80.23</v>
      </c>
      <c r="M45" s="596">
        <v>80.23</v>
      </c>
      <c r="N45" s="593">
        <v>1</v>
      </c>
      <c r="O45" s="597">
        <v>1</v>
      </c>
      <c r="P45" s="596">
        <v>80.23</v>
      </c>
      <c r="Q45" s="598">
        <v>1</v>
      </c>
      <c r="R45" s="593">
        <v>1</v>
      </c>
      <c r="S45" s="598">
        <v>1</v>
      </c>
      <c r="T45" s="597">
        <v>1</v>
      </c>
      <c r="U45" s="599">
        <v>1</v>
      </c>
    </row>
    <row r="46" spans="1:21" ht="14.4" customHeight="1" x14ac:dyDescent="0.3">
      <c r="A46" s="592">
        <v>19</v>
      </c>
      <c r="B46" s="593" t="s">
        <v>524</v>
      </c>
      <c r="C46" s="593" t="s">
        <v>526</v>
      </c>
      <c r="D46" s="594" t="s">
        <v>777</v>
      </c>
      <c r="E46" s="595" t="s">
        <v>533</v>
      </c>
      <c r="F46" s="593" t="s">
        <v>525</v>
      </c>
      <c r="G46" s="593" t="s">
        <v>592</v>
      </c>
      <c r="H46" s="593" t="s">
        <v>437</v>
      </c>
      <c r="I46" s="593" t="s">
        <v>657</v>
      </c>
      <c r="J46" s="593" t="s">
        <v>658</v>
      </c>
      <c r="K46" s="593" t="s">
        <v>659</v>
      </c>
      <c r="L46" s="596">
        <v>392.41</v>
      </c>
      <c r="M46" s="596">
        <v>392.41</v>
      </c>
      <c r="N46" s="593">
        <v>1</v>
      </c>
      <c r="O46" s="597">
        <v>1</v>
      </c>
      <c r="P46" s="596">
        <v>392.41</v>
      </c>
      <c r="Q46" s="598">
        <v>1</v>
      </c>
      <c r="R46" s="593">
        <v>1</v>
      </c>
      <c r="S46" s="598">
        <v>1</v>
      </c>
      <c r="T46" s="597">
        <v>1</v>
      </c>
      <c r="U46" s="599">
        <v>1</v>
      </c>
    </row>
    <row r="47" spans="1:21" ht="14.4" customHeight="1" x14ac:dyDescent="0.3">
      <c r="A47" s="592">
        <v>19</v>
      </c>
      <c r="B47" s="593" t="s">
        <v>524</v>
      </c>
      <c r="C47" s="593" t="s">
        <v>526</v>
      </c>
      <c r="D47" s="594" t="s">
        <v>777</v>
      </c>
      <c r="E47" s="595" t="s">
        <v>533</v>
      </c>
      <c r="F47" s="593" t="s">
        <v>525</v>
      </c>
      <c r="G47" s="593" t="s">
        <v>592</v>
      </c>
      <c r="H47" s="593" t="s">
        <v>437</v>
      </c>
      <c r="I47" s="593" t="s">
        <v>660</v>
      </c>
      <c r="J47" s="593" t="s">
        <v>594</v>
      </c>
      <c r="K47" s="593" t="s">
        <v>659</v>
      </c>
      <c r="L47" s="596">
        <v>310.58999999999997</v>
      </c>
      <c r="M47" s="596">
        <v>621.17999999999995</v>
      </c>
      <c r="N47" s="593">
        <v>2</v>
      </c>
      <c r="O47" s="597">
        <v>1</v>
      </c>
      <c r="P47" s="596">
        <v>621.17999999999995</v>
      </c>
      <c r="Q47" s="598">
        <v>1</v>
      </c>
      <c r="R47" s="593">
        <v>2</v>
      </c>
      <c r="S47" s="598">
        <v>1</v>
      </c>
      <c r="T47" s="597">
        <v>1</v>
      </c>
      <c r="U47" s="599">
        <v>1</v>
      </c>
    </row>
    <row r="48" spans="1:21" ht="14.4" customHeight="1" x14ac:dyDescent="0.3">
      <c r="A48" s="592">
        <v>19</v>
      </c>
      <c r="B48" s="593" t="s">
        <v>524</v>
      </c>
      <c r="C48" s="593" t="s">
        <v>526</v>
      </c>
      <c r="D48" s="594" t="s">
        <v>777</v>
      </c>
      <c r="E48" s="595" t="s">
        <v>533</v>
      </c>
      <c r="F48" s="593" t="s">
        <v>525</v>
      </c>
      <c r="G48" s="593" t="s">
        <v>661</v>
      </c>
      <c r="H48" s="593" t="s">
        <v>477</v>
      </c>
      <c r="I48" s="593" t="s">
        <v>662</v>
      </c>
      <c r="J48" s="593" t="s">
        <v>663</v>
      </c>
      <c r="K48" s="593" t="s">
        <v>664</v>
      </c>
      <c r="L48" s="596">
        <v>70.540000000000006</v>
      </c>
      <c r="M48" s="596">
        <v>70.540000000000006</v>
      </c>
      <c r="N48" s="593">
        <v>1</v>
      </c>
      <c r="O48" s="597">
        <v>1</v>
      </c>
      <c r="P48" s="596">
        <v>70.540000000000006</v>
      </c>
      <c r="Q48" s="598">
        <v>1</v>
      </c>
      <c r="R48" s="593">
        <v>1</v>
      </c>
      <c r="S48" s="598">
        <v>1</v>
      </c>
      <c r="T48" s="597">
        <v>1</v>
      </c>
      <c r="U48" s="599">
        <v>1</v>
      </c>
    </row>
    <row r="49" spans="1:21" ht="14.4" customHeight="1" x14ac:dyDescent="0.3">
      <c r="A49" s="592">
        <v>19</v>
      </c>
      <c r="B49" s="593" t="s">
        <v>524</v>
      </c>
      <c r="C49" s="593" t="s">
        <v>526</v>
      </c>
      <c r="D49" s="594" t="s">
        <v>777</v>
      </c>
      <c r="E49" s="595" t="s">
        <v>533</v>
      </c>
      <c r="F49" s="593" t="s">
        <v>525</v>
      </c>
      <c r="G49" s="593" t="s">
        <v>665</v>
      </c>
      <c r="H49" s="593" t="s">
        <v>437</v>
      </c>
      <c r="I49" s="593" t="s">
        <v>666</v>
      </c>
      <c r="J49" s="593" t="s">
        <v>667</v>
      </c>
      <c r="K49" s="593" t="s">
        <v>668</v>
      </c>
      <c r="L49" s="596">
        <v>103.8</v>
      </c>
      <c r="M49" s="596">
        <v>207.6</v>
      </c>
      <c r="N49" s="593">
        <v>2</v>
      </c>
      <c r="O49" s="597">
        <v>1</v>
      </c>
      <c r="P49" s="596">
        <v>207.6</v>
      </c>
      <c r="Q49" s="598">
        <v>1</v>
      </c>
      <c r="R49" s="593">
        <v>2</v>
      </c>
      <c r="S49" s="598">
        <v>1</v>
      </c>
      <c r="T49" s="597">
        <v>1</v>
      </c>
      <c r="U49" s="599">
        <v>1</v>
      </c>
    </row>
    <row r="50" spans="1:21" ht="14.4" customHeight="1" x14ac:dyDescent="0.3">
      <c r="A50" s="592">
        <v>19</v>
      </c>
      <c r="B50" s="593" t="s">
        <v>524</v>
      </c>
      <c r="C50" s="593" t="s">
        <v>526</v>
      </c>
      <c r="D50" s="594" t="s">
        <v>777</v>
      </c>
      <c r="E50" s="595" t="s">
        <v>533</v>
      </c>
      <c r="F50" s="593" t="s">
        <v>525</v>
      </c>
      <c r="G50" s="593" t="s">
        <v>669</v>
      </c>
      <c r="H50" s="593" t="s">
        <v>477</v>
      </c>
      <c r="I50" s="593" t="s">
        <v>670</v>
      </c>
      <c r="J50" s="593" t="s">
        <v>671</v>
      </c>
      <c r="K50" s="593" t="s">
        <v>672</v>
      </c>
      <c r="L50" s="596">
        <v>229.38</v>
      </c>
      <c r="M50" s="596">
        <v>229.38</v>
      </c>
      <c r="N50" s="593">
        <v>1</v>
      </c>
      <c r="O50" s="597">
        <v>0.5</v>
      </c>
      <c r="P50" s="596">
        <v>229.38</v>
      </c>
      <c r="Q50" s="598">
        <v>1</v>
      </c>
      <c r="R50" s="593">
        <v>1</v>
      </c>
      <c r="S50" s="598">
        <v>1</v>
      </c>
      <c r="T50" s="597">
        <v>0.5</v>
      </c>
      <c r="U50" s="599">
        <v>1</v>
      </c>
    </row>
    <row r="51" spans="1:21" ht="14.4" customHeight="1" x14ac:dyDescent="0.3">
      <c r="A51" s="592">
        <v>19</v>
      </c>
      <c r="B51" s="593" t="s">
        <v>524</v>
      </c>
      <c r="C51" s="593" t="s">
        <v>526</v>
      </c>
      <c r="D51" s="594" t="s">
        <v>777</v>
      </c>
      <c r="E51" s="595" t="s">
        <v>533</v>
      </c>
      <c r="F51" s="593" t="s">
        <v>525</v>
      </c>
      <c r="G51" s="593" t="s">
        <v>596</v>
      </c>
      <c r="H51" s="593" t="s">
        <v>477</v>
      </c>
      <c r="I51" s="593" t="s">
        <v>673</v>
      </c>
      <c r="J51" s="593" t="s">
        <v>598</v>
      </c>
      <c r="K51" s="593" t="s">
        <v>674</v>
      </c>
      <c r="L51" s="596">
        <v>117.55</v>
      </c>
      <c r="M51" s="596">
        <v>117.55</v>
      </c>
      <c r="N51" s="593">
        <v>1</v>
      </c>
      <c r="O51" s="597">
        <v>1</v>
      </c>
      <c r="P51" s="596">
        <v>117.55</v>
      </c>
      <c r="Q51" s="598">
        <v>1</v>
      </c>
      <c r="R51" s="593">
        <v>1</v>
      </c>
      <c r="S51" s="598">
        <v>1</v>
      </c>
      <c r="T51" s="597">
        <v>1</v>
      </c>
      <c r="U51" s="599">
        <v>1</v>
      </c>
    </row>
    <row r="52" spans="1:21" ht="14.4" customHeight="1" x14ac:dyDescent="0.3">
      <c r="A52" s="592">
        <v>19</v>
      </c>
      <c r="B52" s="593" t="s">
        <v>524</v>
      </c>
      <c r="C52" s="593" t="s">
        <v>526</v>
      </c>
      <c r="D52" s="594" t="s">
        <v>777</v>
      </c>
      <c r="E52" s="595" t="s">
        <v>533</v>
      </c>
      <c r="F52" s="593" t="s">
        <v>525</v>
      </c>
      <c r="G52" s="593" t="s">
        <v>596</v>
      </c>
      <c r="H52" s="593" t="s">
        <v>477</v>
      </c>
      <c r="I52" s="593" t="s">
        <v>597</v>
      </c>
      <c r="J52" s="593" t="s">
        <v>598</v>
      </c>
      <c r="K52" s="593" t="s">
        <v>599</v>
      </c>
      <c r="L52" s="596">
        <v>176.32</v>
      </c>
      <c r="M52" s="596">
        <v>528.96</v>
      </c>
      <c r="N52" s="593">
        <v>3</v>
      </c>
      <c r="O52" s="597">
        <v>1.5</v>
      </c>
      <c r="P52" s="596">
        <v>528.96</v>
      </c>
      <c r="Q52" s="598">
        <v>1</v>
      </c>
      <c r="R52" s="593">
        <v>3</v>
      </c>
      <c r="S52" s="598">
        <v>1</v>
      </c>
      <c r="T52" s="597">
        <v>1.5</v>
      </c>
      <c r="U52" s="599">
        <v>1</v>
      </c>
    </row>
    <row r="53" spans="1:21" ht="14.4" customHeight="1" x14ac:dyDescent="0.3">
      <c r="A53" s="592">
        <v>19</v>
      </c>
      <c r="B53" s="593" t="s">
        <v>524</v>
      </c>
      <c r="C53" s="593" t="s">
        <v>526</v>
      </c>
      <c r="D53" s="594" t="s">
        <v>777</v>
      </c>
      <c r="E53" s="595" t="s">
        <v>533</v>
      </c>
      <c r="F53" s="593" t="s">
        <v>525</v>
      </c>
      <c r="G53" s="593" t="s">
        <v>600</v>
      </c>
      <c r="H53" s="593" t="s">
        <v>437</v>
      </c>
      <c r="I53" s="593" t="s">
        <v>675</v>
      </c>
      <c r="J53" s="593" t="s">
        <v>602</v>
      </c>
      <c r="K53" s="593" t="s">
        <v>676</v>
      </c>
      <c r="L53" s="596">
        <v>182.22</v>
      </c>
      <c r="M53" s="596">
        <v>546.66</v>
      </c>
      <c r="N53" s="593">
        <v>3</v>
      </c>
      <c r="O53" s="597">
        <v>2.5</v>
      </c>
      <c r="P53" s="596">
        <v>546.66</v>
      </c>
      <c r="Q53" s="598">
        <v>1</v>
      </c>
      <c r="R53" s="593">
        <v>3</v>
      </c>
      <c r="S53" s="598">
        <v>1</v>
      </c>
      <c r="T53" s="597">
        <v>2.5</v>
      </c>
      <c r="U53" s="599">
        <v>1</v>
      </c>
    </row>
    <row r="54" spans="1:21" ht="14.4" customHeight="1" x14ac:dyDescent="0.3">
      <c r="A54" s="592">
        <v>19</v>
      </c>
      <c r="B54" s="593" t="s">
        <v>524</v>
      </c>
      <c r="C54" s="593" t="s">
        <v>526</v>
      </c>
      <c r="D54" s="594" t="s">
        <v>777</v>
      </c>
      <c r="E54" s="595" t="s">
        <v>533</v>
      </c>
      <c r="F54" s="593" t="s">
        <v>525</v>
      </c>
      <c r="G54" s="593" t="s">
        <v>600</v>
      </c>
      <c r="H54" s="593" t="s">
        <v>437</v>
      </c>
      <c r="I54" s="593" t="s">
        <v>677</v>
      </c>
      <c r="J54" s="593" t="s">
        <v>602</v>
      </c>
      <c r="K54" s="593" t="s">
        <v>678</v>
      </c>
      <c r="L54" s="596">
        <v>273.33</v>
      </c>
      <c r="M54" s="596">
        <v>1366.6499999999999</v>
      </c>
      <c r="N54" s="593">
        <v>5</v>
      </c>
      <c r="O54" s="597">
        <v>3.5</v>
      </c>
      <c r="P54" s="596">
        <v>1366.6499999999999</v>
      </c>
      <c r="Q54" s="598">
        <v>1</v>
      </c>
      <c r="R54" s="593">
        <v>5</v>
      </c>
      <c r="S54" s="598">
        <v>1</v>
      </c>
      <c r="T54" s="597">
        <v>3.5</v>
      </c>
      <c r="U54" s="599">
        <v>1</v>
      </c>
    </row>
    <row r="55" spans="1:21" ht="14.4" customHeight="1" x14ac:dyDescent="0.3">
      <c r="A55" s="592">
        <v>19</v>
      </c>
      <c r="B55" s="593" t="s">
        <v>524</v>
      </c>
      <c r="C55" s="593" t="s">
        <v>526</v>
      </c>
      <c r="D55" s="594" t="s">
        <v>777</v>
      </c>
      <c r="E55" s="595" t="s">
        <v>533</v>
      </c>
      <c r="F55" s="593" t="s">
        <v>525</v>
      </c>
      <c r="G55" s="593" t="s">
        <v>679</v>
      </c>
      <c r="H55" s="593" t="s">
        <v>437</v>
      </c>
      <c r="I55" s="593" t="s">
        <v>680</v>
      </c>
      <c r="J55" s="593" t="s">
        <v>681</v>
      </c>
      <c r="K55" s="593" t="s">
        <v>682</v>
      </c>
      <c r="L55" s="596">
        <v>186.99</v>
      </c>
      <c r="M55" s="596">
        <v>186.99</v>
      </c>
      <c r="N55" s="593">
        <v>1</v>
      </c>
      <c r="O55" s="597">
        <v>1</v>
      </c>
      <c r="P55" s="596">
        <v>186.99</v>
      </c>
      <c r="Q55" s="598">
        <v>1</v>
      </c>
      <c r="R55" s="593">
        <v>1</v>
      </c>
      <c r="S55" s="598">
        <v>1</v>
      </c>
      <c r="T55" s="597">
        <v>1</v>
      </c>
      <c r="U55" s="599">
        <v>1</v>
      </c>
    </row>
    <row r="56" spans="1:21" ht="14.4" customHeight="1" x14ac:dyDescent="0.3">
      <c r="A56" s="592">
        <v>19</v>
      </c>
      <c r="B56" s="593" t="s">
        <v>524</v>
      </c>
      <c r="C56" s="593" t="s">
        <v>526</v>
      </c>
      <c r="D56" s="594" t="s">
        <v>777</v>
      </c>
      <c r="E56" s="595" t="s">
        <v>533</v>
      </c>
      <c r="F56" s="593" t="s">
        <v>525</v>
      </c>
      <c r="G56" s="593" t="s">
        <v>683</v>
      </c>
      <c r="H56" s="593" t="s">
        <v>437</v>
      </c>
      <c r="I56" s="593" t="s">
        <v>684</v>
      </c>
      <c r="J56" s="593" t="s">
        <v>685</v>
      </c>
      <c r="K56" s="593" t="s">
        <v>686</v>
      </c>
      <c r="L56" s="596">
        <v>159.16999999999999</v>
      </c>
      <c r="M56" s="596">
        <v>159.16999999999999</v>
      </c>
      <c r="N56" s="593">
        <v>1</v>
      </c>
      <c r="O56" s="597">
        <v>1</v>
      </c>
      <c r="P56" s="596">
        <v>159.16999999999999</v>
      </c>
      <c r="Q56" s="598">
        <v>1</v>
      </c>
      <c r="R56" s="593">
        <v>1</v>
      </c>
      <c r="S56" s="598">
        <v>1</v>
      </c>
      <c r="T56" s="597">
        <v>1</v>
      </c>
      <c r="U56" s="599">
        <v>1</v>
      </c>
    </row>
    <row r="57" spans="1:21" ht="14.4" customHeight="1" x14ac:dyDescent="0.3">
      <c r="A57" s="592">
        <v>19</v>
      </c>
      <c r="B57" s="593" t="s">
        <v>524</v>
      </c>
      <c r="C57" s="593" t="s">
        <v>526</v>
      </c>
      <c r="D57" s="594" t="s">
        <v>777</v>
      </c>
      <c r="E57" s="595" t="s">
        <v>533</v>
      </c>
      <c r="F57" s="593" t="s">
        <v>525</v>
      </c>
      <c r="G57" s="593" t="s">
        <v>687</v>
      </c>
      <c r="H57" s="593" t="s">
        <v>437</v>
      </c>
      <c r="I57" s="593" t="s">
        <v>688</v>
      </c>
      <c r="J57" s="593" t="s">
        <v>689</v>
      </c>
      <c r="K57" s="593" t="s">
        <v>690</v>
      </c>
      <c r="L57" s="596">
        <v>93.98</v>
      </c>
      <c r="M57" s="596">
        <v>93.98</v>
      </c>
      <c r="N57" s="593">
        <v>1</v>
      </c>
      <c r="O57" s="597">
        <v>1</v>
      </c>
      <c r="P57" s="596">
        <v>93.98</v>
      </c>
      <c r="Q57" s="598">
        <v>1</v>
      </c>
      <c r="R57" s="593">
        <v>1</v>
      </c>
      <c r="S57" s="598">
        <v>1</v>
      </c>
      <c r="T57" s="597">
        <v>1</v>
      </c>
      <c r="U57" s="599">
        <v>1</v>
      </c>
    </row>
    <row r="58" spans="1:21" ht="14.4" customHeight="1" x14ac:dyDescent="0.3">
      <c r="A58" s="592">
        <v>19</v>
      </c>
      <c r="B58" s="593" t="s">
        <v>524</v>
      </c>
      <c r="C58" s="593" t="s">
        <v>526</v>
      </c>
      <c r="D58" s="594" t="s">
        <v>777</v>
      </c>
      <c r="E58" s="595" t="s">
        <v>533</v>
      </c>
      <c r="F58" s="593" t="s">
        <v>525</v>
      </c>
      <c r="G58" s="593" t="s">
        <v>613</v>
      </c>
      <c r="H58" s="593" t="s">
        <v>477</v>
      </c>
      <c r="I58" s="593" t="s">
        <v>614</v>
      </c>
      <c r="J58" s="593" t="s">
        <v>615</v>
      </c>
      <c r="K58" s="593" t="s">
        <v>616</v>
      </c>
      <c r="L58" s="596">
        <v>186.87</v>
      </c>
      <c r="M58" s="596">
        <v>934.35</v>
      </c>
      <c r="N58" s="593">
        <v>5</v>
      </c>
      <c r="O58" s="597">
        <v>2.5</v>
      </c>
      <c r="P58" s="596">
        <v>934.35</v>
      </c>
      <c r="Q58" s="598">
        <v>1</v>
      </c>
      <c r="R58" s="593">
        <v>5</v>
      </c>
      <c r="S58" s="598">
        <v>1</v>
      </c>
      <c r="T58" s="597">
        <v>2.5</v>
      </c>
      <c r="U58" s="599">
        <v>1</v>
      </c>
    </row>
    <row r="59" spans="1:21" ht="14.4" customHeight="1" x14ac:dyDescent="0.3">
      <c r="A59" s="592">
        <v>19</v>
      </c>
      <c r="B59" s="593" t="s">
        <v>524</v>
      </c>
      <c r="C59" s="593" t="s">
        <v>526</v>
      </c>
      <c r="D59" s="594" t="s">
        <v>777</v>
      </c>
      <c r="E59" s="595" t="s">
        <v>533</v>
      </c>
      <c r="F59" s="593" t="s">
        <v>525</v>
      </c>
      <c r="G59" s="593" t="s">
        <v>691</v>
      </c>
      <c r="H59" s="593" t="s">
        <v>437</v>
      </c>
      <c r="I59" s="593" t="s">
        <v>692</v>
      </c>
      <c r="J59" s="593" t="s">
        <v>693</v>
      </c>
      <c r="K59" s="593" t="s">
        <v>694</v>
      </c>
      <c r="L59" s="596">
        <v>0</v>
      </c>
      <c r="M59" s="596">
        <v>0</v>
      </c>
      <c r="N59" s="593">
        <v>2</v>
      </c>
      <c r="O59" s="597">
        <v>0.5</v>
      </c>
      <c r="P59" s="596">
        <v>0</v>
      </c>
      <c r="Q59" s="598"/>
      <c r="R59" s="593">
        <v>2</v>
      </c>
      <c r="S59" s="598">
        <v>1</v>
      </c>
      <c r="T59" s="597">
        <v>0.5</v>
      </c>
      <c r="U59" s="599">
        <v>1</v>
      </c>
    </row>
    <row r="60" spans="1:21" ht="14.4" customHeight="1" x14ac:dyDescent="0.3">
      <c r="A60" s="592">
        <v>19</v>
      </c>
      <c r="B60" s="593" t="s">
        <v>524</v>
      </c>
      <c r="C60" s="593" t="s">
        <v>526</v>
      </c>
      <c r="D60" s="594" t="s">
        <v>777</v>
      </c>
      <c r="E60" s="595" t="s">
        <v>533</v>
      </c>
      <c r="F60" s="593" t="s">
        <v>525</v>
      </c>
      <c r="G60" s="593" t="s">
        <v>695</v>
      </c>
      <c r="H60" s="593" t="s">
        <v>437</v>
      </c>
      <c r="I60" s="593" t="s">
        <v>696</v>
      </c>
      <c r="J60" s="593" t="s">
        <v>697</v>
      </c>
      <c r="K60" s="593" t="s">
        <v>698</v>
      </c>
      <c r="L60" s="596">
        <v>52.61</v>
      </c>
      <c r="M60" s="596">
        <v>105.22</v>
      </c>
      <c r="N60" s="593">
        <v>2</v>
      </c>
      <c r="O60" s="597">
        <v>1</v>
      </c>
      <c r="P60" s="596">
        <v>105.22</v>
      </c>
      <c r="Q60" s="598">
        <v>1</v>
      </c>
      <c r="R60" s="593">
        <v>2</v>
      </c>
      <c r="S60" s="598">
        <v>1</v>
      </c>
      <c r="T60" s="597">
        <v>1</v>
      </c>
      <c r="U60" s="599">
        <v>1</v>
      </c>
    </row>
    <row r="61" spans="1:21" ht="14.4" customHeight="1" x14ac:dyDescent="0.3">
      <c r="A61" s="592">
        <v>19</v>
      </c>
      <c r="B61" s="593" t="s">
        <v>524</v>
      </c>
      <c r="C61" s="593" t="s">
        <v>526</v>
      </c>
      <c r="D61" s="594" t="s">
        <v>777</v>
      </c>
      <c r="E61" s="595" t="s">
        <v>533</v>
      </c>
      <c r="F61" s="593" t="s">
        <v>525</v>
      </c>
      <c r="G61" s="593" t="s">
        <v>699</v>
      </c>
      <c r="H61" s="593" t="s">
        <v>477</v>
      </c>
      <c r="I61" s="593" t="s">
        <v>700</v>
      </c>
      <c r="J61" s="593" t="s">
        <v>701</v>
      </c>
      <c r="K61" s="593" t="s">
        <v>702</v>
      </c>
      <c r="L61" s="596">
        <v>93.18</v>
      </c>
      <c r="M61" s="596">
        <v>279.54000000000002</v>
      </c>
      <c r="N61" s="593">
        <v>3</v>
      </c>
      <c r="O61" s="597">
        <v>1.5</v>
      </c>
      <c r="P61" s="596">
        <v>279.54000000000002</v>
      </c>
      <c r="Q61" s="598">
        <v>1</v>
      </c>
      <c r="R61" s="593">
        <v>3</v>
      </c>
      <c r="S61" s="598">
        <v>1</v>
      </c>
      <c r="T61" s="597">
        <v>1.5</v>
      </c>
      <c r="U61" s="599">
        <v>1</v>
      </c>
    </row>
    <row r="62" spans="1:21" ht="14.4" customHeight="1" x14ac:dyDescent="0.3">
      <c r="A62" s="592">
        <v>19</v>
      </c>
      <c r="B62" s="593" t="s">
        <v>524</v>
      </c>
      <c r="C62" s="593" t="s">
        <v>526</v>
      </c>
      <c r="D62" s="594" t="s">
        <v>777</v>
      </c>
      <c r="E62" s="595" t="s">
        <v>533</v>
      </c>
      <c r="F62" s="593" t="s">
        <v>525</v>
      </c>
      <c r="G62" s="593" t="s">
        <v>703</v>
      </c>
      <c r="H62" s="593" t="s">
        <v>437</v>
      </c>
      <c r="I62" s="593" t="s">
        <v>704</v>
      </c>
      <c r="J62" s="593" t="s">
        <v>705</v>
      </c>
      <c r="K62" s="593" t="s">
        <v>706</v>
      </c>
      <c r="L62" s="596">
        <v>0</v>
      </c>
      <c r="M62" s="596">
        <v>0</v>
      </c>
      <c r="N62" s="593">
        <v>2</v>
      </c>
      <c r="O62" s="597">
        <v>1</v>
      </c>
      <c r="P62" s="596">
        <v>0</v>
      </c>
      <c r="Q62" s="598"/>
      <c r="R62" s="593">
        <v>2</v>
      </c>
      <c r="S62" s="598">
        <v>1</v>
      </c>
      <c r="T62" s="597">
        <v>1</v>
      </c>
      <c r="U62" s="599">
        <v>1</v>
      </c>
    </row>
    <row r="63" spans="1:21" ht="14.4" customHeight="1" x14ac:dyDescent="0.3">
      <c r="A63" s="592">
        <v>19</v>
      </c>
      <c r="B63" s="593" t="s">
        <v>524</v>
      </c>
      <c r="C63" s="593" t="s">
        <v>526</v>
      </c>
      <c r="D63" s="594" t="s">
        <v>777</v>
      </c>
      <c r="E63" s="595" t="s">
        <v>533</v>
      </c>
      <c r="F63" s="593" t="s">
        <v>525</v>
      </c>
      <c r="G63" s="593" t="s">
        <v>703</v>
      </c>
      <c r="H63" s="593" t="s">
        <v>437</v>
      </c>
      <c r="I63" s="593" t="s">
        <v>707</v>
      </c>
      <c r="J63" s="593" t="s">
        <v>705</v>
      </c>
      <c r="K63" s="593" t="s">
        <v>708</v>
      </c>
      <c r="L63" s="596">
        <v>0</v>
      </c>
      <c r="M63" s="596">
        <v>0</v>
      </c>
      <c r="N63" s="593">
        <v>6</v>
      </c>
      <c r="O63" s="597">
        <v>3</v>
      </c>
      <c r="P63" s="596">
        <v>0</v>
      </c>
      <c r="Q63" s="598"/>
      <c r="R63" s="593">
        <v>6</v>
      </c>
      <c r="S63" s="598">
        <v>1</v>
      </c>
      <c r="T63" s="597">
        <v>3</v>
      </c>
      <c r="U63" s="599">
        <v>1</v>
      </c>
    </row>
    <row r="64" spans="1:21" ht="14.4" customHeight="1" x14ac:dyDescent="0.3">
      <c r="A64" s="592">
        <v>19</v>
      </c>
      <c r="B64" s="593" t="s">
        <v>524</v>
      </c>
      <c r="C64" s="593" t="s">
        <v>526</v>
      </c>
      <c r="D64" s="594" t="s">
        <v>777</v>
      </c>
      <c r="E64" s="595" t="s">
        <v>533</v>
      </c>
      <c r="F64" s="593" t="s">
        <v>525</v>
      </c>
      <c r="G64" s="593" t="s">
        <v>709</v>
      </c>
      <c r="H64" s="593" t="s">
        <v>437</v>
      </c>
      <c r="I64" s="593" t="s">
        <v>710</v>
      </c>
      <c r="J64" s="593" t="s">
        <v>711</v>
      </c>
      <c r="K64" s="593" t="s">
        <v>712</v>
      </c>
      <c r="L64" s="596">
        <v>36.909999999999997</v>
      </c>
      <c r="M64" s="596">
        <v>73.819999999999993</v>
      </c>
      <c r="N64" s="593">
        <v>2</v>
      </c>
      <c r="O64" s="597">
        <v>0.5</v>
      </c>
      <c r="P64" s="596">
        <v>73.819999999999993</v>
      </c>
      <c r="Q64" s="598">
        <v>1</v>
      </c>
      <c r="R64" s="593">
        <v>2</v>
      </c>
      <c r="S64" s="598">
        <v>1</v>
      </c>
      <c r="T64" s="597">
        <v>0.5</v>
      </c>
      <c r="U64" s="599">
        <v>1</v>
      </c>
    </row>
    <row r="65" spans="1:21" ht="14.4" customHeight="1" x14ac:dyDescent="0.3">
      <c r="A65" s="592">
        <v>19</v>
      </c>
      <c r="B65" s="593" t="s">
        <v>524</v>
      </c>
      <c r="C65" s="593" t="s">
        <v>526</v>
      </c>
      <c r="D65" s="594" t="s">
        <v>777</v>
      </c>
      <c r="E65" s="595" t="s">
        <v>533</v>
      </c>
      <c r="F65" s="593" t="s">
        <v>525</v>
      </c>
      <c r="G65" s="593" t="s">
        <v>713</v>
      </c>
      <c r="H65" s="593" t="s">
        <v>437</v>
      </c>
      <c r="I65" s="593" t="s">
        <v>714</v>
      </c>
      <c r="J65" s="593" t="s">
        <v>715</v>
      </c>
      <c r="K65" s="593" t="s">
        <v>716</v>
      </c>
      <c r="L65" s="596">
        <v>61.97</v>
      </c>
      <c r="M65" s="596">
        <v>61.97</v>
      </c>
      <c r="N65" s="593">
        <v>1</v>
      </c>
      <c r="O65" s="597">
        <v>0.5</v>
      </c>
      <c r="P65" s="596">
        <v>61.97</v>
      </c>
      <c r="Q65" s="598">
        <v>1</v>
      </c>
      <c r="R65" s="593">
        <v>1</v>
      </c>
      <c r="S65" s="598">
        <v>1</v>
      </c>
      <c r="T65" s="597">
        <v>0.5</v>
      </c>
      <c r="U65" s="599">
        <v>1</v>
      </c>
    </row>
    <row r="66" spans="1:21" ht="14.4" customHeight="1" x14ac:dyDescent="0.3">
      <c r="A66" s="592">
        <v>19</v>
      </c>
      <c r="B66" s="593" t="s">
        <v>524</v>
      </c>
      <c r="C66" s="593" t="s">
        <v>526</v>
      </c>
      <c r="D66" s="594" t="s">
        <v>777</v>
      </c>
      <c r="E66" s="595" t="s">
        <v>533</v>
      </c>
      <c r="F66" s="593" t="s">
        <v>525</v>
      </c>
      <c r="G66" s="593" t="s">
        <v>640</v>
      </c>
      <c r="H66" s="593" t="s">
        <v>477</v>
      </c>
      <c r="I66" s="593" t="s">
        <v>717</v>
      </c>
      <c r="J66" s="593" t="s">
        <v>642</v>
      </c>
      <c r="K66" s="593" t="s">
        <v>718</v>
      </c>
      <c r="L66" s="596">
        <v>0</v>
      </c>
      <c r="M66" s="596">
        <v>0</v>
      </c>
      <c r="N66" s="593">
        <v>2</v>
      </c>
      <c r="O66" s="597">
        <v>1</v>
      </c>
      <c r="P66" s="596"/>
      <c r="Q66" s="598"/>
      <c r="R66" s="593"/>
      <c r="S66" s="598">
        <v>0</v>
      </c>
      <c r="T66" s="597"/>
      <c r="U66" s="599">
        <v>0</v>
      </c>
    </row>
    <row r="67" spans="1:21" ht="14.4" customHeight="1" x14ac:dyDescent="0.3">
      <c r="A67" s="592">
        <v>19</v>
      </c>
      <c r="B67" s="593" t="s">
        <v>524</v>
      </c>
      <c r="C67" s="593" t="s">
        <v>526</v>
      </c>
      <c r="D67" s="594" t="s">
        <v>777</v>
      </c>
      <c r="E67" s="595" t="s">
        <v>533</v>
      </c>
      <c r="F67" s="593" t="s">
        <v>525</v>
      </c>
      <c r="G67" s="593" t="s">
        <v>640</v>
      </c>
      <c r="H67" s="593" t="s">
        <v>477</v>
      </c>
      <c r="I67" s="593" t="s">
        <v>641</v>
      </c>
      <c r="J67" s="593" t="s">
        <v>642</v>
      </c>
      <c r="K67" s="593" t="s">
        <v>643</v>
      </c>
      <c r="L67" s="596">
        <v>0</v>
      </c>
      <c r="M67" s="596">
        <v>0</v>
      </c>
      <c r="N67" s="593">
        <v>2</v>
      </c>
      <c r="O67" s="597">
        <v>2</v>
      </c>
      <c r="P67" s="596"/>
      <c r="Q67" s="598"/>
      <c r="R67" s="593"/>
      <c r="S67" s="598">
        <v>0</v>
      </c>
      <c r="T67" s="597"/>
      <c r="U67" s="599">
        <v>0</v>
      </c>
    </row>
    <row r="68" spans="1:21" ht="14.4" customHeight="1" x14ac:dyDescent="0.3">
      <c r="A68" s="592">
        <v>19</v>
      </c>
      <c r="B68" s="593" t="s">
        <v>524</v>
      </c>
      <c r="C68" s="593" t="s">
        <v>526</v>
      </c>
      <c r="D68" s="594" t="s">
        <v>777</v>
      </c>
      <c r="E68" s="595" t="s">
        <v>533</v>
      </c>
      <c r="F68" s="593" t="s">
        <v>525</v>
      </c>
      <c r="G68" s="593" t="s">
        <v>578</v>
      </c>
      <c r="H68" s="593" t="s">
        <v>477</v>
      </c>
      <c r="I68" s="593" t="s">
        <v>647</v>
      </c>
      <c r="J68" s="593" t="s">
        <v>648</v>
      </c>
      <c r="K68" s="593" t="s">
        <v>649</v>
      </c>
      <c r="L68" s="596">
        <v>154.36000000000001</v>
      </c>
      <c r="M68" s="596">
        <v>308.72000000000003</v>
      </c>
      <c r="N68" s="593">
        <v>2</v>
      </c>
      <c r="O68" s="597">
        <v>1</v>
      </c>
      <c r="P68" s="596">
        <v>308.72000000000003</v>
      </c>
      <c r="Q68" s="598">
        <v>1</v>
      </c>
      <c r="R68" s="593">
        <v>2</v>
      </c>
      <c r="S68" s="598">
        <v>1</v>
      </c>
      <c r="T68" s="597">
        <v>1</v>
      </c>
      <c r="U68" s="599">
        <v>1</v>
      </c>
    </row>
    <row r="69" spans="1:21" ht="14.4" customHeight="1" x14ac:dyDescent="0.3">
      <c r="A69" s="592">
        <v>19</v>
      </c>
      <c r="B69" s="593" t="s">
        <v>524</v>
      </c>
      <c r="C69" s="593" t="s">
        <v>526</v>
      </c>
      <c r="D69" s="594" t="s">
        <v>777</v>
      </c>
      <c r="E69" s="595" t="s">
        <v>533</v>
      </c>
      <c r="F69" s="593" t="s">
        <v>525</v>
      </c>
      <c r="G69" s="593" t="s">
        <v>719</v>
      </c>
      <c r="H69" s="593" t="s">
        <v>477</v>
      </c>
      <c r="I69" s="593" t="s">
        <v>720</v>
      </c>
      <c r="J69" s="593" t="s">
        <v>721</v>
      </c>
      <c r="K69" s="593" t="s">
        <v>722</v>
      </c>
      <c r="L69" s="596">
        <v>49.08</v>
      </c>
      <c r="M69" s="596">
        <v>196.32</v>
      </c>
      <c r="N69" s="593">
        <v>4</v>
      </c>
      <c r="O69" s="597">
        <v>3.5</v>
      </c>
      <c r="P69" s="596">
        <v>196.32</v>
      </c>
      <c r="Q69" s="598">
        <v>1</v>
      </c>
      <c r="R69" s="593">
        <v>4</v>
      </c>
      <c r="S69" s="598">
        <v>1</v>
      </c>
      <c r="T69" s="597">
        <v>3.5</v>
      </c>
      <c r="U69" s="599">
        <v>1</v>
      </c>
    </row>
    <row r="70" spans="1:21" ht="14.4" customHeight="1" x14ac:dyDescent="0.3">
      <c r="A70" s="592">
        <v>19</v>
      </c>
      <c r="B70" s="593" t="s">
        <v>524</v>
      </c>
      <c r="C70" s="593" t="s">
        <v>526</v>
      </c>
      <c r="D70" s="594" t="s">
        <v>777</v>
      </c>
      <c r="E70" s="595" t="s">
        <v>534</v>
      </c>
      <c r="F70" s="593" t="s">
        <v>525</v>
      </c>
      <c r="G70" s="593" t="s">
        <v>723</v>
      </c>
      <c r="H70" s="593" t="s">
        <v>437</v>
      </c>
      <c r="I70" s="593" t="s">
        <v>724</v>
      </c>
      <c r="J70" s="593" t="s">
        <v>725</v>
      </c>
      <c r="K70" s="593" t="s">
        <v>726</v>
      </c>
      <c r="L70" s="596">
        <v>234.94</v>
      </c>
      <c r="M70" s="596">
        <v>469.88</v>
      </c>
      <c r="N70" s="593">
        <v>2</v>
      </c>
      <c r="O70" s="597">
        <v>1</v>
      </c>
      <c r="P70" s="596">
        <v>234.94</v>
      </c>
      <c r="Q70" s="598">
        <v>0.5</v>
      </c>
      <c r="R70" s="593">
        <v>1</v>
      </c>
      <c r="S70" s="598">
        <v>0.5</v>
      </c>
      <c r="T70" s="597">
        <v>0.5</v>
      </c>
      <c r="U70" s="599">
        <v>0.5</v>
      </c>
    </row>
    <row r="71" spans="1:21" ht="14.4" customHeight="1" x14ac:dyDescent="0.3">
      <c r="A71" s="592">
        <v>19</v>
      </c>
      <c r="B71" s="593" t="s">
        <v>524</v>
      </c>
      <c r="C71" s="593" t="s">
        <v>526</v>
      </c>
      <c r="D71" s="594" t="s">
        <v>777</v>
      </c>
      <c r="E71" s="595" t="s">
        <v>534</v>
      </c>
      <c r="F71" s="593" t="s">
        <v>525</v>
      </c>
      <c r="G71" s="593" t="s">
        <v>600</v>
      </c>
      <c r="H71" s="593" t="s">
        <v>437</v>
      </c>
      <c r="I71" s="593" t="s">
        <v>727</v>
      </c>
      <c r="J71" s="593" t="s">
        <v>602</v>
      </c>
      <c r="K71" s="593" t="s">
        <v>603</v>
      </c>
      <c r="L71" s="596">
        <v>91.11</v>
      </c>
      <c r="M71" s="596">
        <v>273.33</v>
      </c>
      <c r="N71" s="593">
        <v>3</v>
      </c>
      <c r="O71" s="597">
        <v>0.5</v>
      </c>
      <c r="P71" s="596">
        <v>273.33</v>
      </c>
      <c r="Q71" s="598">
        <v>1</v>
      </c>
      <c r="R71" s="593">
        <v>3</v>
      </c>
      <c r="S71" s="598">
        <v>1</v>
      </c>
      <c r="T71" s="597">
        <v>0.5</v>
      </c>
      <c r="U71" s="599">
        <v>1</v>
      </c>
    </row>
    <row r="72" spans="1:21" ht="14.4" customHeight="1" x14ac:dyDescent="0.3">
      <c r="A72" s="592">
        <v>19</v>
      </c>
      <c r="B72" s="593" t="s">
        <v>524</v>
      </c>
      <c r="C72" s="593" t="s">
        <v>526</v>
      </c>
      <c r="D72" s="594" t="s">
        <v>777</v>
      </c>
      <c r="E72" s="595" t="s">
        <v>534</v>
      </c>
      <c r="F72" s="593" t="s">
        <v>525</v>
      </c>
      <c r="G72" s="593" t="s">
        <v>600</v>
      </c>
      <c r="H72" s="593" t="s">
        <v>437</v>
      </c>
      <c r="I72" s="593" t="s">
        <v>677</v>
      </c>
      <c r="J72" s="593" t="s">
        <v>602</v>
      </c>
      <c r="K72" s="593" t="s">
        <v>678</v>
      </c>
      <c r="L72" s="596">
        <v>273.33</v>
      </c>
      <c r="M72" s="596">
        <v>546.66</v>
      </c>
      <c r="N72" s="593">
        <v>2</v>
      </c>
      <c r="O72" s="597">
        <v>1</v>
      </c>
      <c r="P72" s="596"/>
      <c r="Q72" s="598">
        <v>0</v>
      </c>
      <c r="R72" s="593"/>
      <c r="S72" s="598">
        <v>0</v>
      </c>
      <c r="T72" s="597"/>
      <c r="U72" s="599">
        <v>0</v>
      </c>
    </row>
    <row r="73" spans="1:21" ht="14.4" customHeight="1" x14ac:dyDescent="0.3">
      <c r="A73" s="592">
        <v>19</v>
      </c>
      <c r="B73" s="593" t="s">
        <v>524</v>
      </c>
      <c r="C73" s="593" t="s">
        <v>526</v>
      </c>
      <c r="D73" s="594" t="s">
        <v>777</v>
      </c>
      <c r="E73" s="595" t="s">
        <v>534</v>
      </c>
      <c r="F73" s="593" t="s">
        <v>525</v>
      </c>
      <c r="G73" s="593" t="s">
        <v>544</v>
      </c>
      <c r="H73" s="593" t="s">
        <v>437</v>
      </c>
      <c r="I73" s="593" t="s">
        <v>548</v>
      </c>
      <c r="J73" s="593" t="s">
        <v>546</v>
      </c>
      <c r="K73" s="593" t="s">
        <v>549</v>
      </c>
      <c r="L73" s="596">
        <v>57.48</v>
      </c>
      <c r="M73" s="596">
        <v>2069.2800000000002</v>
      </c>
      <c r="N73" s="593">
        <v>36</v>
      </c>
      <c r="O73" s="597">
        <v>17.5</v>
      </c>
      <c r="P73" s="596">
        <v>1609.4400000000003</v>
      </c>
      <c r="Q73" s="598">
        <v>0.77777777777777779</v>
      </c>
      <c r="R73" s="593">
        <v>28</v>
      </c>
      <c r="S73" s="598">
        <v>0.77777777777777779</v>
      </c>
      <c r="T73" s="597">
        <v>13.5</v>
      </c>
      <c r="U73" s="599">
        <v>0.77142857142857146</v>
      </c>
    </row>
    <row r="74" spans="1:21" ht="14.4" customHeight="1" x14ac:dyDescent="0.3">
      <c r="A74" s="592">
        <v>19</v>
      </c>
      <c r="B74" s="593" t="s">
        <v>524</v>
      </c>
      <c r="C74" s="593" t="s">
        <v>526</v>
      </c>
      <c r="D74" s="594" t="s">
        <v>777</v>
      </c>
      <c r="E74" s="595" t="s">
        <v>534</v>
      </c>
      <c r="F74" s="593" t="s">
        <v>525</v>
      </c>
      <c r="G74" s="593" t="s">
        <v>629</v>
      </c>
      <c r="H74" s="593" t="s">
        <v>437</v>
      </c>
      <c r="I74" s="593" t="s">
        <v>728</v>
      </c>
      <c r="J74" s="593" t="s">
        <v>729</v>
      </c>
      <c r="K74" s="593" t="s">
        <v>632</v>
      </c>
      <c r="L74" s="596">
        <v>86.41</v>
      </c>
      <c r="M74" s="596">
        <v>432.04999999999995</v>
      </c>
      <c r="N74" s="593">
        <v>5</v>
      </c>
      <c r="O74" s="597">
        <v>0.5</v>
      </c>
      <c r="P74" s="596"/>
      <c r="Q74" s="598">
        <v>0</v>
      </c>
      <c r="R74" s="593"/>
      <c r="S74" s="598">
        <v>0</v>
      </c>
      <c r="T74" s="597"/>
      <c r="U74" s="599">
        <v>0</v>
      </c>
    </row>
    <row r="75" spans="1:21" ht="14.4" customHeight="1" x14ac:dyDescent="0.3">
      <c r="A75" s="592">
        <v>19</v>
      </c>
      <c r="B75" s="593" t="s">
        <v>524</v>
      </c>
      <c r="C75" s="593" t="s">
        <v>526</v>
      </c>
      <c r="D75" s="594" t="s">
        <v>777</v>
      </c>
      <c r="E75" s="595" t="s">
        <v>534</v>
      </c>
      <c r="F75" s="593" t="s">
        <v>525</v>
      </c>
      <c r="G75" s="593" t="s">
        <v>629</v>
      </c>
      <c r="H75" s="593" t="s">
        <v>437</v>
      </c>
      <c r="I75" s="593" t="s">
        <v>730</v>
      </c>
      <c r="J75" s="593" t="s">
        <v>731</v>
      </c>
      <c r="K75" s="593" t="s">
        <v>732</v>
      </c>
      <c r="L75" s="596">
        <v>172.82</v>
      </c>
      <c r="M75" s="596">
        <v>1036.92</v>
      </c>
      <c r="N75" s="593">
        <v>6</v>
      </c>
      <c r="O75" s="597">
        <v>1.5</v>
      </c>
      <c r="P75" s="596">
        <v>345.64</v>
      </c>
      <c r="Q75" s="598">
        <v>0.33333333333333331</v>
      </c>
      <c r="R75" s="593">
        <v>2</v>
      </c>
      <c r="S75" s="598">
        <v>0.33333333333333331</v>
      </c>
      <c r="T75" s="597">
        <v>0.5</v>
      </c>
      <c r="U75" s="599">
        <v>0.33333333333333331</v>
      </c>
    </row>
    <row r="76" spans="1:21" ht="14.4" customHeight="1" x14ac:dyDescent="0.3">
      <c r="A76" s="592">
        <v>19</v>
      </c>
      <c r="B76" s="593" t="s">
        <v>524</v>
      </c>
      <c r="C76" s="593" t="s">
        <v>526</v>
      </c>
      <c r="D76" s="594" t="s">
        <v>777</v>
      </c>
      <c r="E76" s="595" t="s">
        <v>534</v>
      </c>
      <c r="F76" s="593" t="s">
        <v>525</v>
      </c>
      <c r="G76" s="593" t="s">
        <v>733</v>
      </c>
      <c r="H76" s="593" t="s">
        <v>477</v>
      </c>
      <c r="I76" s="593" t="s">
        <v>734</v>
      </c>
      <c r="J76" s="593" t="s">
        <v>735</v>
      </c>
      <c r="K76" s="593" t="s">
        <v>736</v>
      </c>
      <c r="L76" s="596">
        <v>32.869999999999997</v>
      </c>
      <c r="M76" s="596">
        <v>164.34999999999997</v>
      </c>
      <c r="N76" s="593">
        <v>5</v>
      </c>
      <c r="O76" s="597">
        <v>1</v>
      </c>
      <c r="P76" s="596">
        <v>65.739999999999995</v>
      </c>
      <c r="Q76" s="598">
        <v>0.40000000000000008</v>
      </c>
      <c r="R76" s="593">
        <v>2</v>
      </c>
      <c r="S76" s="598">
        <v>0.4</v>
      </c>
      <c r="T76" s="597">
        <v>0.5</v>
      </c>
      <c r="U76" s="599">
        <v>0.5</v>
      </c>
    </row>
    <row r="77" spans="1:21" ht="14.4" customHeight="1" x14ac:dyDescent="0.3">
      <c r="A77" s="592">
        <v>19</v>
      </c>
      <c r="B77" s="593" t="s">
        <v>524</v>
      </c>
      <c r="C77" s="593" t="s">
        <v>526</v>
      </c>
      <c r="D77" s="594" t="s">
        <v>777</v>
      </c>
      <c r="E77" s="595" t="s">
        <v>534</v>
      </c>
      <c r="F77" s="593" t="s">
        <v>525</v>
      </c>
      <c r="G77" s="593" t="s">
        <v>737</v>
      </c>
      <c r="H77" s="593" t="s">
        <v>477</v>
      </c>
      <c r="I77" s="593" t="s">
        <v>738</v>
      </c>
      <c r="J77" s="593" t="s">
        <v>739</v>
      </c>
      <c r="K77" s="593" t="s">
        <v>740</v>
      </c>
      <c r="L77" s="596">
        <v>234.07</v>
      </c>
      <c r="M77" s="596">
        <v>234.07</v>
      </c>
      <c r="N77" s="593">
        <v>1</v>
      </c>
      <c r="O77" s="597">
        <v>0.5</v>
      </c>
      <c r="P77" s="596"/>
      <c r="Q77" s="598">
        <v>0</v>
      </c>
      <c r="R77" s="593"/>
      <c r="S77" s="598">
        <v>0</v>
      </c>
      <c r="T77" s="597"/>
      <c r="U77" s="599">
        <v>0</v>
      </c>
    </row>
    <row r="78" spans="1:21" ht="14.4" customHeight="1" x14ac:dyDescent="0.3">
      <c r="A78" s="592">
        <v>19</v>
      </c>
      <c r="B78" s="593" t="s">
        <v>524</v>
      </c>
      <c r="C78" s="593" t="s">
        <v>526</v>
      </c>
      <c r="D78" s="594" t="s">
        <v>777</v>
      </c>
      <c r="E78" s="595" t="s">
        <v>534</v>
      </c>
      <c r="F78" s="593" t="s">
        <v>525</v>
      </c>
      <c r="G78" s="593" t="s">
        <v>737</v>
      </c>
      <c r="H78" s="593" t="s">
        <v>477</v>
      </c>
      <c r="I78" s="593" t="s">
        <v>741</v>
      </c>
      <c r="J78" s="593" t="s">
        <v>742</v>
      </c>
      <c r="K78" s="593" t="s">
        <v>743</v>
      </c>
      <c r="L78" s="596">
        <v>70.23</v>
      </c>
      <c r="M78" s="596">
        <v>210.69</v>
      </c>
      <c r="N78" s="593">
        <v>3</v>
      </c>
      <c r="O78" s="597">
        <v>0.5</v>
      </c>
      <c r="P78" s="596">
        <v>210.69</v>
      </c>
      <c r="Q78" s="598">
        <v>1</v>
      </c>
      <c r="R78" s="593">
        <v>3</v>
      </c>
      <c r="S78" s="598">
        <v>1</v>
      </c>
      <c r="T78" s="597">
        <v>0.5</v>
      </c>
      <c r="U78" s="599">
        <v>1</v>
      </c>
    </row>
    <row r="79" spans="1:21" ht="14.4" customHeight="1" x14ac:dyDescent="0.3">
      <c r="A79" s="592">
        <v>19</v>
      </c>
      <c r="B79" s="593" t="s">
        <v>524</v>
      </c>
      <c r="C79" s="593" t="s">
        <v>526</v>
      </c>
      <c r="D79" s="594" t="s">
        <v>777</v>
      </c>
      <c r="E79" s="595" t="s">
        <v>534</v>
      </c>
      <c r="F79" s="593" t="s">
        <v>525</v>
      </c>
      <c r="G79" s="593" t="s">
        <v>737</v>
      </c>
      <c r="H79" s="593" t="s">
        <v>477</v>
      </c>
      <c r="I79" s="593" t="s">
        <v>744</v>
      </c>
      <c r="J79" s="593" t="s">
        <v>742</v>
      </c>
      <c r="K79" s="593" t="s">
        <v>740</v>
      </c>
      <c r="L79" s="596">
        <v>234.07</v>
      </c>
      <c r="M79" s="596">
        <v>234.07</v>
      </c>
      <c r="N79" s="593">
        <v>1</v>
      </c>
      <c r="O79" s="597">
        <v>0.5</v>
      </c>
      <c r="P79" s="596"/>
      <c r="Q79" s="598">
        <v>0</v>
      </c>
      <c r="R79" s="593"/>
      <c r="S79" s="598">
        <v>0</v>
      </c>
      <c r="T79" s="597"/>
      <c r="U79" s="599">
        <v>0</v>
      </c>
    </row>
    <row r="80" spans="1:21" ht="14.4" customHeight="1" x14ac:dyDescent="0.3">
      <c r="A80" s="592">
        <v>19</v>
      </c>
      <c r="B80" s="593" t="s">
        <v>524</v>
      </c>
      <c r="C80" s="593" t="s">
        <v>526</v>
      </c>
      <c r="D80" s="594" t="s">
        <v>777</v>
      </c>
      <c r="E80" s="595" t="s">
        <v>534</v>
      </c>
      <c r="F80" s="593" t="s">
        <v>525</v>
      </c>
      <c r="G80" s="593" t="s">
        <v>559</v>
      </c>
      <c r="H80" s="593" t="s">
        <v>437</v>
      </c>
      <c r="I80" s="593" t="s">
        <v>560</v>
      </c>
      <c r="J80" s="593" t="s">
        <v>561</v>
      </c>
      <c r="K80" s="593" t="s">
        <v>562</v>
      </c>
      <c r="L80" s="596">
        <v>0</v>
      </c>
      <c r="M80" s="596">
        <v>0</v>
      </c>
      <c r="N80" s="593">
        <v>4</v>
      </c>
      <c r="O80" s="597">
        <v>1.5</v>
      </c>
      <c r="P80" s="596">
        <v>0</v>
      </c>
      <c r="Q80" s="598"/>
      <c r="R80" s="593">
        <v>4</v>
      </c>
      <c r="S80" s="598">
        <v>1</v>
      </c>
      <c r="T80" s="597">
        <v>1.5</v>
      </c>
      <c r="U80" s="599">
        <v>1</v>
      </c>
    </row>
    <row r="81" spans="1:21" ht="14.4" customHeight="1" x14ac:dyDescent="0.3">
      <c r="A81" s="592">
        <v>19</v>
      </c>
      <c r="B81" s="593" t="s">
        <v>524</v>
      </c>
      <c r="C81" s="593" t="s">
        <v>526</v>
      </c>
      <c r="D81" s="594" t="s">
        <v>777</v>
      </c>
      <c r="E81" s="595" t="s">
        <v>534</v>
      </c>
      <c r="F81" s="593" t="s">
        <v>525</v>
      </c>
      <c r="G81" s="593" t="s">
        <v>745</v>
      </c>
      <c r="H81" s="593" t="s">
        <v>437</v>
      </c>
      <c r="I81" s="593" t="s">
        <v>746</v>
      </c>
      <c r="J81" s="593" t="s">
        <v>747</v>
      </c>
      <c r="K81" s="593" t="s">
        <v>748</v>
      </c>
      <c r="L81" s="596">
        <v>96.8</v>
      </c>
      <c r="M81" s="596">
        <v>290.39999999999998</v>
      </c>
      <c r="N81" s="593">
        <v>3</v>
      </c>
      <c r="O81" s="597">
        <v>0.5</v>
      </c>
      <c r="P81" s="596"/>
      <c r="Q81" s="598">
        <v>0</v>
      </c>
      <c r="R81" s="593"/>
      <c r="S81" s="598">
        <v>0</v>
      </c>
      <c r="T81" s="597"/>
      <c r="U81" s="599">
        <v>0</v>
      </c>
    </row>
    <row r="82" spans="1:21" ht="14.4" customHeight="1" x14ac:dyDescent="0.3">
      <c r="A82" s="592">
        <v>19</v>
      </c>
      <c r="B82" s="593" t="s">
        <v>524</v>
      </c>
      <c r="C82" s="593" t="s">
        <v>526</v>
      </c>
      <c r="D82" s="594" t="s">
        <v>777</v>
      </c>
      <c r="E82" s="595" t="s">
        <v>534</v>
      </c>
      <c r="F82" s="593" t="s">
        <v>525</v>
      </c>
      <c r="G82" s="593" t="s">
        <v>745</v>
      </c>
      <c r="H82" s="593" t="s">
        <v>477</v>
      </c>
      <c r="I82" s="593" t="s">
        <v>749</v>
      </c>
      <c r="J82" s="593" t="s">
        <v>750</v>
      </c>
      <c r="K82" s="593" t="s">
        <v>751</v>
      </c>
      <c r="L82" s="596">
        <v>103.72</v>
      </c>
      <c r="M82" s="596">
        <v>622.31999999999994</v>
      </c>
      <c r="N82" s="593">
        <v>6</v>
      </c>
      <c r="O82" s="597">
        <v>1</v>
      </c>
      <c r="P82" s="596">
        <v>311.15999999999997</v>
      </c>
      <c r="Q82" s="598">
        <v>0.5</v>
      </c>
      <c r="R82" s="593">
        <v>3</v>
      </c>
      <c r="S82" s="598">
        <v>0.5</v>
      </c>
      <c r="T82" s="597">
        <v>0.5</v>
      </c>
      <c r="U82" s="599">
        <v>0.5</v>
      </c>
    </row>
    <row r="83" spans="1:21" ht="14.4" customHeight="1" x14ac:dyDescent="0.3">
      <c r="A83" s="592">
        <v>19</v>
      </c>
      <c r="B83" s="593" t="s">
        <v>524</v>
      </c>
      <c r="C83" s="593" t="s">
        <v>526</v>
      </c>
      <c r="D83" s="594" t="s">
        <v>777</v>
      </c>
      <c r="E83" s="595" t="s">
        <v>534</v>
      </c>
      <c r="F83" s="593" t="s">
        <v>525</v>
      </c>
      <c r="G83" s="593" t="s">
        <v>745</v>
      </c>
      <c r="H83" s="593" t="s">
        <v>437</v>
      </c>
      <c r="I83" s="593" t="s">
        <v>752</v>
      </c>
      <c r="J83" s="593" t="s">
        <v>753</v>
      </c>
      <c r="K83" s="593" t="s">
        <v>754</v>
      </c>
      <c r="L83" s="596">
        <v>96.8</v>
      </c>
      <c r="M83" s="596">
        <v>290.39999999999998</v>
      </c>
      <c r="N83" s="593">
        <v>3</v>
      </c>
      <c r="O83" s="597">
        <v>0.5</v>
      </c>
      <c r="P83" s="596"/>
      <c r="Q83" s="598">
        <v>0</v>
      </c>
      <c r="R83" s="593"/>
      <c r="S83" s="598">
        <v>0</v>
      </c>
      <c r="T83" s="597"/>
      <c r="U83" s="599">
        <v>0</v>
      </c>
    </row>
    <row r="84" spans="1:21" ht="14.4" customHeight="1" x14ac:dyDescent="0.3">
      <c r="A84" s="592">
        <v>19</v>
      </c>
      <c r="B84" s="593" t="s">
        <v>524</v>
      </c>
      <c r="C84" s="593" t="s">
        <v>526</v>
      </c>
      <c r="D84" s="594" t="s">
        <v>777</v>
      </c>
      <c r="E84" s="595" t="s">
        <v>535</v>
      </c>
      <c r="F84" s="593" t="s">
        <v>525</v>
      </c>
      <c r="G84" s="593" t="s">
        <v>755</v>
      </c>
      <c r="H84" s="593" t="s">
        <v>437</v>
      </c>
      <c r="I84" s="593" t="s">
        <v>756</v>
      </c>
      <c r="J84" s="593" t="s">
        <v>757</v>
      </c>
      <c r="K84" s="593" t="s">
        <v>758</v>
      </c>
      <c r="L84" s="596">
        <v>86.02</v>
      </c>
      <c r="M84" s="596">
        <v>172.04</v>
      </c>
      <c r="N84" s="593">
        <v>2</v>
      </c>
      <c r="O84" s="597">
        <v>1</v>
      </c>
      <c r="P84" s="596">
        <v>172.04</v>
      </c>
      <c r="Q84" s="598">
        <v>1</v>
      </c>
      <c r="R84" s="593">
        <v>2</v>
      </c>
      <c r="S84" s="598">
        <v>1</v>
      </c>
      <c r="T84" s="597">
        <v>1</v>
      </c>
      <c r="U84" s="599">
        <v>1</v>
      </c>
    </row>
    <row r="85" spans="1:21" ht="14.4" customHeight="1" x14ac:dyDescent="0.3">
      <c r="A85" s="592">
        <v>19</v>
      </c>
      <c r="B85" s="593" t="s">
        <v>524</v>
      </c>
      <c r="C85" s="593" t="s">
        <v>526</v>
      </c>
      <c r="D85" s="594" t="s">
        <v>777</v>
      </c>
      <c r="E85" s="595" t="s">
        <v>535</v>
      </c>
      <c r="F85" s="593" t="s">
        <v>525</v>
      </c>
      <c r="G85" s="593" t="s">
        <v>544</v>
      </c>
      <c r="H85" s="593" t="s">
        <v>437</v>
      </c>
      <c r="I85" s="593" t="s">
        <v>548</v>
      </c>
      <c r="J85" s="593" t="s">
        <v>546</v>
      </c>
      <c r="K85" s="593" t="s">
        <v>549</v>
      </c>
      <c r="L85" s="596">
        <v>57.48</v>
      </c>
      <c r="M85" s="596">
        <v>10806.239999999998</v>
      </c>
      <c r="N85" s="593">
        <v>188</v>
      </c>
      <c r="O85" s="597">
        <v>92.5</v>
      </c>
      <c r="P85" s="596">
        <v>8736.9599999999973</v>
      </c>
      <c r="Q85" s="598">
        <v>0.80851063829787229</v>
      </c>
      <c r="R85" s="593">
        <v>152</v>
      </c>
      <c r="S85" s="598">
        <v>0.80851063829787229</v>
      </c>
      <c r="T85" s="597">
        <v>75</v>
      </c>
      <c r="U85" s="599">
        <v>0.81081081081081086</v>
      </c>
    </row>
    <row r="86" spans="1:21" ht="14.4" customHeight="1" x14ac:dyDescent="0.3">
      <c r="A86" s="592">
        <v>19</v>
      </c>
      <c r="B86" s="593" t="s">
        <v>524</v>
      </c>
      <c r="C86" s="593" t="s">
        <v>526</v>
      </c>
      <c r="D86" s="594" t="s">
        <v>777</v>
      </c>
      <c r="E86" s="595" t="s">
        <v>535</v>
      </c>
      <c r="F86" s="593" t="s">
        <v>525</v>
      </c>
      <c r="G86" s="593" t="s">
        <v>625</v>
      </c>
      <c r="H86" s="593" t="s">
        <v>437</v>
      </c>
      <c r="I86" s="593" t="s">
        <v>626</v>
      </c>
      <c r="J86" s="593" t="s">
        <v>627</v>
      </c>
      <c r="K86" s="593" t="s">
        <v>628</v>
      </c>
      <c r="L86" s="596">
        <v>248.55</v>
      </c>
      <c r="M86" s="596">
        <v>248.55</v>
      </c>
      <c r="N86" s="593">
        <v>1</v>
      </c>
      <c r="O86" s="597">
        <v>1</v>
      </c>
      <c r="P86" s="596">
        <v>248.55</v>
      </c>
      <c r="Q86" s="598">
        <v>1</v>
      </c>
      <c r="R86" s="593">
        <v>1</v>
      </c>
      <c r="S86" s="598">
        <v>1</v>
      </c>
      <c r="T86" s="597">
        <v>1</v>
      </c>
      <c r="U86" s="599">
        <v>1</v>
      </c>
    </row>
    <row r="87" spans="1:21" ht="14.4" customHeight="1" x14ac:dyDescent="0.3">
      <c r="A87" s="592">
        <v>19</v>
      </c>
      <c r="B87" s="593" t="s">
        <v>524</v>
      </c>
      <c r="C87" s="593" t="s">
        <v>526</v>
      </c>
      <c r="D87" s="594" t="s">
        <v>777</v>
      </c>
      <c r="E87" s="595" t="s">
        <v>535</v>
      </c>
      <c r="F87" s="593" t="s">
        <v>525</v>
      </c>
      <c r="G87" s="593" t="s">
        <v>554</v>
      </c>
      <c r="H87" s="593" t="s">
        <v>437</v>
      </c>
      <c r="I87" s="593" t="s">
        <v>555</v>
      </c>
      <c r="J87" s="593" t="s">
        <v>556</v>
      </c>
      <c r="K87" s="593" t="s">
        <v>557</v>
      </c>
      <c r="L87" s="596">
        <v>0</v>
      </c>
      <c r="M87" s="596">
        <v>0</v>
      </c>
      <c r="N87" s="593">
        <v>2</v>
      </c>
      <c r="O87" s="597">
        <v>1</v>
      </c>
      <c r="P87" s="596">
        <v>0</v>
      </c>
      <c r="Q87" s="598"/>
      <c r="R87" s="593">
        <v>2</v>
      </c>
      <c r="S87" s="598">
        <v>1</v>
      </c>
      <c r="T87" s="597">
        <v>1</v>
      </c>
      <c r="U87" s="599">
        <v>1</v>
      </c>
    </row>
    <row r="88" spans="1:21" ht="14.4" customHeight="1" x14ac:dyDescent="0.3">
      <c r="A88" s="592">
        <v>19</v>
      </c>
      <c r="B88" s="593" t="s">
        <v>524</v>
      </c>
      <c r="C88" s="593" t="s">
        <v>526</v>
      </c>
      <c r="D88" s="594" t="s">
        <v>777</v>
      </c>
      <c r="E88" s="595" t="s">
        <v>535</v>
      </c>
      <c r="F88" s="593" t="s">
        <v>525</v>
      </c>
      <c r="G88" s="593" t="s">
        <v>554</v>
      </c>
      <c r="H88" s="593" t="s">
        <v>437</v>
      </c>
      <c r="I88" s="593" t="s">
        <v>558</v>
      </c>
      <c r="J88" s="593" t="s">
        <v>556</v>
      </c>
      <c r="K88" s="593" t="s">
        <v>557</v>
      </c>
      <c r="L88" s="596">
        <v>0</v>
      </c>
      <c r="M88" s="596">
        <v>0</v>
      </c>
      <c r="N88" s="593">
        <v>2</v>
      </c>
      <c r="O88" s="597">
        <v>0.5</v>
      </c>
      <c r="P88" s="596">
        <v>0</v>
      </c>
      <c r="Q88" s="598"/>
      <c r="R88" s="593">
        <v>2</v>
      </c>
      <c r="S88" s="598">
        <v>1</v>
      </c>
      <c r="T88" s="597">
        <v>0.5</v>
      </c>
      <c r="U88" s="599">
        <v>1</v>
      </c>
    </row>
    <row r="89" spans="1:21" ht="14.4" customHeight="1" x14ac:dyDescent="0.3">
      <c r="A89" s="592">
        <v>19</v>
      </c>
      <c r="B89" s="593" t="s">
        <v>524</v>
      </c>
      <c r="C89" s="593" t="s">
        <v>526</v>
      </c>
      <c r="D89" s="594" t="s">
        <v>777</v>
      </c>
      <c r="E89" s="595" t="s">
        <v>535</v>
      </c>
      <c r="F89" s="593" t="s">
        <v>525</v>
      </c>
      <c r="G89" s="593" t="s">
        <v>633</v>
      </c>
      <c r="H89" s="593" t="s">
        <v>477</v>
      </c>
      <c r="I89" s="593" t="s">
        <v>759</v>
      </c>
      <c r="J89" s="593" t="s">
        <v>635</v>
      </c>
      <c r="K89" s="593" t="s">
        <v>636</v>
      </c>
      <c r="L89" s="596">
        <v>35.25</v>
      </c>
      <c r="M89" s="596">
        <v>35.25</v>
      </c>
      <c r="N89" s="593">
        <v>1</v>
      </c>
      <c r="O89" s="597">
        <v>1</v>
      </c>
      <c r="P89" s="596">
        <v>35.25</v>
      </c>
      <c r="Q89" s="598">
        <v>1</v>
      </c>
      <c r="R89" s="593">
        <v>1</v>
      </c>
      <c r="S89" s="598">
        <v>1</v>
      </c>
      <c r="T89" s="597">
        <v>1</v>
      </c>
      <c r="U89" s="599">
        <v>1</v>
      </c>
    </row>
    <row r="90" spans="1:21" ht="14.4" customHeight="1" x14ac:dyDescent="0.3">
      <c r="A90" s="592">
        <v>19</v>
      </c>
      <c r="B90" s="593" t="s">
        <v>524</v>
      </c>
      <c r="C90" s="593" t="s">
        <v>526</v>
      </c>
      <c r="D90" s="594" t="s">
        <v>777</v>
      </c>
      <c r="E90" s="595" t="s">
        <v>535</v>
      </c>
      <c r="F90" s="593" t="s">
        <v>525</v>
      </c>
      <c r="G90" s="593" t="s">
        <v>760</v>
      </c>
      <c r="H90" s="593" t="s">
        <v>477</v>
      </c>
      <c r="I90" s="593" t="s">
        <v>761</v>
      </c>
      <c r="J90" s="593" t="s">
        <v>762</v>
      </c>
      <c r="K90" s="593" t="s">
        <v>763</v>
      </c>
      <c r="L90" s="596">
        <v>31.09</v>
      </c>
      <c r="M90" s="596">
        <v>62.18</v>
      </c>
      <c r="N90" s="593">
        <v>2</v>
      </c>
      <c r="O90" s="597">
        <v>0.5</v>
      </c>
      <c r="P90" s="596">
        <v>62.18</v>
      </c>
      <c r="Q90" s="598">
        <v>1</v>
      </c>
      <c r="R90" s="593">
        <v>2</v>
      </c>
      <c r="S90" s="598">
        <v>1</v>
      </c>
      <c r="T90" s="597">
        <v>0.5</v>
      </c>
      <c r="U90" s="599">
        <v>1</v>
      </c>
    </row>
    <row r="91" spans="1:21" ht="14.4" customHeight="1" x14ac:dyDescent="0.3">
      <c r="A91" s="592">
        <v>19</v>
      </c>
      <c r="B91" s="593" t="s">
        <v>524</v>
      </c>
      <c r="C91" s="593" t="s">
        <v>526</v>
      </c>
      <c r="D91" s="594" t="s">
        <v>777</v>
      </c>
      <c r="E91" s="595" t="s">
        <v>535</v>
      </c>
      <c r="F91" s="593" t="s">
        <v>525</v>
      </c>
      <c r="G91" s="593" t="s">
        <v>559</v>
      </c>
      <c r="H91" s="593" t="s">
        <v>437</v>
      </c>
      <c r="I91" s="593" t="s">
        <v>563</v>
      </c>
      <c r="J91" s="593" t="s">
        <v>564</v>
      </c>
      <c r="K91" s="593" t="s">
        <v>565</v>
      </c>
      <c r="L91" s="596">
        <v>0</v>
      </c>
      <c r="M91" s="596">
        <v>0</v>
      </c>
      <c r="N91" s="593">
        <v>26</v>
      </c>
      <c r="O91" s="597">
        <v>11</v>
      </c>
      <c r="P91" s="596">
        <v>0</v>
      </c>
      <c r="Q91" s="598"/>
      <c r="R91" s="593">
        <v>24</v>
      </c>
      <c r="S91" s="598">
        <v>0.92307692307692313</v>
      </c>
      <c r="T91" s="597">
        <v>10.5</v>
      </c>
      <c r="U91" s="599">
        <v>0.95454545454545459</v>
      </c>
    </row>
    <row r="92" spans="1:21" ht="14.4" customHeight="1" x14ac:dyDescent="0.3">
      <c r="A92" s="592">
        <v>19</v>
      </c>
      <c r="B92" s="593" t="s">
        <v>524</v>
      </c>
      <c r="C92" s="593" t="s">
        <v>526</v>
      </c>
      <c r="D92" s="594" t="s">
        <v>777</v>
      </c>
      <c r="E92" s="595" t="s">
        <v>535</v>
      </c>
      <c r="F92" s="593" t="s">
        <v>525</v>
      </c>
      <c r="G92" s="593" t="s">
        <v>764</v>
      </c>
      <c r="H92" s="593" t="s">
        <v>477</v>
      </c>
      <c r="I92" s="593" t="s">
        <v>765</v>
      </c>
      <c r="J92" s="593" t="s">
        <v>766</v>
      </c>
      <c r="K92" s="593" t="s">
        <v>767</v>
      </c>
      <c r="L92" s="596">
        <v>95.39</v>
      </c>
      <c r="M92" s="596">
        <v>190.78</v>
      </c>
      <c r="N92" s="593">
        <v>2</v>
      </c>
      <c r="O92" s="597">
        <v>0.5</v>
      </c>
      <c r="P92" s="596">
        <v>190.78</v>
      </c>
      <c r="Q92" s="598">
        <v>1</v>
      </c>
      <c r="R92" s="593">
        <v>2</v>
      </c>
      <c r="S92" s="598">
        <v>1</v>
      </c>
      <c r="T92" s="597">
        <v>0.5</v>
      </c>
      <c r="U92" s="599">
        <v>1</v>
      </c>
    </row>
    <row r="93" spans="1:21" ht="14.4" customHeight="1" x14ac:dyDescent="0.3">
      <c r="A93" s="592">
        <v>19</v>
      </c>
      <c r="B93" s="593" t="s">
        <v>524</v>
      </c>
      <c r="C93" s="593" t="s">
        <v>526</v>
      </c>
      <c r="D93" s="594" t="s">
        <v>777</v>
      </c>
      <c r="E93" s="595" t="s">
        <v>535</v>
      </c>
      <c r="F93" s="593" t="s">
        <v>525</v>
      </c>
      <c r="G93" s="593" t="s">
        <v>566</v>
      </c>
      <c r="H93" s="593" t="s">
        <v>437</v>
      </c>
      <c r="I93" s="593" t="s">
        <v>567</v>
      </c>
      <c r="J93" s="593" t="s">
        <v>568</v>
      </c>
      <c r="K93" s="593" t="s">
        <v>569</v>
      </c>
      <c r="L93" s="596">
        <v>0</v>
      </c>
      <c r="M93" s="596">
        <v>0</v>
      </c>
      <c r="N93" s="593">
        <v>16</v>
      </c>
      <c r="O93" s="597">
        <v>6.5</v>
      </c>
      <c r="P93" s="596">
        <v>0</v>
      </c>
      <c r="Q93" s="598"/>
      <c r="R93" s="593">
        <v>5</v>
      </c>
      <c r="S93" s="598">
        <v>0.3125</v>
      </c>
      <c r="T93" s="597">
        <v>2.5</v>
      </c>
      <c r="U93" s="599">
        <v>0.38461538461538464</v>
      </c>
    </row>
    <row r="94" spans="1:21" ht="14.4" customHeight="1" x14ac:dyDescent="0.3">
      <c r="A94" s="592">
        <v>19</v>
      </c>
      <c r="B94" s="593" t="s">
        <v>524</v>
      </c>
      <c r="C94" s="593" t="s">
        <v>526</v>
      </c>
      <c r="D94" s="594" t="s">
        <v>777</v>
      </c>
      <c r="E94" s="595" t="s">
        <v>535</v>
      </c>
      <c r="F94" s="593" t="s">
        <v>525</v>
      </c>
      <c r="G94" s="593" t="s">
        <v>640</v>
      </c>
      <c r="H94" s="593" t="s">
        <v>437</v>
      </c>
      <c r="I94" s="593" t="s">
        <v>768</v>
      </c>
      <c r="J94" s="593" t="s">
        <v>769</v>
      </c>
      <c r="K94" s="593" t="s">
        <v>770</v>
      </c>
      <c r="L94" s="596">
        <v>0</v>
      </c>
      <c r="M94" s="596">
        <v>0</v>
      </c>
      <c r="N94" s="593">
        <v>2</v>
      </c>
      <c r="O94" s="597">
        <v>1.5</v>
      </c>
      <c r="P94" s="596">
        <v>0</v>
      </c>
      <c r="Q94" s="598"/>
      <c r="R94" s="593">
        <v>1</v>
      </c>
      <c r="S94" s="598">
        <v>0.5</v>
      </c>
      <c r="T94" s="597">
        <v>0.5</v>
      </c>
      <c r="U94" s="599">
        <v>0.33333333333333331</v>
      </c>
    </row>
    <row r="95" spans="1:21" ht="14.4" customHeight="1" x14ac:dyDescent="0.3">
      <c r="A95" s="592">
        <v>19</v>
      </c>
      <c r="B95" s="593" t="s">
        <v>524</v>
      </c>
      <c r="C95" s="593" t="s">
        <v>526</v>
      </c>
      <c r="D95" s="594" t="s">
        <v>777</v>
      </c>
      <c r="E95" s="595" t="s">
        <v>535</v>
      </c>
      <c r="F95" s="593" t="s">
        <v>525</v>
      </c>
      <c r="G95" s="593" t="s">
        <v>771</v>
      </c>
      <c r="H95" s="593" t="s">
        <v>437</v>
      </c>
      <c r="I95" s="593" t="s">
        <v>772</v>
      </c>
      <c r="J95" s="593" t="s">
        <v>773</v>
      </c>
      <c r="K95" s="593" t="s">
        <v>774</v>
      </c>
      <c r="L95" s="596">
        <v>83.38</v>
      </c>
      <c r="M95" s="596">
        <v>500.28</v>
      </c>
      <c r="N95" s="593">
        <v>6</v>
      </c>
      <c r="O95" s="597">
        <v>4</v>
      </c>
      <c r="P95" s="596">
        <v>500.28</v>
      </c>
      <c r="Q95" s="598">
        <v>1</v>
      </c>
      <c r="R95" s="593">
        <v>6</v>
      </c>
      <c r="S95" s="598">
        <v>1</v>
      </c>
      <c r="T95" s="597">
        <v>4</v>
      </c>
      <c r="U95" s="599">
        <v>1</v>
      </c>
    </row>
    <row r="96" spans="1:21" ht="14.4" customHeight="1" thickBot="1" x14ac:dyDescent="0.35">
      <c r="A96" s="600">
        <v>19</v>
      </c>
      <c r="B96" s="601" t="s">
        <v>524</v>
      </c>
      <c r="C96" s="601" t="s">
        <v>526</v>
      </c>
      <c r="D96" s="602" t="s">
        <v>777</v>
      </c>
      <c r="E96" s="603" t="s">
        <v>535</v>
      </c>
      <c r="F96" s="601" t="s">
        <v>525</v>
      </c>
      <c r="G96" s="601" t="s">
        <v>574</v>
      </c>
      <c r="H96" s="601" t="s">
        <v>437</v>
      </c>
      <c r="I96" s="601" t="s">
        <v>775</v>
      </c>
      <c r="J96" s="601" t="s">
        <v>576</v>
      </c>
      <c r="K96" s="601" t="s">
        <v>776</v>
      </c>
      <c r="L96" s="604">
        <v>0</v>
      </c>
      <c r="M96" s="604">
        <v>0</v>
      </c>
      <c r="N96" s="601">
        <v>2</v>
      </c>
      <c r="O96" s="605">
        <v>2</v>
      </c>
      <c r="P96" s="604">
        <v>0</v>
      </c>
      <c r="Q96" s="606"/>
      <c r="R96" s="601">
        <v>2</v>
      </c>
      <c r="S96" s="606">
        <v>1</v>
      </c>
      <c r="T96" s="605">
        <v>2</v>
      </c>
      <c r="U96" s="60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779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8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17" t="s">
        <v>534</v>
      </c>
      <c r="B5" s="116">
        <v>1759.37</v>
      </c>
      <c r="C5" s="591">
        <v>0.54556307696124184</v>
      </c>
      <c r="D5" s="116">
        <v>1465.4999999999998</v>
      </c>
      <c r="E5" s="591">
        <v>0.4544369230387581</v>
      </c>
      <c r="F5" s="609">
        <v>3224.87</v>
      </c>
    </row>
    <row r="6" spans="1:6" ht="14.4" customHeight="1" x14ac:dyDescent="0.3">
      <c r="A6" s="618" t="s">
        <v>533</v>
      </c>
      <c r="B6" s="610">
        <v>466.23</v>
      </c>
      <c r="C6" s="598">
        <v>0.14887964260966471</v>
      </c>
      <c r="D6" s="610">
        <v>2665.3600000000006</v>
      </c>
      <c r="E6" s="598">
        <v>0.85112035739033531</v>
      </c>
      <c r="F6" s="611">
        <v>3131.5900000000006</v>
      </c>
    </row>
    <row r="7" spans="1:6" ht="14.4" customHeight="1" x14ac:dyDescent="0.3">
      <c r="A7" s="618" t="s">
        <v>532</v>
      </c>
      <c r="B7" s="610">
        <v>308.72000000000003</v>
      </c>
      <c r="C7" s="598">
        <v>0.21363079627156412</v>
      </c>
      <c r="D7" s="610">
        <v>1136.3900000000001</v>
      </c>
      <c r="E7" s="598">
        <v>0.78636920372843588</v>
      </c>
      <c r="F7" s="611">
        <v>1445.1100000000001</v>
      </c>
    </row>
    <row r="8" spans="1:6" ht="14.4" customHeight="1" x14ac:dyDescent="0.3">
      <c r="A8" s="618" t="s">
        <v>535</v>
      </c>
      <c r="B8" s="610"/>
      <c r="C8" s="598">
        <v>0</v>
      </c>
      <c r="D8" s="610">
        <v>288.21000000000004</v>
      </c>
      <c r="E8" s="598">
        <v>1</v>
      </c>
      <c r="F8" s="611">
        <v>288.21000000000004</v>
      </c>
    </row>
    <row r="9" spans="1:6" ht="14.4" customHeight="1" thickBot="1" x14ac:dyDescent="0.35">
      <c r="A9" s="619" t="s">
        <v>531</v>
      </c>
      <c r="B9" s="614"/>
      <c r="C9" s="615">
        <v>0</v>
      </c>
      <c r="D9" s="614">
        <v>173.4</v>
      </c>
      <c r="E9" s="615">
        <v>1</v>
      </c>
      <c r="F9" s="616">
        <v>173.4</v>
      </c>
    </row>
    <row r="10" spans="1:6" ht="14.4" customHeight="1" thickBot="1" x14ac:dyDescent="0.35">
      <c r="A10" s="528" t="s">
        <v>3</v>
      </c>
      <c r="B10" s="529">
        <v>2534.3199999999997</v>
      </c>
      <c r="C10" s="530">
        <v>0.30670032602460551</v>
      </c>
      <c r="D10" s="529">
        <v>5728.8600000000006</v>
      </c>
      <c r="E10" s="530">
        <v>0.69329967397539449</v>
      </c>
      <c r="F10" s="531">
        <v>8263.18</v>
      </c>
    </row>
    <row r="11" spans="1:6" ht="14.4" customHeight="1" thickBot="1" x14ac:dyDescent="0.35"/>
    <row r="12" spans="1:6" ht="14.4" customHeight="1" x14ac:dyDescent="0.3">
      <c r="A12" s="617" t="s">
        <v>780</v>
      </c>
      <c r="B12" s="116">
        <v>1468.9699999999998</v>
      </c>
      <c r="C12" s="591">
        <v>1</v>
      </c>
      <c r="D12" s="116"/>
      <c r="E12" s="591">
        <v>0</v>
      </c>
      <c r="F12" s="609">
        <v>1468.9699999999998</v>
      </c>
    </row>
    <row r="13" spans="1:6" ht="14.4" customHeight="1" x14ac:dyDescent="0.3">
      <c r="A13" s="618" t="s">
        <v>781</v>
      </c>
      <c r="B13" s="610">
        <v>392.41</v>
      </c>
      <c r="C13" s="598">
        <v>1</v>
      </c>
      <c r="D13" s="610"/>
      <c r="E13" s="598">
        <v>0</v>
      </c>
      <c r="F13" s="611">
        <v>392.41</v>
      </c>
    </row>
    <row r="14" spans="1:6" ht="14.4" customHeight="1" x14ac:dyDescent="0.3">
      <c r="A14" s="618" t="s">
        <v>782</v>
      </c>
      <c r="B14" s="610">
        <v>308.72000000000003</v>
      </c>
      <c r="C14" s="598">
        <v>0.25904979274002715</v>
      </c>
      <c r="D14" s="610">
        <v>883.0200000000001</v>
      </c>
      <c r="E14" s="598">
        <v>0.74095020725997274</v>
      </c>
      <c r="F14" s="611">
        <v>1191.7400000000002</v>
      </c>
    </row>
    <row r="15" spans="1:6" ht="14.4" customHeight="1" x14ac:dyDescent="0.3">
      <c r="A15" s="618" t="s">
        <v>783</v>
      </c>
      <c r="B15" s="610">
        <v>290.39999999999998</v>
      </c>
      <c r="C15" s="598">
        <v>0.31816986589534579</v>
      </c>
      <c r="D15" s="610">
        <v>622.31999999999994</v>
      </c>
      <c r="E15" s="598">
        <v>0.68183013410465421</v>
      </c>
      <c r="F15" s="611">
        <v>912.71999999999991</v>
      </c>
    </row>
    <row r="16" spans="1:6" ht="14.4" customHeight="1" x14ac:dyDescent="0.3">
      <c r="A16" s="618" t="s">
        <v>784</v>
      </c>
      <c r="B16" s="610">
        <v>73.819999999999993</v>
      </c>
      <c r="C16" s="598">
        <v>1</v>
      </c>
      <c r="D16" s="610"/>
      <c r="E16" s="598">
        <v>0</v>
      </c>
      <c r="F16" s="611">
        <v>73.819999999999993</v>
      </c>
    </row>
    <row r="17" spans="1:6" ht="14.4" customHeight="1" x14ac:dyDescent="0.3">
      <c r="A17" s="618" t="s">
        <v>785</v>
      </c>
      <c r="B17" s="610"/>
      <c r="C17" s="598">
        <v>0</v>
      </c>
      <c r="D17" s="610">
        <v>164.34999999999997</v>
      </c>
      <c r="E17" s="598">
        <v>1</v>
      </c>
      <c r="F17" s="611">
        <v>164.34999999999997</v>
      </c>
    </row>
    <row r="18" spans="1:6" ht="14.4" customHeight="1" x14ac:dyDescent="0.3">
      <c r="A18" s="618" t="s">
        <v>786</v>
      </c>
      <c r="B18" s="610"/>
      <c r="C18" s="598">
        <v>0</v>
      </c>
      <c r="D18" s="610">
        <v>822.82999999999993</v>
      </c>
      <c r="E18" s="598">
        <v>1</v>
      </c>
      <c r="F18" s="611">
        <v>822.82999999999993</v>
      </c>
    </row>
    <row r="19" spans="1:6" ht="14.4" customHeight="1" x14ac:dyDescent="0.3">
      <c r="A19" s="618" t="s">
        <v>787</v>
      </c>
      <c r="B19" s="610"/>
      <c r="C19" s="598">
        <v>0</v>
      </c>
      <c r="D19" s="610">
        <v>279.81</v>
      </c>
      <c r="E19" s="598">
        <v>1</v>
      </c>
      <c r="F19" s="611">
        <v>279.81</v>
      </c>
    </row>
    <row r="20" spans="1:6" ht="14.4" customHeight="1" x14ac:dyDescent="0.3">
      <c r="A20" s="618" t="s">
        <v>788</v>
      </c>
      <c r="B20" s="610"/>
      <c r="C20" s="598">
        <v>0</v>
      </c>
      <c r="D20" s="610">
        <v>62.18</v>
      </c>
      <c r="E20" s="598">
        <v>1</v>
      </c>
      <c r="F20" s="611">
        <v>62.18</v>
      </c>
    </row>
    <row r="21" spans="1:6" ht="14.4" customHeight="1" x14ac:dyDescent="0.3">
      <c r="A21" s="618" t="s">
        <v>789</v>
      </c>
      <c r="B21" s="610"/>
      <c r="C21" s="598">
        <v>0</v>
      </c>
      <c r="D21" s="610">
        <v>196.32</v>
      </c>
      <c r="E21" s="598">
        <v>1</v>
      </c>
      <c r="F21" s="611">
        <v>196.32</v>
      </c>
    </row>
    <row r="22" spans="1:6" ht="14.4" customHeight="1" x14ac:dyDescent="0.3">
      <c r="A22" s="618" t="s">
        <v>790</v>
      </c>
      <c r="B22" s="610"/>
      <c r="C22" s="598">
        <v>0</v>
      </c>
      <c r="D22" s="610">
        <v>190.78</v>
      </c>
      <c r="E22" s="598">
        <v>1</v>
      </c>
      <c r="F22" s="611">
        <v>190.78</v>
      </c>
    </row>
    <row r="23" spans="1:6" ht="14.4" customHeight="1" x14ac:dyDescent="0.3">
      <c r="A23" s="618" t="s">
        <v>791</v>
      </c>
      <c r="B23" s="610"/>
      <c r="C23" s="598">
        <v>0</v>
      </c>
      <c r="D23" s="610">
        <v>70.540000000000006</v>
      </c>
      <c r="E23" s="598">
        <v>1</v>
      </c>
      <c r="F23" s="611">
        <v>70.540000000000006</v>
      </c>
    </row>
    <row r="24" spans="1:6" ht="14.4" customHeight="1" x14ac:dyDescent="0.3">
      <c r="A24" s="618" t="s">
        <v>792</v>
      </c>
      <c r="B24" s="610"/>
      <c r="C24" s="598">
        <v>0</v>
      </c>
      <c r="D24" s="610">
        <v>35.25</v>
      </c>
      <c r="E24" s="598">
        <v>1</v>
      </c>
      <c r="F24" s="611">
        <v>35.25</v>
      </c>
    </row>
    <row r="25" spans="1:6" ht="14.4" customHeight="1" x14ac:dyDescent="0.3">
      <c r="A25" s="618" t="s">
        <v>512</v>
      </c>
      <c r="B25" s="610"/>
      <c r="C25" s="598"/>
      <c r="D25" s="610">
        <v>0</v>
      </c>
      <c r="E25" s="598"/>
      <c r="F25" s="611">
        <v>0</v>
      </c>
    </row>
    <row r="26" spans="1:6" ht="14.4" customHeight="1" x14ac:dyDescent="0.3">
      <c r="A26" s="618" t="s">
        <v>793</v>
      </c>
      <c r="B26" s="610"/>
      <c r="C26" s="598"/>
      <c r="D26" s="610">
        <v>0</v>
      </c>
      <c r="E26" s="598"/>
      <c r="F26" s="611">
        <v>0</v>
      </c>
    </row>
    <row r="27" spans="1:6" ht="14.4" customHeight="1" x14ac:dyDescent="0.3">
      <c r="A27" s="618" t="s">
        <v>794</v>
      </c>
      <c r="B27" s="610"/>
      <c r="C27" s="598">
        <v>0</v>
      </c>
      <c r="D27" s="610">
        <v>92.49</v>
      </c>
      <c r="E27" s="598">
        <v>1</v>
      </c>
      <c r="F27" s="611">
        <v>92.49</v>
      </c>
    </row>
    <row r="28" spans="1:6" ht="14.4" customHeight="1" x14ac:dyDescent="0.3">
      <c r="A28" s="618" t="s">
        <v>795</v>
      </c>
      <c r="B28" s="610"/>
      <c r="C28" s="598">
        <v>0</v>
      </c>
      <c r="D28" s="610">
        <v>678.82999999999993</v>
      </c>
      <c r="E28" s="598">
        <v>1</v>
      </c>
      <c r="F28" s="611">
        <v>678.82999999999993</v>
      </c>
    </row>
    <row r="29" spans="1:6" ht="14.4" customHeight="1" x14ac:dyDescent="0.3">
      <c r="A29" s="618" t="s">
        <v>796</v>
      </c>
      <c r="B29" s="610"/>
      <c r="C29" s="598">
        <v>0</v>
      </c>
      <c r="D29" s="610">
        <v>1121.22</v>
      </c>
      <c r="E29" s="598">
        <v>1</v>
      </c>
      <c r="F29" s="611">
        <v>1121.22</v>
      </c>
    </row>
    <row r="30" spans="1:6" ht="14.4" customHeight="1" x14ac:dyDescent="0.3">
      <c r="A30" s="618" t="s">
        <v>797</v>
      </c>
      <c r="B30" s="610"/>
      <c r="C30" s="598">
        <v>0</v>
      </c>
      <c r="D30" s="610">
        <v>229.38</v>
      </c>
      <c r="E30" s="598">
        <v>1</v>
      </c>
      <c r="F30" s="611">
        <v>229.38</v>
      </c>
    </row>
    <row r="31" spans="1:6" ht="14.4" customHeight="1" thickBot="1" x14ac:dyDescent="0.35">
      <c r="A31" s="619" t="s">
        <v>798</v>
      </c>
      <c r="B31" s="614"/>
      <c r="C31" s="615">
        <v>0</v>
      </c>
      <c r="D31" s="614">
        <v>279.54000000000002</v>
      </c>
      <c r="E31" s="615">
        <v>1</v>
      </c>
      <c r="F31" s="616">
        <v>279.54000000000002</v>
      </c>
    </row>
    <row r="32" spans="1:6" ht="14.4" customHeight="1" thickBot="1" x14ac:dyDescent="0.35">
      <c r="A32" s="528" t="s">
        <v>3</v>
      </c>
      <c r="B32" s="529">
        <v>2534.3199999999997</v>
      </c>
      <c r="C32" s="530">
        <v>0.30670032602460551</v>
      </c>
      <c r="D32" s="529">
        <v>5728.8600000000006</v>
      </c>
      <c r="E32" s="530">
        <v>0.69329967397539449</v>
      </c>
      <c r="F32" s="531">
        <v>8263.18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{8F41EC77-2C22-490E-99F6-BCD5A112DB22}</x14:id>
        </ext>
      </extLst>
    </cfRule>
  </conditionalFormatting>
  <conditionalFormatting sqref="F12:F3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{8C304731-CB0A-4145-A425-21DED8BDD811}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41EC77-2C22-490E-99F6-BCD5A112DB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8C304731-CB0A-4145-A425-21DED8BDD81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F12:F31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818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19</v>
      </c>
      <c r="G3" s="43">
        <f>SUBTOTAL(9,G6:G1048576)</f>
        <v>2534.3200000000002</v>
      </c>
      <c r="H3" s="44">
        <f>IF(M3=0,0,G3/M3)</f>
        <v>0.30670032602460556</v>
      </c>
      <c r="I3" s="43">
        <f>SUBTOTAL(9,I6:I1048576)</f>
        <v>69</v>
      </c>
      <c r="J3" s="43">
        <f>SUBTOTAL(9,J6:J1048576)</f>
        <v>5728.86</v>
      </c>
      <c r="K3" s="44">
        <f>IF(M3=0,0,J3/M3)</f>
        <v>0.69329967397539438</v>
      </c>
      <c r="L3" s="43">
        <f>SUBTOTAL(9,L6:L1048576)</f>
        <v>88</v>
      </c>
      <c r="M3" s="45">
        <f>SUBTOTAL(9,M6:M1048576)</f>
        <v>8263.18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8" t="s">
        <v>135</v>
      </c>
      <c r="B5" s="620" t="s">
        <v>131</v>
      </c>
      <c r="C5" s="620" t="s">
        <v>70</v>
      </c>
      <c r="D5" s="620" t="s">
        <v>132</v>
      </c>
      <c r="E5" s="62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" customHeight="1" x14ac:dyDescent="0.3">
      <c r="A6" s="585" t="s">
        <v>531</v>
      </c>
      <c r="B6" s="586" t="s">
        <v>799</v>
      </c>
      <c r="C6" s="586" t="s">
        <v>537</v>
      </c>
      <c r="D6" s="586" t="s">
        <v>538</v>
      </c>
      <c r="E6" s="586" t="s">
        <v>539</v>
      </c>
      <c r="F6" s="116"/>
      <c r="G6" s="116"/>
      <c r="H6" s="591">
        <v>0</v>
      </c>
      <c r="I6" s="116">
        <v>2</v>
      </c>
      <c r="J6" s="116">
        <v>62.18</v>
      </c>
      <c r="K6" s="591">
        <v>1</v>
      </c>
      <c r="L6" s="116">
        <v>2</v>
      </c>
      <c r="M6" s="609">
        <v>62.18</v>
      </c>
    </row>
    <row r="7" spans="1:13" ht="14.4" customHeight="1" x14ac:dyDescent="0.3">
      <c r="A7" s="592" t="s">
        <v>531</v>
      </c>
      <c r="B7" s="593" t="s">
        <v>800</v>
      </c>
      <c r="C7" s="593" t="s">
        <v>579</v>
      </c>
      <c r="D7" s="593" t="s">
        <v>580</v>
      </c>
      <c r="E7" s="593" t="s">
        <v>581</v>
      </c>
      <c r="F7" s="610"/>
      <c r="G7" s="610"/>
      <c r="H7" s="598">
        <v>0</v>
      </c>
      <c r="I7" s="610">
        <v>1</v>
      </c>
      <c r="J7" s="610">
        <v>111.22</v>
      </c>
      <c r="K7" s="598">
        <v>1</v>
      </c>
      <c r="L7" s="610">
        <v>1</v>
      </c>
      <c r="M7" s="611">
        <v>111.22</v>
      </c>
    </row>
    <row r="8" spans="1:13" ht="14.4" customHeight="1" x14ac:dyDescent="0.3">
      <c r="A8" s="592" t="s">
        <v>532</v>
      </c>
      <c r="B8" s="593" t="s">
        <v>801</v>
      </c>
      <c r="C8" s="593" t="s">
        <v>606</v>
      </c>
      <c r="D8" s="593" t="s">
        <v>607</v>
      </c>
      <c r="E8" s="593" t="s">
        <v>608</v>
      </c>
      <c r="F8" s="610"/>
      <c r="G8" s="610"/>
      <c r="H8" s="598">
        <v>0</v>
      </c>
      <c r="I8" s="610">
        <v>3</v>
      </c>
      <c r="J8" s="610">
        <v>92.49</v>
      </c>
      <c r="K8" s="598">
        <v>1</v>
      </c>
      <c r="L8" s="610">
        <v>3</v>
      </c>
      <c r="M8" s="611">
        <v>92.49</v>
      </c>
    </row>
    <row r="9" spans="1:13" ht="14.4" customHeight="1" x14ac:dyDescent="0.3">
      <c r="A9" s="592" t="s">
        <v>532</v>
      </c>
      <c r="B9" s="593" t="s">
        <v>802</v>
      </c>
      <c r="C9" s="593" t="s">
        <v>614</v>
      </c>
      <c r="D9" s="593" t="s">
        <v>615</v>
      </c>
      <c r="E9" s="593" t="s">
        <v>616</v>
      </c>
      <c r="F9" s="610"/>
      <c r="G9" s="610"/>
      <c r="H9" s="598">
        <v>0</v>
      </c>
      <c r="I9" s="610">
        <v>1</v>
      </c>
      <c r="J9" s="610">
        <v>186.87</v>
      </c>
      <c r="K9" s="598">
        <v>1</v>
      </c>
      <c r="L9" s="610">
        <v>1</v>
      </c>
      <c r="M9" s="611">
        <v>186.87</v>
      </c>
    </row>
    <row r="10" spans="1:13" ht="14.4" customHeight="1" x14ac:dyDescent="0.3">
      <c r="A10" s="592" t="s">
        <v>532</v>
      </c>
      <c r="B10" s="593" t="s">
        <v>799</v>
      </c>
      <c r="C10" s="593" t="s">
        <v>590</v>
      </c>
      <c r="D10" s="593" t="s">
        <v>538</v>
      </c>
      <c r="E10" s="593" t="s">
        <v>591</v>
      </c>
      <c r="F10" s="610"/>
      <c r="G10" s="610"/>
      <c r="H10" s="598">
        <v>0</v>
      </c>
      <c r="I10" s="610">
        <v>2</v>
      </c>
      <c r="J10" s="610">
        <v>186.54</v>
      </c>
      <c r="K10" s="598">
        <v>1</v>
      </c>
      <c r="L10" s="610">
        <v>2</v>
      </c>
      <c r="M10" s="611">
        <v>186.54</v>
      </c>
    </row>
    <row r="11" spans="1:13" ht="14.4" customHeight="1" x14ac:dyDescent="0.3">
      <c r="A11" s="592" t="s">
        <v>532</v>
      </c>
      <c r="B11" s="593" t="s">
        <v>799</v>
      </c>
      <c r="C11" s="593" t="s">
        <v>537</v>
      </c>
      <c r="D11" s="593" t="s">
        <v>538</v>
      </c>
      <c r="E11" s="593" t="s">
        <v>539</v>
      </c>
      <c r="F11" s="610"/>
      <c r="G11" s="610"/>
      <c r="H11" s="598">
        <v>0</v>
      </c>
      <c r="I11" s="610">
        <v>1</v>
      </c>
      <c r="J11" s="610">
        <v>31.09</v>
      </c>
      <c r="K11" s="598">
        <v>1</v>
      </c>
      <c r="L11" s="610">
        <v>1</v>
      </c>
      <c r="M11" s="611">
        <v>31.09</v>
      </c>
    </row>
    <row r="12" spans="1:13" ht="14.4" customHeight="1" x14ac:dyDescent="0.3">
      <c r="A12" s="592" t="s">
        <v>532</v>
      </c>
      <c r="B12" s="593" t="s">
        <v>800</v>
      </c>
      <c r="C12" s="593" t="s">
        <v>644</v>
      </c>
      <c r="D12" s="593" t="s">
        <v>645</v>
      </c>
      <c r="E12" s="593" t="s">
        <v>646</v>
      </c>
      <c r="F12" s="610">
        <v>2</v>
      </c>
      <c r="G12" s="610">
        <v>308.72000000000003</v>
      </c>
      <c r="H12" s="598">
        <v>1</v>
      </c>
      <c r="I12" s="610"/>
      <c r="J12" s="610"/>
      <c r="K12" s="598">
        <v>0</v>
      </c>
      <c r="L12" s="610">
        <v>2</v>
      </c>
      <c r="M12" s="611">
        <v>308.72000000000003</v>
      </c>
    </row>
    <row r="13" spans="1:13" ht="14.4" customHeight="1" x14ac:dyDescent="0.3">
      <c r="A13" s="592" t="s">
        <v>532</v>
      </c>
      <c r="B13" s="593" t="s">
        <v>800</v>
      </c>
      <c r="C13" s="593" t="s">
        <v>647</v>
      </c>
      <c r="D13" s="593" t="s">
        <v>648</v>
      </c>
      <c r="E13" s="593" t="s">
        <v>649</v>
      </c>
      <c r="F13" s="610"/>
      <c r="G13" s="610"/>
      <c r="H13" s="598">
        <v>0</v>
      </c>
      <c r="I13" s="610">
        <v>3</v>
      </c>
      <c r="J13" s="610">
        <v>463.08000000000004</v>
      </c>
      <c r="K13" s="598">
        <v>1</v>
      </c>
      <c r="L13" s="610">
        <v>3</v>
      </c>
      <c r="M13" s="611">
        <v>463.08000000000004</v>
      </c>
    </row>
    <row r="14" spans="1:13" ht="14.4" customHeight="1" x14ac:dyDescent="0.3">
      <c r="A14" s="592" t="s">
        <v>532</v>
      </c>
      <c r="B14" s="593" t="s">
        <v>514</v>
      </c>
      <c r="C14" s="593" t="s">
        <v>638</v>
      </c>
      <c r="D14" s="593" t="s">
        <v>478</v>
      </c>
      <c r="E14" s="593" t="s">
        <v>639</v>
      </c>
      <c r="F14" s="610"/>
      <c r="G14" s="610"/>
      <c r="H14" s="598"/>
      <c r="I14" s="610">
        <v>3</v>
      </c>
      <c r="J14" s="610">
        <v>0</v>
      </c>
      <c r="K14" s="598"/>
      <c r="L14" s="610">
        <v>3</v>
      </c>
      <c r="M14" s="611">
        <v>0</v>
      </c>
    </row>
    <row r="15" spans="1:13" ht="14.4" customHeight="1" x14ac:dyDescent="0.3">
      <c r="A15" s="592" t="s">
        <v>532</v>
      </c>
      <c r="B15" s="593" t="s">
        <v>803</v>
      </c>
      <c r="C15" s="593" t="s">
        <v>641</v>
      </c>
      <c r="D15" s="593" t="s">
        <v>642</v>
      </c>
      <c r="E15" s="593" t="s">
        <v>643</v>
      </c>
      <c r="F15" s="610"/>
      <c r="G15" s="610"/>
      <c r="H15" s="598"/>
      <c r="I15" s="610">
        <v>7</v>
      </c>
      <c r="J15" s="610">
        <v>0</v>
      </c>
      <c r="K15" s="598"/>
      <c r="L15" s="610">
        <v>7</v>
      </c>
      <c r="M15" s="611">
        <v>0</v>
      </c>
    </row>
    <row r="16" spans="1:13" ht="14.4" customHeight="1" x14ac:dyDescent="0.3">
      <c r="A16" s="592" t="s">
        <v>532</v>
      </c>
      <c r="B16" s="593" t="s">
        <v>804</v>
      </c>
      <c r="C16" s="593" t="s">
        <v>597</v>
      </c>
      <c r="D16" s="593" t="s">
        <v>598</v>
      </c>
      <c r="E16" s="593" t="s">
        <v>599</v>
      </c>
      <c r="F16" s="610"/>
      <c r="G16" s="610"/>
      <c r="H16" s="598">
        <v>0</v>
      </c>
      <c r="I16" s="610">
        <v>1</v>
      </c>
      <c r="J16" s="610">
        <v>176.32</v>
      </c>
      <c r="K16" s="598">
        <v>1</v>
      </c>
      <c r="L16" s="610">
        <v>1</v>
      </c>
      <c r="M16" s="611">
        <v>176.32</v>
      </c>
    </row>
    <row r="17" spans="1:13" ht="14.4" customHeight="1" x14ac:dyDescent="0.3">
      <c r="A17" s="592" t="s">
        <v>533</v>
      </c>
      <c r="B17" s="593" t="s">
        <v>802</v>
      </c>
      <c r="C17" s="593" t="s">
        <v>614</v>
      </c>
      <c r="D17" s="593" t="s">
        <v>615</v>
      </c>
      <c r="E17" s="593" t="s">
        <v>616</v>
      </c>
      <c r="F17" s="610"/>
      <c r="G17" s="610"/>
      <c r="H17" s="598">
        <v>0</v>
      </c>
      <c r="I17" s="610">
        <v>5</v>
      </c>
      <c r="J17" s="610">
        <v>934.35</v>
      </c>
      <c r="K17" s="598">
        <v>1</v>
      </c>
      <c r="L17" s="610">
        <v>5</v>
      </c>
      <c r="M17" s="611">
        <v>934.35</v>
      </c>
    </row>
    <row r="18" spans="1:13" ht="14.4" customHeight="1" x14ac:dyDescent="0.3">
      <c r="A18" s="592" t="s">
        <v>533</v>
      </c>
      <c r="B18" s="593" t="s">
        <v>805</v>
      </c>
      <c r="C18" s="593" t="s">
        <v>670</v>
      </c>
      <c r="D18" s="593" t="s">
        <v>671</v>
      </c>
      <c r="E18" s="593" t="s">
        <v>672</v>
      </c>
      <c r="F18" s="610"/>
      <c r="G18" s="610"/>
      <c r="H18" s="598">
        <v>0</v>
      </c>
      <c r="I18" s="610">
        <v>1</v>
      </c>
      <c r="J18" s="610">
        <v>229.38</v>
      </c>
      <c r="K18" s="598">
        <v>1</v>
      </c>
      <c r="L18" s="610">
        <v>1</v>
      </c>
      <c r="M18" s="611">
        <v>229.38</v>
      </c>
    </row>
    <row r="19" spans="1:13" ht="14.4" customHeight="1" x14ac:dyDescent="0.3">
      <c r="A19" s="592" t="s">
        <v>533</v>
      </c>
      <c r="B19" s="593" t="s">
        <v>806</v>
      </c>
      <c r="C19" s="593" t="s">
        <v>710</v>
      </c>
      <c r="D19" s="593" t="s">
        <v>711</v>
      </c>
      <c r="E19" s="593" t="s">
        <v>712</v>
      </c>
      <c r="F19" s="610">
        <v>2</v>
      </c>
      <c r="G19" s="610">
        <v>73.819999999999993</v>
      </c>
      <c r="H19" s="598">
        <v>1</v>
      </c>
      <c r="I19" s="610"/>
      <c r="J19" s="610"/>
      <c r="K19" s="598">
        <v>0</v>
      </c>
      <c r="L19" s="610">
        <v>2</v>
      </c>
      <c r="M19" s="611">
        <v>73.819999999999993</v>
      </c>
    </row>
    <row r="20" spans="1:13" ht="14.4" customHeight="1" x14ac:dyDescent="0.3">
      <c r="A20" s="592" t="s">
        <v>533</v>
      </c>
      <c r="B20" s="593" t="s">
        <v>807</v>
      </c>
      <c r="C20" s="593" t="s">
        <v>657</v>
      </c>
      <c r="D20" s="593" t="s">
        <v>658</v>
      </c>
      <c r="E20" s="593" t="s">
        <v>659</v>
      </c>
      <c r="F20" s="610">
        <v>1</v>
      </c>
      <c r="G20" s="610">
        <v>392.41</v>
      </c>
      <c r="H20" s="598">
        <v>1</v>
      </c>
      <c r="I20" s="610"/>
      <c r="J20" s="610"/>
      <c r="K20" s="598">
        <v>0</v>
      </c>
      <c r="L20" s="610">
        <v>1</v>
      </c>
      <c r="M20" s="611">
        <v>392.41</v>
      </c>
    </row>
    <row r="21" spans="1:13" ht="14.4" customHeight="1" x14ac:dyDescent="0.3">
      <c r="A21" s="592" t="s">
        <v>533</v>
      </c>
      <c r="B21" s="593" t="s">
        <v>808</v>
      </c>
      <c r="C21" s="593" t="s">
        <v>700</v>
      </c>
      <c r="D21" s="593" t="s">
        <v>701</v>
      </c>
      <c r="E21" s="593" t="s">
        <v>702</v>
      </c>
      <c r="F21" s="610"/>
      <c r="G21" s="610"/>
      <c r="H21" s="598">
        <v>0</v>
      </c>
      <c r="I21" s="610">
        <v>3</v>
      </c>
      <c r="J21" s="610">
        <v>279.54000000000002</v>
      </c>
      <c r="K21" s="598">
        <v>1</v>
      </c>
      <c r="L21" s="610">
        <v>3</v>
      </c>
      <c r="M21" s="611">
        <v>279.54000000000002</v>
      </c>
    </row>
    <row r="22" spans="1:13" ht="14.4" customHeight="1" x14ac:dyDescent="0.3">
      <c r="A22" s="592" t="s">
        <v>533</v>
      </c>
      <c r="B22" s="593" t="s">
        <v>809</v>
      </c>
      <c r="C22" s="593" t="s">
        <v>720</v>
      </c>
      <c r="D22" s="593" t="s">
        <v>721</v>
      </c>
      <c r="E22" s="593" t="s">
        <v>722</v>
      </c>
      <c r="F22" s="610"/>
      <c r="G22" s="610"/>
      <c r="H22" s="598">
        <v>0</v>
      </c>
      <c r="I22" s="610">
        <v>4</v>
      </c>
      <c r="J22" s="610">
        <v>196.32</v>
      </c>
      <c r="K22" s="598">
        <v>1</v>
      </c>
      <c r="L22" s="610">
        <v>4</v>
      </c>
      <c r="M22" s="611">
        <v>196.32</v>
      </c>
    </row>
    <row r="23" spans="1:13" ht="14.4" customHeight="1" x14ac:dyDescent="0.3">
      <c r="A23" s="592" t="s">
        <v>533</v>
      </c>
      <c r="B23" s="593" t="s">
        <v>800</v>
      </c>
      <c r="C23" s="593" t="s">
        <v>647</v>
      </c>
      <c r="D23" s="593" t="s">
        <v>648</v>
      </c>
      <c r="E23" s="593" t="s">
        <v>649</v>
      </c>
      <c r="F23" s="610"/>
      <c r="G23" s="610"/>
      <c r="H23" s="598">
        <v>0</v>
      </c>
      <c r="I23" s="610">
        <v>2</v>
      </c>
      <c r="J23" s="610">
        <v>308.72000000000003</v>
      </c>
      <c r="K23" s="598">
        <v>1</v>
      </c>
      <c r="L23" s="610">
        <v>2</v>
      </c>
      <c r="M23" s="611">
        <v>308.72000000000003</v>
      </c>
    </row>
    <row r="24" spans="1:13" ht="14.4" customHeight="1" x14ac:dyDescent="0.3">
      <c r="A24" s="592" t="s">
        <v>533</v>
      </c>
      <c r="B24" s="593" t="s">
        <v>810</v>
      </c>
      <c r="C24" s="593" t="s">
        <v>662</v>
      </c>
      <c r="D24" s="593" t="s">
        <v>663</v>
      </c>
      <c r="E24" s="593" t="s">
        <v>664</v>
      </c>
      <c r="F24" s="610"/>
      <c r="G24" s="610"/>
      <c r="H24" s="598">
        <v>0</v>
      </c>
      <c r="I24" s="610">
        <v>1</v>
      </c>
      <c r="J24" s="610">
        <v>70.540000000000006</v>
      </c>
      <c r="K24" s="598">
        <v>1</v>
      </c>
      <c r="L24" s="610">
        <v>1</v>
      </c>
      <c r="M24" s="611">
        <v>70.540000000000006</v>
      </c>
    </row>
    <row r="25" spans="1:13" ht="14.4" customHeight="1" x14ac:dyDescent="0.3">
      <c r="A25" s="592" t="s">
        <v>533</v>
      </c>
      <c r="B25" s="593" t="s">
        <v>803</v>
      </c>
      <c r="C25" s="593" t="s">
        <v>717</v>
      </c>
      <c r="D25" s="593" t="s">
        <v>642</v>
      </c>
      <c r="E25" s="593" t="s">
        <v>718</v>
      </c>
      <c r="F25" s="610"/>
      <c r="G25" s="610"/>
      <c r="H25" s="598"/>
      <c r="I25" s="610">
        <v>2</v>
      </c>
      <c r="J25" s="610">
        <v>0</v>
      </c>
      <c r="K25" s="598"/>
      <c r="L25" s="610">
        <v>2</v>
      </c>
      <c r="M25" s="611">
        <v>0</v>
      </c>
    </row>
    <row r="26" spans="1:13" ht="14.4" customHeight="1" x14ac:dyDescent="0.3">
      <c r="A26" s="592" t="s">
        <v>533</v>
      </c>
      <c r="B26" s="593" t="s">
        <v>803</v>
      </c>
      <c r="C26" s="593" t="s">
        <v>641</v>
      </c>
      <c r="D26" s="593" t="s">
        <v>642</v>
      </c>
      <c r="E26" s="593" t="s">
        <v>643</v>
      </c>
      <c r="F26" s="610"/>
      <c r="G26" s="610"/>
      <c r="H26" s="598"/>
      <c r="I26" s="610">
        <v>2</v>
      </c>
      <c r="J26" s="610">
        <v>0</v>
      </c>
      <c r="K26" s="598"/>
      <c r="L26" s="610">
        <v>2</v>
      </c>
      <c r="M26" s="611">
        <v>0</v>
      </c>
    </row>
    <row r="27" spans="1:13" ht="14.4" customHeight="1" x14ac:dyDescent="0.3">
      <c r="A27" s="592" t="s">
        <v>533</v>
      </c>
      <c r="B27" s="593" t="s">
        <v>804</v>
      </c>
      <c r="C27" s="593" t="s">
        <v>673</v>
      </c>
      <c r="D27" s="593" t="s">
        <v>598</v>
      </c>
      <c r="E27" s="593" t="s">
        <v>674</v>
      </c>
      <c r="F27" s="610"/>
      <c r="G27" s="610"/>
      <c r="H27" s="598">
        <v>0</v>
      </c>
      <c r="I27" s="610">
        <v>1</v>
      </c>
      <c r="J27" s="610">
        <v>117.55</v>
      </c>
      <c r="K27" s="598">
        <v>1</v>
      </c>
      <c r="L27" s="610">
        <v>1</v>
      </c>
      <c r="M27" s="611">
        <v>117.55</v>
      </c>
    </row>
    <row r="28" spans="1:13" ht="14.4" customHeight="1" x14ac:dyDescent="0.3">
      <c r="A28" s="592" t="s">
        <v>533</v>
      </c>
      <c r="B28" s="593" t="s">
        <v>804</v>
      </c>
      <c r="C28" s="593" t="s">
        <v>597</v>
      </c>
      <c r="D28" s="593" t="s">
        <v>598</v>
      </c>
      <c r="E28" s="593" t="s">
        <v>599</v>
      </c>
      <c r="F28" s="610"/>
      <c r="G28" s="610"/>
      <c r="H28" s="598">
        <v>0</v>
      </c>
      <c r="I28" s="610">
        <v>3</v>
      </c>
      <c r="J28" s="610">
        <v>528.96</v>
      </c>
      <c r="K28" s="598">
        <v>1</v>
      </c>
      <c r="L28" s="610">
        <v>3</v>
      </c>
      <c r="M28" s="611">
        <v>528.96</v>
      </c>
    </row>
    <row r="29" spans="1:13" ht="14.4" customHeight="1" x14ac:dyDescent="0.3">
      <c r="A29" s="592" t="s">
        <v>534</v>
      </c>
      <c r="B29" s="593" t="s">
        <v>811</v>
      </c>
      <c r="C29" s="593" t="s">
        <v>728</v>
      </c>
      <c r="D29" s="593" t="s">
        <v>729</v>
      </c>
      <c r="E29" s="593" t="s">
        <v>632</v>
      </c>
      <c r="F29" s="610">
        <v>5</v>
      </c>
      <c r="G29" s="610">
        <v>432.04999999999995</v>
      </c>
      <c r="H29" s="598">
        <v>1</v>
      </c>
      <c r="I29" s="610"/>
      <c r="J29" s="610"/>
      <c r="K29" s="598">
        <v>0</v>
      </c>
      <c r="L29" s="610">
        <v>5</v>
      </c>
      <c r="M29" s="611">
        <v>432.04999999999995</v>
      </c>
    </row>
    <row r="30" spans="1:13" ht="14.4" customHeight="1" x14ac:dyDescent="0.3">
      <c r="A30" s="592" t="s">
        <v>534</v>
      </c>
      <c r="B30" s="593" t="s">
        <v>811</v>
      </c>
      <c r="C30" s="593" t="s">
        <v>730</v>
      </c>
      <c r="D30" s="593" t="s">
        <v>731</v>
      </c>
      <c r="E30" s="593" t="s">
        <v>732</v>
      </c>
      <c r="F30" s="610">
        <v>6</v>
      </c>
      <c r="G30" s="610">
        <v>1036.92</v>
      </c>
      <c r="H30" s="598">
        <v>1</v>
      </c>
      <c r="I30" s="610"/>
      <c r="J30" s="610"/>
      <c r="K30" s="598">
        <v>0</v>
      </c>
      <c r="L30" s="610">
        <v>6</v>
      </c>
      <c r="M30" s="611">
        <v>1036.92</v>
      </c>
    </row>
    <row r="31" spans="1:13" ht="14.4" customHeight="1" x14ac:dyDescent="0.3">
      <c r="A31" s="592" t="s">
        <v>534</v>
      </c>
      <c r="B31" s="593" t="s">
        <v>812</v>
      </c>
      <c r="C31" s="593" t="s">
        <v>738</v>
      </c>
      <c r="D31" s="593" t="s">
        <v>739</v>
      </c>
      <c r="E31" s="593" t="s">
        <v>740</v>
      </c>
      <c r="F31" s="610"/>
      <c r="G31" s="610"/>
      <c r="H31" s="598">
        <v>0</v>
      </c>
      <c r="I31" s="610">
        <v>1</v>
      </c>
      <c r="J31" s="610">
        <v>234.07</v>
      </c>
      <c r="K31" s="598">
        <v>1</v>
      </c>
      <c r="L31" s="610">
        <v>1</v>
      </c>
      <c r="M31" s="611">
        <v>234.07</v>
      </c>
    </row>
    <row r="32" spans="1:13" ht="14.4" customHeight="1" x14ac:dyDescent="0.3">
      <c r="A32" s="592" t="s">
        <v>534</v>
      </c>
      <c r="B32" s="593" t="s">
        <v>812</v>
      </c>
      <c r="C32" s="593" t="s">
        <v>741</v>
      </c>
      <c r="D32" s="593" t="s">
        <v>742</v>
      </c>
      <c r="E32" s="593" t="s">
        <v>743</v>
      </c>
      <c r="F32" s="610"/>
      <c r="G32" s="610"/>
      <c r="H32" s="598">
        <v>0</v>
      </c>
      <c r="I32" s="610">
        <v>3</v>
      </c>
      <c r="J32" s="610">
        <v>210.69</v>
      </c>
      <c r="K32" s="598">
        <v>1</v>
      </c>
      <c r="L32" s="610">
        <v>3</v>
      </c>
      <c r="M32" s="611">
        <v>210.69</v>
      </c>
    </row>
    <row r="33" spans="1:13" ht="14.4" customHeight="1" x14ac:dyDescent="0.3">
      <c r="A33" s="592" t="s">
        <v>534</v>
      </c>
      <c r="B33" s="593" t="s">
        <v>812</v>
      </c>
      <c r="C33" s="593" t="s">
        <v>744</v>
      </c>
      <c r="D33" s="593" t="s">
        <v>742</v>
      </c>
      <c r="E33" s="593" t="s">
        <v>740</v>
      </c>
      <c r="F33" s="610"/>
      <c r="G33" s="610"/>
      <c r="H33" s="598">
        <v>0</v>
      </c>
      <c r="I33" s="610">
        <v>1</v>
      </c>
      <c r="J33" s="610">
        <v>234.07</v>
      </c>
      <c r="K33" s="598">
        <v>1</v>
      </c>
      <c r="L33" s="610">
        <v>1</v>
      </c>
      <c r="M33" s="611">
        <v>234.07</v>
      </c>
    </row>
    <row r="34" spans="1:13" ht="14.4" customHeight="1" x14ac:dyDescent="0.3">
      <c r="A34" s="592" t="s">
        <v>534</v>
      </c>
      <c r="B34" s="593" t="s">
        <v>813</v>
      </c>
      <c r="C34" s="593" t="s">
        <v>746</v>
      </c>
      <c r="D34" s="593" t="s">
        <v>747</v>
      </c>
      <c r="E34" s="593" t="s">
        <v>748</v>
      </c>
      <c r="F34" s="610">
        <v>3</v>
      </c>
      <c r="G34" s="610">
        <v>290.39999999999998</v>
      </c>
      <c r="H34" s="598">
        <v>1</v>
      </c>
      <c r="I34" s="610"/>
      <c r="J34" s="610"/>
      <c r="K34" s="598">
        <v>0</v>
      </c>
      <c r="L34" s="610">
        <v>3</v>
      </c>
      <c r="M34" s="611">
        <v>290.39999999999998</v>
      </c>
    </row>
    <row r="35" spans="1:13" ht="14.4" customHeight="1" x14ac:dyDescent="0.3">
      <c r="A35" s="592" t="s">
        <v>534</v>
      </c>
      <c r="B35" s="593" t="s">
        <v>813</v>
      </c>
      <c r="C35" s="593" t="s">
        <v>749</v>
      </c>
      <c r="D35" s="593" t="s">
        <v>750</v>
      </c>
      <c r="E35" s="593" t="s">
        <v>751</v>
      </c>
      <c r="F35" s="610"/>
      <c r="G35" s="610"/>
      <c r="H35" s="598">
        <v>0</v>
      </c>
      <c r="I35" s="610">
        <v>6</v>
      </c>
      <c r="J35" s="610">
        <v>622.31999999999994</v>
      </c>
      <c r="K35" s="598">
        <v>1</v>
      </c>
      <c r="L35" s="610">
        <v>6</v>
      </c>
      <c r="M35" s="611">
        <v>622.31999999999994</v>
      </c>
    </row>
    <row r="36" spans="1:13" ht="14.4" customHeight="1" x14ac:dyDescent="0.3">
      <c r="A36" s="592" t="s">
        <v>534</v>
      </c>
      <c r="B36" s="593" t="s">
        <v>814</v>
      </c>
      <c r="C36" s="593" t="s">
        <v>734</v>
      </c>
      <c r="D36" s="593" t="s">
        <v>735</v>
      </c>
      <c r="E36" s="593" t="s">
        <v>736</v>
      </c>
      <c r="F36" s="610"/>
      <c r="G36" s="610"/>
      <c r="H36" s="598">
        <v>0</v>
      </c>
      <c r="I36" s="610">
        <v>5</v>
      </c>
      <c r="J36" s="610">
        <v>164.34999999999997</v>
      </c>
      <c r="K36" s="598">
        <v>1</v>
      </c>
      <c r="L36" s="610">
        <v>5</v>
      </c>
      <c r="M36" s="611">
        <v>164.34999999999997</v>
      </c>
    </row>
    <row r="37" spans="1:13" ht="14.4" customHeight="1" x14ac:dyDescent="0.3">
      <c r="A37" s="592" t="s">
        <v>535</v>
      </c>
      <c r="B37" s="593" t="s">
        <v>815</v>
      </c>
      <c r="C37" s="593" t="s">
        <v>761</v>
      </c>
      <c r="D37" s="593" t="s">
        <v>762</v>
      </c>
      <c r="E37" s="593" t="s">
        <v>763</v>
      </c>
      <c r="F37" s="610"/>
      <c r="G37" s="610"/>
      <c r="H37" s="598">
        <v>0</v>
      </c>
      <c r="I37" s="610">
        <v>2</v>
      </c>
      <c r="J37" s="610">
        <v>62.18</v>
      </c>
      <c r="K37" s="598">
        <v>1</v>
      </c>
      <c r="L37" s="610">
        <v>2</v>
      </c>
      <c r="M37" s="611">
        <v>62.18</v>
      </c>
    </row>
    <row r="38" spans="1:13" ht="14.4" customHeight="1" x14ac:dyDescent="0.3">
      <c r="A38" s="592" t="s">
        <v>535</v>
      </c>
      <c r="B38" s="593" t="s">
        <v>816</v>
      </c>
      <c r="C38" s="593" t="s">
        <v>765</v>
      </c>
      <c r="D38" s="593" t="s">
        <v>766</v>
      </c>
      <c r="E38" s="593" t="s">
        <v>767</v>
      </c>
      <c r="F38" s="610"/>
      <c r="G38" s="610"/>
      <c r="H38" s="598">
        <v>0</v>
      </c>
      <c r="I38" s="610">
        <v>2</v>
      </c>
      <c r="J38" s="610">
        <v>190.78</v>
      </c>
      <c r="K38" s="598">
        <v>1</v>
      </c>
      <c r="L38" s="610">
        <v>2</v>
      </c>
      <c r="M38" s="611">
        <v>190.78</v>
      </c>
    </row>
    <row r="39" spans="1:13" ht="14.4" customHeight="1" thickBot="1" x14ac:dyDescent="0.35">
      <c r="A39" s="600" t="s">
        <v>535</v>
      </c>
      <c r="B39" s="601" t="s">
        <v>817</v>
      </c>
      <c r="C39" s="601" t="s">
        <v>759</v>
      </c>
      <c r="D39" s="601" t="s">
        <v>635</v>
      </c>
      <c r="E39" s="601" t="s">
        <v>636</v>
      </c>
      <c r="F39" s="612"/>
      <c r="G39" s="612"/>
      <c r="H39" s="606">
        <v>0</v>
      </c>
      <c r="I39" s="612">
        <v>1</v>
      </c>
      <c r="J39" s="612">
        <v>35.25</v>
      </c>
      <c r="K39" s="606">
        <v>1</v>
      </c>
      <c r="L39" s="612">
        <v>1</v>
      </c>
      <c r="M39" s="613">
        <v>35.25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435</v>
      </c>
      <c r="B5" s="488" t="s">
        <v>436</v>
      </c>
      <c r="C5" s="489" t="s">
        <v>437</v>
      </c>
      <c r="D5" s="489" t="s">
        <v>437</v>
      </c>
      <c r="E5" s="489"/>
      <c r="F5" s="489" t="s">
        <v>437</v>
      </c>
      <c r="G5" s="489" t="s">
        <v>437</v>
      </c>
      <c r="H5" s="489" t="s">
        <v>437</v>
      </c>
      <c r="I5" s="490" t="s">
        <v>437</v>
      </c>
      <c r="J5" s="491" t="s">
        <v>68</v>
      </c>
    </row>
    <row r="6" spans="1:10" ht="14.4" customHeight="1" x14ac:dyDescent="0.3">
      <c r="A6" s="487" t="s">
        <v>435</v>
      </c>
      <c r="B6" s="488" t="s">
        <v>819</v>
      </c>
      <c r="C6" s="489">
        <v>16.88176</v>
      </c>
      <c r="D6" s="489">
        <v>16.27692</v>
      </c>
      <c r="E6" s="489"/>
      <c r="F6" s="489">
        <v>17.520920000000004</v>
      </c>
      <c r="G6" s="489">
        <v>17</v>
      </c>
      <c r="H6" s="489">
        <v>0.52092000000000382</v>
      </c>
      <c r="I6" s="490">
        <v>1.0306423529411768</v>
      </c>
      <c r="J6" s="491" t="s">
        <v>1</v>
      </c>
    </row>
    <row r="7" spans="1:10" ht="14.4" customHeight="1" x14ac:dyDescent="0.3">
      <c r="A7" s="487" t="s">
        <v>435</v>
      </c>
      <c r="B7" s="488" t="s">
        <v>820</v>
      </c>
      <c r="C7" s="489">
        <v>2.2842700000000002</v>
      </c>
      <c r="D7" s="489">
        <v>2.8581300000000001</v>
      </c>
      <c r="E7" s="489"/>
      <c r="F7" s="489">
        <v>2.7241500000000003</v>
      </c>
      <c r="G7" s="489">
        <v>2</v>
      </c>
      <c r="H7" s="489">
        <v>0.72415000000000029</v>
      </c>
      <c r="I7" s="490">
        <v>1.3620750000000001</v>
      </c>
      <c r="J7" s="491" t="s">
        <v>1</v>
      </c>
    </row>
    <row r="8" spans="1:10" ht="14.4" customHeight="1" x14ac:dyDescent="0.3">
      <c r="A8" s="487" t="s">
        <v>435</v>
      </c>
      <c r="B8" s="488" t="s">
        <v>821</v>
      </c>
      <c r="C8" s="489">
        <v>23.676290000000002</v>
      </c>
      <c r="D8" s="489">
        <v>27.599420000000002</v>
      </c>
      <c r="E8" s="489"/>
      <c r="F8" s="489">
        <v>29.506829999999997</v>
      </c>
      <c r="G8" s="489">
        <v>30.453445312500001</v>
      </c>
      <c r="H8" s="489">
        <v>-0.94661531250000408</v>
      </c>
      <c r="I8" s="490">
        <v>0.9689159862607909</v>
      </c>
      <c r="J8" s="491" t="s">
        <v>1</v>
      </c>
    </row>
    <row r="9" spans="1:10" ht="14.4" customHeight="1" x14ac:dyDescent="0.3">
      <c r="A9" s="487" t="s">
        <v>435</v>
      </c>
      <c r="B9" s="488" t="s">
        <v>822</v>
      </c>
      <c r="C9" s="489">
        <v>13.887030000000001</v>
      </c>
      <c r="D9" s="489">
        <v>28.369400000000002</v>
      </c>
      <c r="E9" s="489"/>
      <c r="F9" s="489">
        <v>31.460169999999998</v>
      </c>
      <c r="G9" s="489">
        <v>30.075813720703124</v>
      </c>
      <c r="H9" s="489">
        <v>1.384356279296874</v>
      </c>
      <c r="I9" s="490">
        <v>1.0460288885997433</v>
      </c>
      <c r="J9" s="491" t="s">
        <v>1</v>
      </c>
    </row>
    <row r="10" spans="1:10" ht="14.4" customHeight="1" x14ac:dyDescent="0.3">
      <c r="A10" s="487" t="s">
        <v>435</v>
      </c>
      <c r="B10" s="488" t="s">
        <v>823</v>
      </c>
      <c r="C10" s="489">
        <v>5.9169999999999998</v>
      </c>
      <c r="D10" s="489">
        <v>6.452</v>
      </c>
      <c r="E10" s="489"/>
      <c r="F10" s="489">
        <v>7.4499999999999993</v>
      </c>
      <c r="G10" s="489">
        <v>10</v>
      </c>
      <c r="H10" s="489">
        <v>-2.5500000000000007</v>
      </c>
      <c r="I10" s="490">
        <v>0.74499999999999988</v>
      </c>
      <c r="J10" s="491" t="s">
        <v>1</v>
      </c>
    </row>
    <row r="11" spans="1:10" ht="14.4" customHeight="1" x14ac:dyDescent="0.3">
      <c r="A11" s="487" t="s">
        <v>435</v>
      </c>
      <c r="B11" s="488" t="s">
        <v>824</v>
      </c>
      <c r="C11" s="489">
        <v>2.8239999999999998</v>
      </c>
      <c r="D11" s="489">
        <v>2.0659999999999998</v>
      </c>
      <c r="E11" s="489"/>
      <c r="F11" s="489">
        <v>2.0179999999999998</v>
      </c>
      <c r="G11" s="489">
        <v>3</v>
      </c>
      <c r="H11" s="489">
        <v>-0.98200000000000021</v>
      </c>
      <c r="I11" s="490">
        <v>0.67266666666666663</v>
      </c>
      <c r="J11" s="491" t="s">
        <v>1</v>
      </c>
    </row>
    <row r="12" spans="1:10" ht="14.4" customHeight="1" x14ac:dyDescent="0.3">
      <c r="A12" s="487" t="s">
        <v>435</v>
      </c>
      <c r="B12" s="488" t="s">
        <v>440</v>
      </c>
      <c r="C12" s="489">
        <v>65.47035000000001</v>
      </c>
      <c r="D12" s="489">
        <v>83.621870000000001</v>
      </c>
      <c r="E12" s="489"/>
      <c r="F12" s="489">
        <v>90.680070000000015</v>
      </c>
      <c r="G12" s="489">
        <v>92.529259033203118</v>
      </c>
      <c r="H12" s="489">
        <v>-1.8491890332031033</v>
      </c>
      <c r="I12" s="490">
        <v>0.98001508871329512</v>
      </c>
      <c r="J12" s="491" t="s">
        <v>441</v>
      </c>
    </row>
    <row r="14" spans="1:10" ht="14.4" customHeight="1" x14ac:dyDescent="0.3">
      <c r="A14" s="487" t="s">
        <v>435</v>
      </c>
      <c r="B14" s="488" t="s">
        <v>436</v>
      </c>
      <c r="C14" s="489" t="s">
        <v>437</v>
      </c>
      <c r="D14" s="489" t="s">
        <v>437</v>
      </c>
      <c r="E14" s="489"/>
      <c r="F14" s="489" t="s">
        <v>437</v>
      </c>
      <c r="G14" s="489" t="s">
        <v>437</v>
      </c>
      <c r="H14" s="489" t="s">
        <v>437</v>
      </c>
      <c r="I14" s="490" t="s">
        <v>437</v>
      </c>
      <c r="J14" s="491" t="s">
        <v>68</v>
      </c>
    </row>
    <row r="15" spans="1:10" ht="14.4" customHeight="1" x14ac:dyDescent="0.3">
      <c r="A15" s="487" t="s">
        <v>442</v>
      </c>
      <c r="B15" s="488" t="s">
        <v>443</v>
      </c>
      <c r="C15" s="489" t="s">
        <v>437</v>
      </c>
      <c r="D15" s="489" t="s">
        <v>437</v>
      </c>
      <c r="E15" s="489"/>
      <c r="F15" s="489" t="s">
        <v>437</v>
      </c>
      <c r="G15" s="489" t="s">
        <v>437</v>
      </c>
      <c r="H15" s="489" t="s">
        <v>437</v>
      </c>
      <c r="I15" s="490" t="s">
        <v>437</v>
      </c>
      <c r="J15" s="491" t="s">
        <v>0</v>
      </c>
    </row>
    <row r="16" spans="1:10" ht="14.4" customHeight="1" x14ac:dyDescent="0.3">
      <c r="A16" s="487" t="s">
        <v>442</v>
      </c>
      <c r="B16" s="488" t="s">
        <v>819</v>
      </c>
      <c r="C16" s="489">
        <v>16.88176</v>
      </c>
      <c r="D16" s="489">
        <v>16.27692</v>
      </c>
      <c r="E16" s="489"/>
      <c r="F16" s="489">
        <v>17.520920000000004</v>
      </c>
      <c r="G16" s="489">
        <v>17</v>
      </c>
      <c r="H16" s="489">
        <v>0.52092000000000382</v>
      </c>
      <c r="I16" s="490">
        <v>1.0306423529411768</v>
      </c>
      <c r="J16" s="491" t="s">
        <v>1</v>
      </c>
    </row>
    <row r="17" spans="1:10" ht="14.4" customHeight="1" x14ac:dyDescent="0.3">
      <c r="A17" s="487" t="s">
        <v>442</v>
      </c>
      <c r="B17" s="488" t="s">
        <v>820</v>
      </c>
      <c r="C17" s="489">
        <v>1.3846200000000002</v>
      </c>
      <c r="D17" s="489">
        <v>1.7354000000000001</v>
      </c>
      <c r="E17" s="489"/>
      <c r="F17" s="489">
        <v>1.3918400000000002</v>
      </c>
      <c r="G17" s="489">
        <v>1</v>
      </c>
      <c r="H17" s="489">
        <v>0.39184000000000019</v>
      </c>
      <c r="I17" s="490">
        <v>1.3918400000000002</v>
      </c>
      <c r="J17" s="491" t="s">
        <v>1</v>
      </c>
    </row>
    <row r="18" spans="1:10" ht="14.4" customHeight="1" x14ac:dyDescent="0.3">
      <c r="A18" s="487" t="s">
        <v>442</v>
      </c>
      <c r="B18" s="488" t="s">
        <v>821</v>
      </c>
      <c r="C18" s="489">
        <v>14.568649999999998</v>
      </c>
      <c r="D18" s="489">
        <v>15.629630000000002</v>
      </c>
      <c r="E18" s="489"/>
      <c r="F18" s="489">
        <v>16.881640000000001</v>
      </c>
      <c r="G18" s="489">
        <v>18</v>
      </c>
      <c r="H18" s="489">
        <v>-1.1183599999999991</v>
      </c>
      <c r="I18" s="490">
        <v>0.93786888888888897</v>
      </c>
      <c r="J18" s="491" t="s">
        <v>1</v>
      </c>
    </row>
    <row r="19" spans="1:10" ht="14.4" customHeight="1" x14ac:dyDescent="0.3">
      <c r="A19" s="487" t="s">
        <v>442</v>
      </c>
      <c r="B19" s="488" t="s">
        <v>822</v>
      </c>
      <c r="C19" s="489">
        <v>13.887030000000001</v>
      </c>
      <c r="D19" s="489">
        <v>25.918400000000002</v>
      </c>
      <c r="E19" s="489"/>
      <c r="F19" s="489">
        <v>28.612299999999998</v>
      </c>
      <c r="G19" s="489">
        <v>28</v>
      </c>
      <c r="H19" s="489">
        <v>0.61229999999999762</v>
      </c>
      <c r="I19" s="490">
        <v>1.021867857142857</v>
      </c>
      <c r="J19" s="491" t="s">
        <v>1</v>
      </c>
    </row>
    <row r="20" spans="1:10" ht="14.4" customHeight="1" x14ac:dyDescent="0.3">
      <c r="A20" s="487" t="s">
        <v>442</v>
      </c>
      <c r="B20" s="488" t="s">
        <v>823</v>
      </c>
      <c r="C20" s="489">
        <v>4.8849999999999998</v>
      </c>
      <c r="D20" s="489">
        <v>4.4340000000000002</v>
      </c>
      <c r="E20" s="489"/>
      <c r="F20" s="489">
        <v>4.05</v>
      </c>
      <c r="G20" s="489">
        <v>6</v>
      </c>
      <c r="H20" s="489">
        <v>-1.9500000000000002</v>
      </c>
      <c r="I20" s="490">
        <v>0.67499999999999993</v>
      </c>
      <c r="J20" s="491" t="s">
        <v>1</v>
      </c>
    </row>
    <row r="21" spans="1:10" ht="14.4" customHeight="1" x14ac:dyDescent="0.3">
      <c r="A21" s="487" t="s">
        <v>442</v>
      </c>
      <c r="B21" s="488" t="s">
        <v>824</v>
      </c>
      <c r="C21" s="489">
        <v>1.976</v>
      </c>
      <c r="D21" s="489">
        <v>1.1000000000000001</v>
      </c>
      <c r="E21" s="489"/>
      <c r="F21" s="489">
        <v>0.75600000000000001</v>
      </c>
      <c r="G21" s="489">
        <v>1</v>
      </c>
      <c r="H21" s="489">
        <v>-0.24399999999999999</v>
      </c>
      <c r="I21" s="490">
        <v>0.75600000000000001</v>
      </c>
      <c r="J21" s="491" t="s">
        <v>1</v>
      </c>
    </row>
    <row r="22" spans="1:10" ht="14.4" customHeight="1" x14ac:dyDescent="0.3">
      <c r="A22" s="487" t="s">
        <v>442</v>
      </c>
      <c r="B22" s="488" t="s">
        <v>444</v>
      </c>
      <c r="C22" s="489">
        <v>53.583060000000003</v>
      </c>
      <c r="D22" s="489">
        <v>65.094349999999991</v>
      </c>
      <c r="E22" s="489"/>
      <c r="F22" s="489">
        <v>69.212699999999998</v>
      </c>
      <c r="G22" s="489">
        <v>71</v>
      </c>
      <c r="H22" s="489">
        <v>-1.7873000000000019</v>
      </c>
      <c r="I22" s="490">
        <v>0.97482676056338025</v>
      </c>
      <c r="J22" s="491" t="s">
        <v>445</v>
      </c>
    </row>
    <row r="23" spans="1:10" ht="14.4" customHeight="1" x14ac:dyDescent="0.3">
      <c r="A23" s="487" t="s">
        <v>437</v>
      </c>
      <c r="B23" s="488" t="s">
        <v>437</v>
      </c>
      <c r="C23" s="489" t="s">
        <v>437</v>
      </c>
      <c r="D23" s="489" t="s">
        <v>437</v>
      </c>
      <c r="E23" s="489"/>
      <c r="F23" s="489" t="s">
        <v>437</v>
      </c>
      <c r="G23" s="489" t="s">
        <v>437</v>
      </c>
      <c r="H23" s="489" t="s">
        <v>437</v>
      </c>
      <c r="I23" s="490" t="s">
        <v>437</v>
      </c>
      <c r="J23" s="491" t="s">
        <v>446</v>
      </c>
    </row>
    <row r="24" spans="1:10" ht="14.4" customHeight="1" x14ac:dyDescent="0.3">
      <c r="A24" s="487" t="s">
        <v>825</v>
      </c>
      <c r="B24" s="488" t="s">
        <v>826</v>
      </c>
      <c r="C24" s="489" t="s">
        <v>437</v>
      </c>
      <c r="D24" s="489" t="s">
        <v>437</v>
      </c>
      <c r="E24" s="489"/>
      <c r="F24" s="489" t="s">
        <v>437</v>
      </c>
      <c r="G24" s="489" t="s">
        <v>437</v>
      </c>
      <c r="H24" s="489" t="s">
        <v>437</v>
      </c>
      <c r="I24" s="490" t="s">
        <v>437</v>
      </c>
      <c r="J24" s="491" t="s">
        <v>0</v>
      </c>
    </row>
    <row r="25" spans="1:10" ht="14.4" customHeight="1" x14ac:dyDescent="0.3">
      <c r="A25" s="487" t="s">
        <v>825</v>
      </c>
      <c r="B25" s="488" t="s">
        <v>820</v>
      </c>
      <c r="C25" s="489">
        <v>0.89965000000000006</v>
      </c>
      <c r="D25" s="489">
        <v>1.12273</v>
      </c>
      <c r="E25" s="489"/>
      <c r="F25" s="489">
        <v>1.3323100000000001</v>
      </c>
      <c r="G25" s="489">
        <v>1</v>
      </c>
      <c r="H25" s="489">
        <v>0.33231000000000011</v>
      </c>
      <c r="I25" s="490">
        <v>1.3323100000000001</v>
      </c>
      <c r="J25" s="491" t="s">
        <v>1</v>
      </c>
    </row>
    <row r="26" spans="1:10" ht="14.4" customHeight="1" x14ac:dyDescent="0.3">
      <c r="A26" s="487" t="s">
        <v>825</v>
      </c>
      <c r="B26" s="488" t="s">
        <v>821</v>
      </c>
      <c r="C26" s="489">
        <v>9.1076400000000017</v>
      </c>
      <c r="D26" s="489">
        <v>11.969790000000001</v>
      </c>
      <c r="E26" s="489"/>
      <c r="F26" s="489">
        <v>12.625189999999996</v>
      </c>
      <c r="G26" s="489">
        <v>13</v>
      </c>
      <c r="H26" s="489">
        <v>-0.37481000000000364</v>
      </c>
      <c r="I26" s="490">
        <v>0.97116846153846126</v>
      </c>
      <c r="J26" s="491" t="s">
        <v>1</v>
      </c>
    </row>
    <row r="27" spans="1:10" ht="14.4" customHeight="1" x14ac:dyDescent="0.3">
      <c r="A27" s="487" t="s">
        <v>825</v>
      </c>
      <c r="B27" s="488" t="s">
        <v>822</v>
      </c>
      <c r="C27" s="489">
        <v>0</v>
      </c>
      <c r="D27" s="489">
        <v>2.4510000000000001</v>
      </c>
      <c r="E27" s="489"/>
      <c r="F27" s="489">
        <v>2.8478700000000003</v>
      </c>
      <c r="G27" s="489">
        <v>2</v>
      </c>
      <c r="H27" s="489">
        <v>0.84787000000000035</v>
      </c>
      <c r="I27" s="490">
        <v>1.4239350000000002</v>
      </c>
      <c r="J27" s="491" t="s">
        <v>1</v>
      </c>
    </row>
    <row r="28" spans="1:10" ht="14.4" customHeight="1" x14ac:dyDescent="0.3">
      <c r="A28" s="487" t="s">
        <v>825</v>
      </c>
      <c r="B28" s="488" t="s">
        <v>823</v>
      </c>
      <c r="C28" s="489">
        <v>1.032</v>
      </c>
      <c r="D28" s="489">
        <v>2.0179999999999998</v>
      </c>
      <c r="E28" s="489"/>
      <c r="F28" s="489">
        <v>3.4</v>
      </c>
      <c r="G28" s="489">
        <v>4</v>
      </c>
      <c r="H28" s="489">
        <v>-0.60000000000000009</v>
      </c>
      <c r="I28" s="490">
        <v>0.85</v>
      </c>
      <c r="J28" s="491" t="s">
        <v>1</v>
      </c>
    </row>
    <row r="29" spans="1:10" ht="14.4" customHeight="1" x14ac:dyDescent="0.3">
      <c r="A29" s="487" t="s">
        <v>825</v>
      </c>
      <c r="B29" s="488" t="s">
        <v>824</v>
      </c>
      <c r="C29" s="489">
        <v>0.84799999999999998</v>
      </c>
      <c r="D29" s="489">
        <v>0.96599999999999997</v>
      </c>
      <c r="E29" s="489"/>
      <c r="F29" s="489">
        <v>1.262</v>
      </c>
      <c r="G29" s="489">
        <v>2</v>
      </c>
      <c r="H29" s="489">
        <v>-0.73799999999999999</v>
      </c>
      <c r="I29" s="490">
        <v>0.63100000000000001</v>
      </c>
      <c r="J29" s="491" t="s">
        <v>1</v>
      </c>
    </row>
    <row r="30" spans="1:10" ht="14.4" customHeight="1" x14ac:dyDescent="0.3">
      <c r="A30" s="487" t="s">
        <v>825</v>
      </c>
      <c r="B30" s="488" t="s">
        <v>827</v>
      </c>
      <c r="C30" s="489">
        <v>11.887290000000002</v>
      </c>
      <c r="D30" s="489">
        <v>18.527520000000003</v>
      </c>
      <c r="E30" s="489"/>
      <c r="F30" s="489">
        <v>21.467369999999995</v>
      </c>
      <c r="G30" s="489">
        <v>21</v>
      </c>
      <c r="H30" s="489">
        <v>0.4673699999999954</v>
      </c>
      <c r="I30" s="490">
        <v>1.022255714285714</v>
      </c>
      <c r="J30" s="491" t="s">
        <v>445</v>
      </c>
    </row>
    <row r="31" spans="1:10" ht="14.4" customHeight="1" x14ac:dyDescent="0.3">
      <c r="A31" s="487" t="s">
        <v>437</v>
      </c>
      <c r="B31" s="488" t="s">
        <v>437</v>
      </c>
      <c r="C31" s="489" t="s">
        <v>437</v>
      </c>
      <c r="D31" s="489" t="s">
        <v>437</v>
      </c>
      <c r="E31" s="489"/>
      <c r="F31" s="489" t="s">
        <v>437</v>
      </c>
      <c r="G31" s="489" t="s">
        <v>437</v>
      </c>
      <c r="H31" s="489" t="s">
        <v>437</v>
      </c>
      <c r="I31" s="490" t="s">
        <v>437</v>
      </c>
      <c r="J31" s="491" t="s">
        <v>446</v>
      </c>
    </row>
    <row r="32" spans="1:10" ht="14.4" customHeight="1" x14ac:dyDescent="0.3">
      <c r="A32" s="487" t="s">
        <v>435</v>
      </c>
      <c r="B32" s="488" t="s">
        <v>440</v>
      </c>
      <c r="C32" s="489">
        <v>65.47035000000001</v>
      </c>
      <c r="D32" s="489">
        <v>83.621869999999987</v>
      </c>
      <c r="E32" s="489"/>
      <c r="F32" s="489">
        <v>90.680070000000001</v>
      </c>
      <c r="G32" s="489">
        <v>93</v>
      </c>
      <c r="H32" s="489">
        <v>-2.3199299999999994</v>
      </c>
      <c r="I32" s="490">
        <v>0.97505451612903227</v>
      </c>
      <c r="J32" s="491" t="s">
        <v>441</v>
      </c>
    </row>
  </sheetData>
  <mergeCells count="3">
    <mergeCell ref="A1:I1"/>
    <mergeCell ref="F3:I3"/>
    <mergeCell ref="C4:D4"/>
  </mergeCells>
  <conditionalFormatting sqref="F13 F33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2">
    <cfRule type="expression" dxfId="11" priority="6">
      <formula>$H14&gt;0</formula>
    </cfRule>
  </conditionalFormatting>
  <conditionalFormatting sqref="A14:A32">
    <cfRule type="expression" dxfId="10" priority="5">
      <formula>AND($J14&lt;&gt;"mezeraKL",$J14&lt;&gt;"")</formula>
    </cfRule>
  </conditionalFormatting>
  <conditionalFormatting sqref="I14:I32">
    <cfRule type="expression" dxfId="9" priority="7">
      <formula>$I14&gt;1</formula>
    </cfRule>
  </conditionalFormatting>
  <conditionalFormatting sqref="B14:B32">
    <cfRule type="expression" dxfId="8" priority="4">
      <formula>OR($J14="NS",$J14="SumaNS",$J14="Účet")</formula>
    </cfRule>
  </conditionalFormatting>
  <conditionalFormatting sqref="A14:D32 F14:I32">
    <cfRule type="expression" dxfId="7" priority="8">
      <formula>AND($J14&lt;&gt;"",$J14&lt;&gt;"mezeraKL")</formula>
    </cfRule>
  </conditionalFormatting>
  <conditionalFormatting sqref="B14:D32 F14:I32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2 F14:I32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930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3.4221408703656171</v>
      </c>
      <c r="J3" s="98">
        <f>SUBTOTAL(9,J5:J1048576)</f>
        <v>26506</v>
      </c>
      <c r="K3" s="99">
        <f>SUBTOTAL(9,K5:K1048576)</f>
        <v>90707.265909911046</v>
      </c>
    </row>
    <row r="4" spans="1:11" s="208" customFormat="1" ht="14.4" customHeight="1" thickBot="1" x14ac:dyDescent="0.35">
      <c r="A4" s="621" t="s">
        <v>4</v>
      </c>
      <c r="B4" s="622" t="s">
        <v>5</v>
      </c>
      <c r="C4" s="622" t="s">
        <v>0</v>
      </c>
      <c r="D4" s="622" t="s">
        <v>6</v>
      </c>
      <c r="E4" s="622" t="s">
        <v>7</v>
      </c>
      <c r="F4" s="622" t="s">
        <v>1</v>
      </c>
      <c r="G4" s="622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5" t="s">
        <v>435</v>
      </c>
      <c r="B5" s="586" t="s">
        <v>436</v>
      </c>
      <c r="C5" s="589" t="s">
        <v>442</v>
      </c>
      <c r="D5" s="623" t="s">
        <v>443</v>
      </c>
      <c r="E5" s="589" t="s">
        <v>828</v>
      </c>
      <c r="F5" s="623" t="s">
        <v>829</v>
      </c>
      <c r="G5" s="589" t="s">
        <v>830</v>
      </c>
      <c r="H5" s="589" t="s">
        <v>831</v>
      </c>
      <c r="I5" s="116">
        <v>208.1199951171875</v>
      </c>
      <c r="J5" s="116">
        <v>84</v>
      </c>
      <c r="K5" s="609">
        <v>17482.07958984375</v>
      </c>
    </row>
    <row r="6" spans="1:11" ht="14.4" customHeight="1" x14ac:dyDescent="0.3">
      <c r="A6" s="592" t="s">
        <v>435</v>
      </c>
      <c r="B6" s="593" t="s">
        <v>436</v>
      </c>
      <c r="C6" s="596" t="s">
        <v>442</v>
      </c>
      <c r="D6" s="624" t="s">
        <v>443</v>
      </c>
      <c r="E6" s="596" t="s">
        <v>828</v>
      </c>
      <c r="F6" s="624" t="s">
        <v>829</v>
      </c>
      <c r="G6" s="596" t="s">
        <v>832</v>
      </c>
      <c r="H6" s="596" t="s">
        <v>833</v>
      </c>
      <c r="I6" s="610">
        <v>66.036497258496183</v>
      </c>
      <c r="J6" s="610">
        <v>1</v>
      </c>
      <c r="K6" s="611">
        <v>66.036497258496183</v>
      </c>
    </row>
    <row r="7" spans="1:11" ht="14.4" customHeight="1" x14ac:dyDescent="0.3">
      <c r="A7" s="592" t="s">
        <v>435</v>
      </c>
      <c r="B7" s="593" t="s">
        <v>436</v>
      </c>
      <c r="C7" s="596" t="s">
        <v>442</v>
      </c>
      <c r="D7" s="624" t="s">
        <v>443</v>
      </c>
      <c r="E7" s="596" t="s">
        <v>834</v>
      </c>
      <c r="F7" s="624" t="s">
        <v>835</v>
      </c>
      <c r="G7" s="596" t="s">
        <v>836</v>
      </c>
      <c r="H7" s="596" t="s">
        <v>837</v>
      </c>
      <c r="I7" s="610">
        <v>30.180000305175781</v>
      </c>
      <c r="J7" s="610">
        <v>3</v>
      </c>
      <c r="K7" s="611">
        <v>90.540000915527344</v>
      </c>
    </row>
    <row r="8" spans="1:11" ht="14.4" customHeight="1" x14ac:dyDescent="0.3">
      <c r="A8" s="592" t="s">
        <v>435</v>
      </c>
      <c r="B8" s="593" t="s">
        <v>436</v>
      </c>
      <c r="C8" s="596" t="s">
        <v>442</v>
      </c>
      <c r="D8" s="624" t="s">
        <v>443</v>
      </c>
      <c r="E8" s="596" t="s">
        <v>834</v>
      </c>
      <c r="F8" s="624" t="s">
        <v>835</v>
      </c>
      <c r="G8" s="596" t="s">
        <v>838</v>
      </c>
      <c r="H8" s="596" t="s">
        <v>839</v>
      </c>
      <c r="I8" s="610">
        <v>13.020000457763672</v>
      </c>
      <c r="J8" s="610">
        <v>15</v>
      </c>
      <c r="K8" s="611">
        <v>195.27999877929687</v>
      </c>
    </row>
    <row r="9" spans="1:11" ht="14.4" customHeight="1" x14ac:dyDescent="0.3">
      <c r="A9" s="592" t="s">
        <v>435</v>
      </c>
      <c r="B9" s="593" t="s">
        <v>436</v>
      </c>
      <c r="C9" s="596" t="s">
        <v>442</v>
      </c>
      <c r="D9" s="624" t="s">
        <v>443</v>
      </c>
      <c r="E9" s="596" t="s">
        <v>834</v>
      </c>
      <c r="F9" s="624" t="s">
        <v>835</v>
      </c>
      <c r="G9" s="596" t="s">
        <v>840</v>
      </c>
      <c r="H9" s="596" t="s">
        <v>841</v>
      </c>
      <c r="I9" s="610">
        <v>7.1711112128363714</v>
      </c>
      <c r="J9" s="610">
        <v>52</v>
      </c>
      <c r="K9" s="611">
        <v>373.57999420166016</v>
      </c>
    </row>
    <row r="10" spans="1:11" ht="14.4" customHeight="1" x14ac:dyDescent="0.3">
      <c r="A10" s="592" t="s">
        <v>435</v>
      </c>
      <c r="B10" s="593" t="s">
        <v>436</v>
      </c>
      <c r="C10" s="596" t="s">
        <v>442</v>
      </c>
      <c r="D10" s="624" t="s">
        <v>443</v>
      </c>
      <c r="E10" s="596" t="s">
        <v>834</v>
      </c>
      <c r="F10" s="624" t="s">
        <v>835</v>
      </c>
      <c r="G10" s="596" t="s">
        <v>842</v>
      </c>
      <c r="H10" s="596" t="s">
        <v>843</v>
      </c>
      <c r="I10" s="610">
        <v>2.5099999904632568</v>
      </c>
      <c r="J10" s="610">
        <v>20</v>
      </c>
      <c r="K10" s="611">
        <v>50.200000762939453</v>
      </c>
    </row>
    <row r="11" spans="1:11" ht="14.4" customHeight="1" x14ac:dyDescent="0.3">
      <c r="A11" s="592" t="s">
        <v>435</v>
      </c>
      <c r="B11" s="593" t="s">
        <v>436</v>
      </c>
      <c r="C11" s="596" t="s">
        <v>442</v>
      </c>
      <c r="D11" s="624" t="s">
        <v>443</v>
      </c>
      <c r="E11" s="596" t="s">
        <v>834</v>
      </c>
      <c r="F11" s="624" t="s">
        <v>835</v>
      </c>
      <c r="G11" s="596" t="s">
        <v>844</v>
      </c>
      <c r="H11" s="596" t="s">
        <v>845</v>
      </c>
      <c r="I11" s="610">
        <v>27.879999160766602</v>
      </c>
      <c r="J11" s="610">
        <v>10</v>
      </c>
      <c r="K11" s="611">
        <v>278.79999351501465</v>
      </c>
    </row>
    <row r="12" spans="1:11" ht="14.4" customHeight="1" x14ac:dyDescent="0.3">
      <c r="A12" s="592" t="s">
        <v>435</v>
      </c>
      <c r="B12" s="593" t="s">
        <v>436</v>
      </c>
      <c r="C12" s="596" t="s">
        <v>442</v>
      </c>
      <c r="D12" s="624" t="s">
        <v>443</v>
      </c>
      <c r="E12" s="596" t="s">
        <v>834</v>
      </c>
      <c r="F12" s="624" t="s">
        <v>835</v>
      </c>
      <c r="G12" s="596" t="s">
        <v>846</v>
      </c>
      <c r="H12" s="596" t="s">
        <v>847</v>
      </c>
      <c r="I12" s="610">
        <v>29.340000152587891</v>
      </c>
      <c r="J12" s="610">
        <v>2</v>
      </c>
      <c r="K12" s="611">
        <v>58.680000305175781</v>
      </c>
    </row>
    <row r="13" spans="1:11" ht="14.4" customHeight="1" x14ac:dyDescent="0.3">
      <c r="A13" s="592" t="s">
        <v>435</v>
      </c>
      <c r="B13" s="593" t="s">
        <v>436</v>
      </c>
      <c r="C13" s="596" t="s">
        <v>442</v>
      </c>
      <c r="D13" s="624" t="s">
        <v>443</v>
      </c>
      <c r="E13" s="596" t="s">
        <v>834</v>
      </c>
      <c r="F13" s="624" t="s">
        <v>835</v>
      </c>
      <c r="G13" s="596" t="s">
        <v>848</v>
      </c>
      <c r="H13" s="596" t="s">
        <v>849</v>
      </c>
      <c r="I13" s="610">
        <v>28.729999542236328</v>
      </c>
      <c r="J13" s="610">
        <v>12</v>
      </c>
      <c r="K13" s="611">
        <v>344.75999450683594</v>
      </c>
    </row>
    <row r="14" spans="1:11" ht="14.4" customHeight="1" x14ac:dyDescent="0.3">
      <c r="A14" s="592" t="s">
        <v>435</v>
      </c>
      <c r="B14" s="593" t="s">
        <v>436</v>
      </c>
      <c r="C14" s="596" t="s">
        <v>442</v>
      </c>
      <c r="D14" s="624" t="s">
        <v>443</v>
      </c>
      <c r="E14" s="596" t="s">
        <v>850</v>
      </c>
      <c r="F14" s="624" t="s">
        <v>851</v>
      </c>
      <c r="G14" s="596" t="s">
        <v>852</v>
      </c>
      <c r="H14" s="596" t="s">
        <v>853</v>
      </c>
      <c r="I14" s="610">
        <v>650.33001708984375</v>
      </c>
      <c r="J14" s="610">
        <v>1</v>
      </c>
      <c r="K14" s="611">
        <v>650.33001708984375</v>
      </c>
    </row>
    <row r="15" spans="1:11" ht="14.4" customHeight="1" x14ac:dyDescent="0.3">
      <c r="A15" s="592" t="s">
        <v>435</v>
      </c>
      <c r="B15" s="593" t="s">
        <v>436</v>
      </c>
      <c r="C15" s="596" t="s">
        <v>442</v>
      </c>
      <c r="D15" s="624" t="s">
        <v>443</v>
      </c>
      <c r="E15" s="596" t="s">
        <v>850</v>
      </c>
      <c r="F15" s="624" t="s">
        <v>851</v>
      </c>
      <c r="G15" s="596" t="s">
        <v>854</v>
      </c>
      <c r="H15" s="596" t="s">
        <v>855</v>
      </c>
      <c r="I15" s="610">
        <v>1.1666666405896345E-2</v>
      </c>
      <c r="J15" s="610">
        <v>1100</v>
      </c>
      <c r="K15" s="611">
        <v>14</v>
      </c>
    </row>
    <row r="16" spans="1:11" ht="14.4" customHeight="1" x14ac:dyDescent="0.3">
      <c r="A16" s="592" t="s">
        <v>435</v>
      </c>
      <c r="B16" s="593" t="s">
        <v>436</v>
      </c>
      <c r="C16" s="596" t="s">
        <v>442</v>
      </c>
      <c r="D16" s="624" t="s">
        <v>443</v>
      </c>
      <c r="E16" s="596" t="s">
        <v>850</v>
      </c>
      <c r="F16" s="624" t="s">
        <v>851</v>
      </c>
      <c r="G16" s="596" t="s">
        <v>856</v>
      </c>
      <c r="H16" s="596" t="s">
        <v>857</v>
      </c>
      <c r="I16" s="610">
        <v>48.419998168945313</v>
      </c>
      <c r="J16" s="610">
        <v>24</v>
      </c>
      <c r="K16" s="611">
        <v>1162</v>
      </c>
    </row>
    <row r="17" spans="1:11" ht="14.4" customHeight="1" x14ac:dyDescent="0.3">
      <c r="A17" s="592" t="s">
        <v>435</v>
      </c>
      <c r="B17" s="593" t="s">
        <v>436</v>
      </c>
      <c r="C17" s="596" t="s">
        <v>442</v>
      </c>
      <c r="D17" s="624" t="s">
        <v>443</v>
      </c>
      <c r="E17" s="596" t="s">
        <v>850</v>
      </c>
      <c r="F17" s="624" t="s">
        <v>851</v>
      </c>
      <c r="G17" s="596" t="s">
        <v>858</v>
      </c>
      <c r="H17" s="596" t="s">
        <v>859</v>
      </c>
      <c r="I17" s="610">
        <v>169.39999389648437</v>
      </c>
      <c r="J17" s="610">
        <v>1</v>
      </c>
      <c r="K17" s="611">
        <v>169.39999389648437</v>
      </c>
    </row>
    <row r="18" spans="1:11" ht="14.4" customHeight="1" x14ac:dyDescent="0.3">
      <c r="A18" s="592" t="s">
        <v>435</v>
      </c>
      <c r="B18" s="593" t="s">
        <v>436</v>
      </c>
      <c r="C18" s="596" t="s">
        <v>442</v>
      </c>
      <c r="D18" s="624" t="s">
        <v>443</v>
      </c>
      <c r="E18" s="596" t="s">
        <v>850</v>
      </c>
      <c r="F18" s="624" t="s">
        <v>851</v>
      </c>
      <c r="G18" s="596" t="s">
        <v>860</v>
      </c>
      <c r="H18" s="596" t="s">
        <v>861</v>
      </c>
      <c r="I18" s="610">
        <v>1.8033332824707031</v>
      </c>
      <c r="J18" s="610">
        <v>550</v>
      </c>
      <c r="K18" s="611">
        <v>992</v>
      </c>
    </row>
    <row r="19" spans="1:11" ht="14.4" customHeight="1" x14ac:dyDescent="0.3">
      <c r="A19" s="592" t="s">
        <v>435</v>
      </c>
      <c r="B19" s="593" t="s">
        <v>436</v>
      </c>
      <c r="C19" s="596" t="s">
        <v>442</v>
      </c>
      <c r="D19" s="624" t="s">
        <v>443</v>
      </c>
      <c r="E19" s="596" t="s">
        <v>850</v>
      </c>
      <c r="F19" s="624" t="s">
        <v>851</v>
      </c>
      <c r="G19" s="596" t="s">
        <v>862</v>
      </c>
      <c r="H19" s="596" t="s">
        <v>863</v>
      </c>
      <c r="I19" s="610">
        <v>2.0499999523162842</v>
      </c>
      <c r="J19" s="610">
        <v>15</v>
      </c>
      <c r="K19" s="611">
        <v>30.75</v>
      </c>
    </row>
    <row r="20" spans="1:11" ht="14.4" customHeight="1" x14ac:dyDescent="0.3">
      <c r="A20" s="592" t="s">
        <v>435</v>
      </c>
      <c r="B20" s="593" t="s">
        <v>436</v>
      </c>
      <c r="C20" s="596" t="s">
        <v>442</v>
      </c>
      <c r="D20" s="624" t="s">
        <v>443</v>
      </c>
      <c r="E20" s="596" t="s">
        <v>850</v>
      </c>
      <c r="F20" s="624" t="s">
        <v>851</v>
      </c>
      <c r="G20" s="596" t="s">
        <v>864</v>
      </c>
      <c r="H20" s="596" t="s">
        <v>865</v>
      </c>
      <c r="I20" s="610">
        <v>11.734999656677246</v>
      </c>
      <c r="J20" s="610">
        <v>15</v>
      </c>
      <c r="K20" s="611">
        <v>176.05000305175781</v>
      </c>
    </row>
    <row r="21" spans="1:11" ht="14.4" customHeight="1" x14ac:dyDescent="0.3">
      <c r="A21" s="592" t="s">
        <v>435</v>
      </c>
      <c r="B21" s="593" t="s">
        <v>436</v>
      </c>
      <c r="C21" s="596" t="s">
        <v>442</v>
      </c>
      <c r="D21" s="624" t="s">
        <v>443</v>
      </c>
      <c r="E21" s="596" t="s">
        <v>850</v>
      </c>
      <c r="F21" s="624" t="s">
        <v>851</v>
      </c>
      <c r="G21" s="596" t="s">
        <v>866</v>
      </c>
      <c r="H21" s="596" t="s">
        <v>867</v>
      </c>
      <c r="I21" s="610">
        <v>13.310000419616699</v>
      </c>
      <c r="J21" s="610">
        <v>17</v>
      </c>
      <c r="K21" s="611">
        <v>226.27000427246094</v>
      </c>
    </row>
    <row r="22" spans="1:11" ht="14.4" customHeight="1" x14ac:dyDescent="0.3">
      <c r="A22" s="592" t="s">
        <v>435</v>
      </c>
      <c r="B22" s="593" t="s">
        <v>436</v>
      </c>
      <c r="C22" s="596" t="s">
        <v>442</v>
      </c>
      <c r="D22" s="624" t="s">
        <v>443</v>
      </c>
      <c r="E22" s="596" t="s">
        <v>850</v>
      </c>
      <c r="F22" s="624" t="s">
        <v>851</v>
      </c>
      <c r="G22" s="596" t="s">
        <v>868</v>
      </c>
      <c r="H22" s="596" t="s">
        <v>869</v>
      </c>
      <c r="I22" s="610">
        <v>2.2899999618530273</v>
      </c>
      <c r="J22" s="610">
        <v>350</v>
      </c>
      <c r="K22" s="611">
        <v>801.5</v>
      </c>
    </row>
    <row r="23" spans="1:11" ht="14.4" customHeight="1" x14ac:dyDescent="0.3">
      <c r="A23" s="592" t="s">
        <v>435</v>
      </c>
      <c r="B23" s="593" t="s">
        <v>436</v>
      </c>
      <c r="C23" s="596" t="s">
        <v>442</v>
      </c>
      <c r="D23" s="624" t="s">
        <v>443</v>
      </c>
      <c r="E23" s="596" t="s">
        <v>850</v>
      </c>
      <c r="F23" s="624" t="s">
        <v>851</v>
      </c>
      <c r="G23" s="596" t="s">
        <v>870</v>
      </c>
      <c r="H23" s="596" t="s">
        <v>871</v>
      </c>
      <c r="I23" s="610">
        <v>2.5699999332427979</v>
      </c>
      <c r="J23" s="610">
        <v>1200</v>
      </c>
      <c r="K23" s="611">
        <v>3078.2399291992187</v>
      </c>
    </row>
    <row r="24" spans="1:11" ht="14.4" customHeight="1" x14ac:dyDescent="0.3">
      <c r="A24" s="592" t="s">
        <v>435</v>
      </c>
      <c r="B24" s="593" t="s">
        <v>436</v>
      </c>
      <c r="C24" s="596" t="s">
        <v>442</v>
      </c>
      <c r="D24" s="624" t="s">
        <v>443</v>
      </c>
      <c r="E24" s="596" t="s">
        <v>850</v>
      </c>
      <c r="F24" s="624" t="s">
        <v>851</v>
      </c>
      <c r="G24" s="596" t="s">
        <v>872</v>
      </c>
      <c r="H24" s="596" t="s">
        <v>873</v>
      </c>
      <c r="I24" s="610">
        <v>1.67249995470047</v>
      </c>
      <c r="J24" s="610">
        <v>400</v>
      </c>
      <c r="K24" s="611">
        <v>669</v>
      </c>
    </row>
    <row r="25" spans="1:11" ht="14.4" customHeight="1" x14ac:dyDescent="0.3">
      <c r="A25" s="592" t="s">
        <v>435</v>
      </c>
      <c r="B25" s="593" t="s">
        <v>436</v>
      </c>
      <c r="C25" s="596" t="s">
        <v>442</v>
      </c>
      <c r="D25" s="624" t="s">
        <v>443</v>
      </c>
      <c r="E25" s="596" t="s">
        <v>850</v>
      </c>
      <c r="F25" s="624" t="s">
        <v>851</v>
      </c>
      <c r="G25" s="596" t="s">
        <v>874</v>
      </c>
      <c r="H25" s="596" t="s">
        <v>875</v>
      </c>
      <c r="I25" s="610">
        <v>1.9833333492279053</v>
      </c>
      <c r="J25" s="610">
        <v>750</v>
      </c>
      <c r="K25" s="611">
        <v>1487</v>
      </c>
    </row>
    <row r="26" spans="1:11" ht="14.4" customHeight="1" x14ac:dyDescent="0.3">
      <c r="A26" s="592" t="s">
        <v>435</v>
      </c>
      <c r="B26" s="593" t="s">
        <v>436</v>
      </c>
      <c r="C26" s="596" t="s">
        <v>442</v>
      </c>
      <c r="D26" s="624" t="s">
        <v>443</v>
      </c>
      <c r="E26" s="596" t="s">
        <v>850</v>
      </c>
      <c r="F26" s="624" t="s">
        <v>851</v>
      </c>
      <c r="G26" s="596" t="s">
        <v>876</v>
      </c>
      <c r="H26" s="596" t="s">
        <v>877</v>
      </c>
      <c r="I26" s="610">
        <v>1.8999999761581421</v>
      </c>
      <c r="J26" s="610">
        <v>650</v>
      </c>
      <c r="K26" s="611">
        <v>1235</v>
      </c>
    </row>
    <row r="27" spans="1:11" ht="14.4" customHeight="1" x14ac:dyDescent="0.3">
      <c r="A27" s="592" t="s">
        <v>435</v>
      </c>
      <c r="B27" s="593" t="s">
        <v>436</v>
      </c>
      <c r="C27" s="596" t="s">
        <v>442</v>
      </c>
      <c r="D27" s="624" t="s">
        <v>443</v>
      </c>
      <c r="E27" s="596" t="s">
        <v>850</v>
      </c>
      <c r="F27" s="624" t="s">
        <v>851</v>
      </c>
      <c r="G27" s="596" t="s">
        <v>878</v>
      </c>
      <c r="H27" s="596" t="s">
        <v>879</v>
      </c>
      <c r="I27" s="610">
        <v>2.6988889376322427</v>
      </c>
      <c r="J27" s="610">
        <v>850</v>
      </c>
      <c r="K27" s="611">
        <v>2294</v>
      </c>
    </row>
    <row r="28" spans="1:11" ht="14.4" customHeight="1" x14ac:dyDescent="0.3">
      <c r="A28" s="592" t="s">
        <v>435</v>
      </c>
      <c r="B28" s="593" t="s">
        <v>436</v>
      </c>
      <c r="C28" s="596" t="s">
        <v>442</v>
      </c>
      <c r="D28" s="624" t="s">
        <v>443</v>
      </c>
      <c r="E28" s="596" t="s">
        <v>850</v>
      </c>
      <c r="F28" s="624" t="s">
        <v>851</v>
      </c>
      <c r="G28" s="596" t="s">
        <v>880</v>
      </c>
      <c r="H28" s="596" t="s">
        <v>881</v>
      </c>
      <c r="I28" s="610">
        <v>1.9199999570846558</v>
      </c>
      <c r="J28" s="610">
        <v>400</v>
      </c>
      <c r="K28" s="611">
        <v>768</v>
      </c>
    </row>
    <row r="29" spans="1:11" ht="14.4" customHeight="1" x14ac:dyDescent="0.3">
      <c r="A29" s="592" t="s">
        <v>435</v>
      </c>
      <c r="B29" s="593" t="s">
        <v>436</v>
      </c>
      <c r="C29" s="596" t="s">
        <v>442</v>
      </c>
      <c r="D29" s="624" t="s">
        <v>443</v>
      </c>
      <c r="E29" s="596" t="s">
        <v>850</v>
      </c>
      <c r="F29" s="624" t="s">
        <v>851</v>
      </c>
      <c r="G29" s="596" t="s">
        <v>882</v>
      </c>
      <c r="H29" s="596" t="s">
        <v>883</v>
      </c>
      <c r="I29" s="610">
        <v>3.0699999332427979</v>
      </c>
      <c r="J29" s="610">
        <v>200</v>
      </c>
      <c r="K29" s="611">
        <v>614</v>
      </c>
    </row>
    <row r="30" spans="1:11" ht="14.4" customHeight="1" x14ac:dyDescent="0.3">
      <c r="A30" s="592" t="s">
        <v>435</v>
      </c>
      <c r="B30" s="593" t="s">
        <v>436</v>
      </c>
      <c r="C30" s="596" t="s">
        <v>442</v>
      </c>
      <c r="D30" s="624" t="s">
        <v>443</v>
      </c>
      <c r="E30" s="596" t="s">
        <v>850</v>
      </c>
      <c r="F30" s="624" t="s">
        <v>851</v>
      </c>
      <c r="G30" s="596" t="s">
        <v>884</v>
      </c>
      <c r="H30" s="596" t="s">
        <v>885</v>
      </c>
      <c r="I30" s="610">
        <v>1.9199999570846558</v>
      </c>
      <c r="J30" s="610">
        <v>250</v>
      </c>
      <c r="K30" s="611">
        <v>480</v>
      </c>
    </row>
    <row r="31" spans="1:11" ht="14.4" customHeight="1" x14ac:dyDescent="0.3">
      <c r="A31" s="592" t="s">
        <v>435</v>
      </c>
      <c r="B31" s="593" t="s">
        <v>436</v>
      </c>
      <c r="C31" s="596" t="s">
        <v>442</v>
      </c>
      <c r="D31" s="624" t="s">
        <v>443</v>
      </c>
      <c r="E31" s="596" t="s">
        <v>850</v>
      </c>
      <c r="F31" s="624" t="s">
        <v>851</v>
      </c>
      <c r="G31" s="596" t="s">
        <v>886</v>
      </c>
      <c r="H31" s="596" t="s">
        <v>887</v>
      </c>
      <c r="I31" s="610">
        <v>3.0999999046325684</v>
      </c>
      <c r="J31" s="610">
        <v>20</v>
      </c>
      <c r="K31" s="611">
        <v>62</v>
      </c>
    </row>
    <row r="32" spans="1:11" ht="14.4" customHeight="1" x14ac:dyDescent="0.3">
      <c r="A32" s="592" t="s">
        <v>435</v>
      </c>
      <c r="B32" s="593" t="s">
        <v>436</v>
      </c>
      <c r="C32" s="596" t="s">
        <v>442</v>
      </c>
      <c r="D32" s="624" t="s">
        <v>443</v>
      </c>
      <c r="E32" s="596" t="s">
        <v>850</v>
      </c>
      <c r="F32" s="624" t="s">
        <v>851</v>
      </c>
      <c r="G32" s="596" t="s">
        <v>888</v>
      </c>
      <c r="H32" s="596" t="s">
        <v>889</v>
      </c>
      <c r="I32" s="610">
        <v>1.9199999570846558</v>
      </c>
      <c r="J32" s="610">
        <v>5</v>
      </c>
      <c r="K32" s="611">
        <v>9.6000003814697266</v>
      </c>
    </row>
    <row r="33" spans="1:11" ht="14.4" customHeight="1" x14ac:dyDescent="0.3">
      <c r="A33" s="592" t="s">
        <v>435</v>
      </c>
      <c r="B33" s="593" t="s">
        <v>436</v>
      </c>
      <c r="C33" s="596" t="s">
        <v>442</v>
      </c>
      <c r="D33" s="624" t="s">
        <v>443</v>
      </c>
      <c r="E33" s="596" t="s">
        <v>850</v>
      </c>
      <c r="F33" s="624" t="s">
        <v>851</v>
      </c>
      <c r="G33" s="596" t="s">
        <v>890</v>
      </c>
      <c r="H33" s="596" t="s">
        <v>891</v>
      </c>
      <c r="I33" s="610">
        <v>2.1700000762939453</v>
      </c>
      <c r="J33" s="610">
        <v>10</v>
      </c>
      <c r="K33" s="611">
        <v>21.700000762939453</v>
      </c>
    </row>
    <row r="34" spans="1:11" ht="14.4" customHeight="1" x14ac:dyDescent="0.3">
      <c r="A34" s="592" t="s">
        <v>435</v>
      </c>
      <c r="B34" s="593" t="s">
        <v>436</v>
      </c>
      <c r="C34" s="596" t="s">
        <v>442</v>
      </c>
      <c r="D34" s="624" t="s">
        <v>443</v>
      </c>
      <c r="E34" s="596" t="s">
        <v>850</v>
      </c>
      <c r="F34" s="624" t="s">
        <v>851</v>
      </c>
      <c r="G34" s="596" t="s">
        <v>892</v>
      </c>
      <c r="H34" s="596" t="s">
        <v>893</v>
      </c>
      <c r="I34" s="610">
        <v>21.234999656677246</v>
      </c>
      <c r="J34" s="610">
        <v>10</v>
      </c>
      <c r="K34" s="611">
        <v>212.34999847412109</v>
      </c>
    </row>
    <row r="35" spans="1:11" ht="14.4" customHeight="1" x14ac:dyDescent="0.3">
      <c r="A35" s="592" t="s">
        <v>435</v>
      </c>
      <c r="B35" s="593" t="s">
        <v>436</v>
      </c>
      <c r="C35" s="596" t="s">
        <v>442</v>
      </c>
      <c r="D35" s="624" t="s">
        <v>443</v>
      </c>
      <c r="E35" s="596" t="s">
        <v>850</v>
      </c>
      <c r="F35" s="624" t="s">
        <v>851</v>
      </c>
      <c r="G35" s="596" t="s">
        <v>894</v>
      </c>
      <c r="H35" s="596" t="s">
        <v>895</v>
      </c>
      <c r="I35" s="610">
        <v>2.5159999847412111</v>
      </c>
      <c r="J35" s="610">
        <v>500</v>
      </c>
      <c r="K35" s="611">
        <v>1258</v>
      </c>
    </row>
    <row r="36" spans="1:11" ht="14.4" customHeight="1" x14ac:dyDescent="0.3">
      <c r="A36" s="592" t="s">
        <v>435</v>
      </c>
      <c r="B36" s="593" t="s">
        <v>436</v>
      </c>
      <c r="C36" s="596" t="s">
        <v>442</v>
      </c>
      <c r="D36" s="624" t="s">
        <v>443</v>
      </c>
      <c r="E36" s="596" t="s">
        <v>850</v>
      </c>
      <c r="F36" s="624" t="s">
        <v>851</v>
      </c>
      <c r="G36" s="596" t="s">
        <v>896</v>
      </c>
      <c r="H36" s="596" t="s">
        <v>897</v>
      </c>
      <c r="I36" s="610">
        <v>21.236666361490887</v>
      </c>
      <c r="J36" s="610">
        <v>20</v>
      </c>
      <c r="K36" s="611">
        <v>424.74999237060547</v>
      </c>
    </row>
    <row r="37" spans="1:11" ht="14.4" customHeight="1" x14ac:dyDescent="0.3">
      <c r="A37" s="592" t="s">
        <v>435</v>
      </c>
      <c r="B37" s="593" t="s">
        <v>436</v>
      </c>
      <c r="C37" s="596" t="s">
        <v>442</v>
      </c>
      <c r="D37" s="624" t="s">
        <v>443</v>
      </c>
      <c r="E37" s="596" t="s">
        <v>850</v>
      </c>
      <c r="F37" s="624" t="s">
        <v>851</v>
      </c>
      <c r="G37" s="596" t="s">
        <v>898</v>
      </c>
      <c r="H37" s="596" t="s">
        <v>899</v>
      </c>
      <c r="I37" s="610">
        <v>2</v>
      </c>
      <c r="J37" s="610">
        <v>15</v>
      </c>
      <c r="K37" s="611">
        <v>30</v>
      </c>
    </row>
    <row r="38" spans="1:11" ht="14.4" customHeight="1" x14ac:dyDescent="0.3">
      <c r="A38" s="592" t="s">
        <v>435</v>
      </c>
      <c r="B38" s="593" t="s">
        <v>436</v>
      </c>
      <c r="C38" s="596" t="s">
        <v>442</v>
      </c>
      <c r="D38" s="624" t="s">
        <v>443</v>
      </c>
      <c r="E38" s="596" t="s">
        <v>850</v>
      </c>
      <c r="F38" s="624" t="s">
        <v>851</v>
      </c>
      <c r="G38" s="596" t="s">
        <v>900</v>
      </c>
      <c r="H38" s="596" t="s">
        <v>901</v>
      </c>
      <c r="I38" s="610">
        <v>3.1400001049041748</v>
      </c>
      <c r="J38" s="610">
        <v>5</v>
      </c>
      <c r="K38" s="611">
        <v>15.699999809265137</v>
      </c>
    </row>
    <row r="39" spans="1:11" ht="14.4" customHeight="1" x14ac:dyDescent="0.3">
      <c r="A39" s="592" t="s">
        <v>435</v>
      </c>
      <c r="B39" s="593" t="s">
        <v>436</v>
      </c>
      <c r="C39" s="596" t="s">
        <v>442</v>
      </c>
      <c r="D39" s="624" t="s">
        <v>443</v>
      </c>
      <c r="E39" s="596" t="s">
        <v>902</v>
      </c>
      <c r="F39" s="624" t="s">
        <v>903</v>
      </c>
      <c r="G39" s="596" t="s">
        <v>904</v>
      </c>
      <c r="H39" s="596" t="s">
        <v>905</v>
      </c>
      <c r="I39" s="610">
        <v>10.219285692487444</v>
      </c>
      <c r="J39" s="610">
        <v>2800</v>
      </c>
      <c r="K39" s="611">
        <v>28612.300033569336</v>
      </c>
    </row>
    <row r="40" spans="1:11" ht="14.4" customHeight="1" x14ac:dyDescent="0.3">
      <c r="A40" s="592" t="s">
        <v>435</v>
      </c>
      <c r="B40" s="593" t="s">
        <v>436</v>
      </c>
      <c r="C40" s="596" t="s">
        <v>442</v>
      </c>
      <c r="D40" s="624" t="s">
        <v>443</v>
      </c>
      <c r="E40" s="596" t="s">
        <v>906</v>
      </c>
      <c r="F40" s="624" t="s">
        <v>907</v>
      </c>
      <c r="G40" s="596" t="s">
        <v>908</v>
      </c>
      <c r="H40" s="596" t="s">
        <v>909</v>
      </c>
      <c r="I40" s="610">
        <v>0.31000000238418579</v>
      </c>
      <c r="J40" s="610">
        <v>100</v>
      </c>
      <c r="K40" s="611">
        <v>31</v>
      </c>
    </row>
    <row r="41" spans="1:11" ht="14.4" customHeight="1" x14ac:dyDescent="0.3">
      <c r="A41" s="592" t="s">
        <v>435</v>
      </c>
      <c r="B41" s="593" t="s">
        <v>436</v>
      </c>
      <c r="C41" s="596" t="s">
        <v>442</v>
      </c>
      <c r="D41" s="624" t="s">
        <v>443</v>
      </c>
      <c r="E41" s="596" t="s">
        <v>906</v>
      </c>
      <c r="F41" s="624" t="s">
        <v>907</v>
      </c>
      <c r="G41" s="596" t="s">
        <v>910</v>
      </c>
      <c r="H41" s="596" t="s">
        <v>911</v>
      </c>
      <c r="I41" s="610">
        <v>0.54250001907348633</v>
      </c>
      <c r="J41" s="610">
        <v>700</v>
      </c>
      <c r="K41" s="611">
        <v>379</v>
      </c>
    </row>
    <row r="42" spans="1:11" ht="14.4" customHeight="1" x14ac:dyDescent="0.3">
      <c r="A42" s="592" t="s">
        <v>435</v>
      </c>
      <c r="B42" s="593" t="s">
        <v>436</v>
      </c>
      <c r="C42" s="596" t="s">
        <v>442</v>
      </c>
      <c r="D42" s="624" t="s">
        <v>443</v>
      </c>
      <c r="E42" s="596" t="s">
        <v>906</v>
      </c>
      <c r="F42" s="624" t="s">
        <v>907</v>
      </c>
      <c r="G42" s="596" t="s">
        <v>912</v>
      </c>
      <c r="H42" s="596" t="s">
        <v>913</v>
      </c>
      <c r="I42" s="610">
        <v>0.96428572280066349</v>
      </c>
      <c r="J42" s="610">
        <v>1900</v>
      </c>
      <c r="K42" s="611">
        <v>1836</v>
      </c>
    </row>
    <row r="43" spans="1:11" ht="14.4" customHeight="1" x14ac:dyDescent="0.3">
      <c r="A43" s="592" t="s">
        <v>435</v>
      </c>
      <c r="B43" s="593" t="s">
        <v>436</v>
      </c>
      <c r="C43" s="596" t="s">
        <v>442</v>
      </c>
      <c r="D43" s="624" t="s">
        <v>443</v>
      </c>
      <c r="E43" s="596" t="s">
        <v>906</v>
      </c>
      <c r="F43" s="624" t="s">
        <v>907</v>
      </c>
      <c r="G43" s="596" t="s">
        <v>914</v>
      </c>
      <c r="H43" s="596" t="s">
        <v>915</v>
      </c>
      <c r="I43" s="610">
        <v>1.8049999475479126</v>
      </c>
      <c r="J43" s="610">
        <v>1000</v>
      </c>
      <c r="K43" s="611">
        <v>1804</v>
      </c>
    </row>
    <row r="44" spans="1:11" ht="14.4" customHeight="1" x14ac:dyDescent="0.3">
      <c r="A44" s="592" t="s">
        <v>435</v>
      </c>
      <c r="B44" s="593" t="s">
        <v>436</v>
      </c>
      <c r="C44" s="596" t="s">
        <v>442</v>
      </c>
      <c r="D44" s="624" t="s">
        <v>443</v>
      </c>
      <c r="E44" s="596" t="s">
        <v>916</v>
      </c>
      <c r="F44" s="624" t="s">
        <v>917</v>
      </c>
      <c r="G44" s="596" t="s">
        <v>918</v>
      </c>
      <c r="H44" s="596" t="s">
        <v>919</v>
      </c>
      <c r="I44" s="610">
        <v>0.62999999523162842</v>
      </c>
      <c r="J44" s="610">
        <v>200</v>
      </c>
      <c r="K44" s="611">
        <v>126</v>
      </c>
    </row>
    <row r="45" spans="1:11" ht="14.4" customHeight="1" x14ac:dyDescent="0.3">
      <c r="A45" s="592" t="s">
        <v>435</v>
      </c>
      <c r="B45" s="593" t="s">
        <v>436</v>
      </c>
      <c r="C45" s="596" t="s">
        <v>442</v>
      </c>
      <c r="D45" s="624" t="s">
        <v>443</v>
      </c>
      <c r="E45" s="596" t="s">
        <v>916</v>
      </c>
      <c r="F45" s="624" t="s">
        <v>917</v>
      </c>
      <c r="G45" s="596" t="s">
        <v>920</v>
      </c>
      <c r="H45" s="596" t="s">
        <v>921</v>
      </c>
      <c r="I45" s="610">
        <v>0.62999999523162842</v>
      </c>
      <c r="J45" s="610">
        <v>200</v>
      </c>
      <c r="K45" s="611">
        <v>126</v>
      </c>
    </row>
    <row r="46" spans="1:11" ht="14.4" customHeight="1" x14ac:dyDescent="0.3">
      <c r="A46" s="592" t="s">
        <v>435</v>
      </c>
      <c r="B46" s="593" t="s">
        <v>436</v>
      </c>
      <c r="C46" s="596" t="s">
        <v>442</v>
      </c>
      <c r="D46" s="624" t="s">
        <v>443</v>
      </c>
      <c r="E46" s="596" t="s">
        <v>916</v>
      </c>
      <c r="F46" s="624" t="s">
        <v>917</v>
      </c>
      <c r="G46" s="596" t="s">
        <v>918</v>
      </c>
      <c r="H46" s="596" t="s">
        <v>922</v>
      </c>
      <c r="I46" s="610">
        <v>0.62999999523162842</v>
      </c>
      <c r="J46" s="610">
        <v>200</v>
      </c>
      <c r="K46" s="611">
        <v>126</v>
      </c>
    </row>
    <row r="47" spans="1:11" ht="14.4" customHeight="1" x14ac:dyDescent="0.3">
      <c r="A47" s="592" t="s">
        <v>435</v>
      </c>
      <c r="B47" s="593" t="s">
        <v>436</v>
      </c>
      <c r="C47" s="596" t="s">
        <v>442</v>
      </c>
      <c r="D47" s="624" t="s">
        <v>443</v>
      </c>
      <c r="E47" s="596" t="s">
        <v>916</v>
      </c>
      <c r="F47" s="624" t="s">
        <v>917</v>
      </c>
      <c r="G47" s="596" t="s">
        <v>920</v>
      </c>
      <c r="H47" s="596" t="s">
        <v>923</v>
      </c>
      <c r="I47" s="610">
        <v>0.62999999523162842</v>
      </c>
      <c r="J47" s="610">
        <v>600</v>
      </c>
      <c r="K47" s="611">
        <v>378</v>
      </c>
    </row>
    <row r="48" spans="1:11" ht="14.4" customHeight="1" x14ac:dyDescent="0.3">
      <c r="A48" s="592" t="s">
        <v>435</v>
      </c>
      <c r="B48" s="593" t="s">
        <v>436</v>
      </c>
      <c r="C48" s="596" t="s">
        <v>825</v>
      </c>
      <c r="D48" s="624" t="s">
        <v>826</v>
      </c>
      <c r="E48" s="596" t="s">
        <v>834</v>
      </c>
      <c r="F48" s="624" t="s">
        <v>835</v>
      </c>
      <c r="G48" s="596" t="s">
        <v>838</v>
      </c>
      <c r="H48" s="596" t="s">
        <v>839</v>
      </c>
      <c r="I48" s="610">
        <v>13.020000457763672</v>
      </c>
      <c r="J48" s="610">
        <v>39</v>
      </c>
      <c r="K48" s="611">
        <v>507.77999877929687</v>
      </c>
    </row>
    <row r="49" spans="1:11" ht="14.4" customHeight="1" x14ac:dyDescent="0.3">
      <c r="A49" s="592" t="s">
        <v>435</v>
      </c>
      <c r="B49" s="593" t="s">
        <v>436</v>
      </c>
      <c r="C49" s="596" t="s">
        <v>825</v>
      </c>
      <c r="D49" s="624" t="s">
        <v>826</v>
      </c>
      <c r="E49" s="596" t="s">
        <v>834</v>
      </c>
      <c r="F49" s="624" t="s">
        <v>835</v>
      </c>
      <c r="G49" s="596" t="s">
        <v>924</v>
      </c>
      <c r="H49" s="596" t="s">
        <v>925</v>
      </c>
      <c r="I49" s="610">
        <v>4.5999999046325684</v>
      </c>
      <c r="J49" s="610">
        <v>6</v>
      </c>
      <c r="K49" s="611">
        <v>27.600000381469727</v>
      </c>
    </row>
    <row r="50" spans="1:11" ht="14.4" customHeight="1" x14ac:dyDescent="0.3">
      <c r="A50" s="592" t="s">
        <v>435</v>
      </c>
      <c r="B50" s="593" t="s">
        <v>436</v>
      </c>
      <c r="C50" s="596" t="s">
        <v>825</v>
      </c>
      <c r="D50" s="624" t="s">
        <v>826</v>
      </c>
      <c r="E50" s="596" t="s">
        <v>834</v>
      </c>
      <c r="F50" s="624" t="s">
        <v>835</v>
      </c>
      <c r="G50" s="596" t="s">
        <v>840</v>
      </c>
      <c r="H50" s="596" t="s">
        <v>841</v>
      </c>
      <c r="I50" s="610">
        <v>7.3566667238871259</v>
      </c>
      <c r="J50" s="610">
        <v>17</v>
      </c>
      <c r="K50" s="611">
        <v>123.15000152587891</v>
      </c>
    </row>
    <row r="51" spans="1:11" ht="14.4" customHeight="1" x14ac:dyDescent="0.3">
      <c r="A51" s="592" t="s">
        <v>435</v>
      </c>
      <c r="B51" s="593" t="s">
        <v>436</v>
      </c>
      <c r="C51" s="596" t="s">
        <v>825</v>
      </c>
      <c r="D51" s="624" t="s">
        <v>826</v>
      </c>
      <c r="E51" s="596" t="s">
        <v>834</v>
      </c>
      <c r="F51" s="624" t="s">
        <v>835</v>
      </c>
      <c r="G51" s="596" t="s">
        <v>926</v>
      </c>
      <c r="H51" s="596" t="s">
        <v>927</v>
      </c>
      <c r="I51" s="610">
        <v>8.1700000762939453</v>
      </c>
      <c r="J51" s="610">
        <v>2</v>
      </c>
      <c r="K51" s="611">
        <v>16.340000152587891</v>
      </c>
    </row>
    <row r="52" spans="1:11" ht="14.4" customHeight="1" x14ac:dyDescent="0.3">
      <c r="A52" s="592" t="s">
        <v>435</v>
      </c>
      <c r="B52" s="593" t="s">
        <v>436</v>
      </c>
      <c r="C52" s="596" t="s">
        <v>825</v>
      </c>
      <c r="D52" s="624" t="s">
        <v>826</v>
      </c>
      <c r="E52" s="596" t="s">
        <v>834</v>
      </c>
      <c r="F52" s="624" t="s">
        <v>835</v>
      </c>
      <c r="G52" s="596" t="s">
        <v>844</v>
      </c>
      <c r="H52" s="596" t="s">
        <v>845</v>
      </c>
      <c r="I52" s="610">
        <v>27.84999942779541</v>
      </c>
      <c r="J52" s="610">
        <v>4</v>
      </c>
      <c r="K52" s="611">
        <v>111.39999771118164</v>
      </c>
    </row>
    <row r="53" spans="1:11" ht="14.4" customHeight="1" x14ac:dyDescent="0.3">
      <c r="A53" s="592" t="s">
        <v>435</v>
      </c>
      <c r="B53" s="593" t="s">
        <v>436</v>
      </c>
      <c r="C53" s="596" t="s">
        <v>825</v>
      </c>
      <c r="D53" s="624" t="s">
        <v>826</v>
      </c>
      <c r="E53" s="596" t="s">
        <v>834</v>
      </c>
      <c r="F53" s="624" t="s">
        <v>835</v>
      </c>
      <c r="G53" s="596" t="s">
        <v>848</v>
      </c>
      <c r="H53" s="596" t="s">
        <v>849</v>
      </c>
      <c r="I53" s="610">
        <v>28.738571166992188</v>
      </c>
      <c r="J53" s="610">
        <v>19</v>
      </c>
      <c r="K53" s="611">
        <v>546.04000473022461</v>
      </c>
    </row>
    <row r="54" spans="1:11" ht="14.4" customHeight="1" x14ac:dyDescent="0.3">
      <c r="A54" s="592" t="s">
        <v>435</v>
      </c>
      <c r="B54" s="593" t="s">
        <v>436</v>
      </c>
      <c r="C54" s="596" t="s">
        <v>825</v>
      </c>
      <c r="D54" s="624" t="s">
        <v>826</v>
      </c>
      <c r="E54" s="596" t="s">
        <v>850</v>
      </c>
      <c r="F54" s="624" t="s">
        <v>851</v>
      </c>
      <c r="G54" s="596" t="s">
        <v>854</v>
      </c>
      <c r="H54" s="596" t="s">
        <v>855</v>
      </c>
      <c r="I54" s="610">
        <v>1.142857117312295E-2</v>
      </c>
      <c r="J54" s="610">
        <v>1010</v>
      </c>
      <c r="K54" s="611">
        <v>11.100000001490116</v>
      </c>
    </row>
    <row r="55" spans="1:11" ht="14.4" customHeight="1" x14ac:dyDescent="0.3">
      <c r="A55" s="592" t="s">
        <v>435</v>
      </c>
      <c r="B55" s="593" t="s">
        <v>436</v>
      </c>
      <c r="C55" s="596" t="s">
        <v>825</v>
      </c>
      <c r="D55" s="624" t="s">
        <v>826</v>
      </c>
      <c r="E55" s="596" t="s">
        <v>850</v>
      </c>
      <c r="F55" s="624" t="s">
        <v>851</v>
      </c>
      <c r="G55" s="596" t="s">
        <v>856</v>
      </c>
      <c r="H55" s="596" t="s">
        <v>857</v>
      </c>
      <c r="I55" s="610">
        <v>42.349998474121094</v>
      </c>
      <c r="J55" s="610">
        <v>24</v>
      </c>
      <c r="K55" s="611">
        <v>1016.469970703125</v>
      </c>
    </row>
    <row r="56" spans="1:11" ht="14.4" customHeight="1" x14ac:dyDescent="0.3">
      <c r="A56" s="592" t="s">
        <v>435</v>
      </c>
      <c r="B56" s="593" t="s">
        <v>436</v>
      </c>
      <c r="C56" s="596" t="s">
        <v>825</v>
      </c>
      <c r="D56" s="624" t="s">
        <v>826</v>
      </c>
      <c r="E56" s="596" t="s">
        <v>850</v>
      </c>
      <c r="F56" s="624" t="s">
        <v>851</v>
      </c>
      <c r="G56" s="596" t="s">
        <v>860</v>
      </c>
      <c r="H56" s="596" t="s">
        <v>861</v>
      </c>
      <c r="I56" s="610">
        <v>1.8022221724192302</v>
      </c>
      <c r="J56" s="610">
        <v>705</v>
      </c>
      <c r="K56" s="611">
        <v>1270.3199996948242</v>
      </c>
    </row>
    <row r="57" spans="1:11" ht="14.4" customHeight="1" x14ac:dyDescent="0.3">
      <c r="A57" s="592" t="s">
        <v>435</v>
      </c>
      <c r="B57" s="593" t="s">
        <v>436</v>
      </c>
      <c r="C57" s="596" t="s">
        <v>825</v>
      </c>
      <c r="D57" s="624" t="s">
        <v>826</v>
      </c>
      <c r="E57" s="596" t="s">
        <v>850</v>
      </c>
      <c r="F57" s="624" t="s">
        <v>851</v>
      </c>
      <c r="G57" s="596" t="s">
        <v>862</v>
      </c>
      <c r="H57" s="596" t="s">
        <v>863</v>
      </c>
      <c r="I57" s="610">
        <v>2.059999942779541</v>
      </c>
      <c r="J57" s="610">
        <v>20</v>
      </c>
      <c r="K57" s="611">
        <v>41.200000762939453</v>
      </c>
    </row>
    <row r="58" spans="1:11" ht="14.4" customHeight="1" x14ac:dyDescent="0.3">
      <c r="A58" s="592" t="s">
        <v>435</v>
      </c>
      <c r="B58" s="593" t="s">
        <v>436</v>
      </c>
      <c r="C58" s="596" t="s">
        <v>825</v>
      </c>
      <c r="D58" s="624" t="s">
        <v>826</v>
      </c>
      <c r="E58" s="596" t="s">
        <v>850</v>
      </c>
      <c r="F58" s="624" t="s">
        <v>851</v>
      </c>
      <c r="G58" s="596" t="s">
        <v>864</v>
      </c>
      <c r="H58" s="596" t="s">
        <v>865</v>
      </c>
      <c r="I58" s="610">
        <v>11.739999771118164</v>
      </c>
      <c r="J58" s="610">
        <v>24</v>
      </c>
      <c r="K58" s="611">
        <v>281.76000213623047</v>
      </c>
    </row>
    <row r="59" spans="1:11" ht="14.4" customHeight="1" x14ac:dyDescent="0.3">
      <c r="A59" s="592" t="s">
        <v>435</v>
      </c>
      <c r="B59" s="593" t="s">
        <v>436</v>
      </c>
      <c r="C59" s="596" t="s">
        <v>825</v>
      </c>
      <c r="D59" s="624" t="s">
        <v>826</v>
      </c>
      <c r="E59" s="596" t="s">
        <v>850</v>
      </c>
      <c r="F59" s="624" t="s">
        <v>851</v>
      </c>
      <c r="G59" s="596" t="s">
        <v>866</v>
      </c>
      <c r="H59" s="596" t="s">
        <v>867</v>
      </c>
      <c r="I59" s="610">
        <v>13.310000419616699</v>
      </c>
      <c r="J59" s="610">
        <v>16</v>
      </c>
      <c r="K59" s="611">
        <v>212.96000671386719</v>
      </c>
    </row>
    <row r="60" spans="1:11" ht="14.4" customHeight="1" x14ac:dyDescent="0.3">
      <c r="A60" s="592" t="s">
        <v>435</v>
      </c>
      <c r="B60" s="593" t="s">
        <v>436</v>
      </c>
      <c r="C60" s="596" t="s">
        <v>825</v>
      </c>
      <c r="D60" s="624" t="s">
        <v>826</v>
      </c>
      <c r="E60" s="596" t="s">
        <v>850</v>
      </c>
      <c r="F60" s="624" t="s">
        <v>851</v>
      </c>
      <c r="G60" s="596" t="s">
        <v>868</v>
      </c>
      <c r="H60" s="596" t="s">
        <v>869</v>
      </c>
      <c r="I60" s="610">
        <v>2.2899999618530273</v>
      </c>
      <c r="J60" s="610">
        <v>50</v>
      </c>
      <c r="K60" s="611">
        <v>114.5</v>
      </c>
    </row>
    <row r="61" spans="1:11" ht="14.4" customHeight="1" x14ac:dyDescent="0.3">
      <c r="A61" s="592" t="s">
        <v>435</v>
      </c>
      <c r="B61" s="593" t="s">
        <v>436</v>
      </c>
      <c r="C61" s="596" t="s">
        <v>825</v>
      </c>
      <c r="D61" s="624" t="s">
        <v>826</v>
      </c>
      <c r="E61" s="596" t="s">
        <v>850</v>
      </c>
      <c r="F61" s="624" t="s">
        <v>851</v>
      </c>
      <c r="G61" s="596" t="s">
        <v>870</v>
      </c>
      <c r="H61" s="596" t="s">
        <v>871</v>
      </c>
      <c r="I61" s="610">
        <v>2.5699999332427979</v>
      </c>
      <c r="J61" s="610">
        <v>1100</v>
      </c>
      <c r="K61" s="611">
        <v>2821.7198791503906</v>
      </c>
    </row>
    <row r="62" spans="1:11" ht="14.4" customHeight="1" x14ac:dyDescent="0.3">
      <c r="A62" s="592" t="s">
        <v>435</v>
      </c>
      <c r="B62" s="593" t="s">
        <v>436</v>
      </c>
      <c r="C62" s="596" t="s">
        <v>825</v>
      </c>
      <c r="D62" s="624" t="s">
        <v>826</v>
      </c>
      <c r="E62" s="596" t="s">
        <v>850</v>
      </c>
      <c r="F62" s="624" t="s">
        <v>851</v>
      </c>
      <c r="G62" s="596" t="s">
        <v>872</v>
      </c>
      <c r="H62" s="596" t="s">
        <v>873</v>
      </c>
      <c r="I62" s="610">
        <v>1.6766666173934937</v>
      </c>
      <c r="J62" s="610">
        <v>300</v>
      </c>
      <c r="K62" s="611">
        <v>503</v>
      </c>
    </row>
    <row r="63" spans="1:11" ht="14.4" customHeight="1" x14ac:dyDescent="0.3">
      <c r="A63" s="592" t="s">
        <v>435</v>
      </c>
      <c r="B63" s="593" t="s">
        <v>436</v>
      </c>
      <c r="C63" s="596" t="s">
        <v>825</v>
      </c>
      <c r="D63" s="624" t="s">
        <v>826</v>
      </c>
      <c r="E63" s="596" t="s">
        <v>850</v>
      </c>
      <c r="F63" s="624" t="s">
        <v>851</v>
      </c>
      <c r="G63" s="596" t="s">
        <v>874</v>
      </c>
      <c r="H63" s="596" t="s">
        <v>875</v>
      </c>
      <c r="I63" s="610">
        <v>1.9816666841506958</v>
      </c>
      <c r="J63" s="610">
        <v>750</v>
      </c>
      <c r="K63" s="611">
        <v>1486</v>
      </c>
    </row>
    <row r="64" spans="1:11" ht="14.4" customHeight="1" x14ac:dyDescent="0.3">
      <c r="A64" s="592" t="s">
        <v>435</v>
      </c>
      <c r="B64" s="593" t="s">
        <v>436</v>
      </c>
      <c r="C64" s="596" t="s">
        <v>825</v>
      </c>
      <c r="D64" s="624" t="s">
        <v>826</v>
      </c>
      <c r="E64" s="596" t="s">
        <v>850</v>
      </c>
      <c r="F64" s="624" t="s">
        <v>851</v>
      </c>
      <c r="G64" s="596" t="s">
        <v>876</v>
      </c>
      <c r="H64" s="596" t="s">
        <v>877</v>
      </c>
      <c r="I64" s="610">
        <v>1.8999999761581421</v>
      </c>
      <c r="J64" s="610">
        <v>600</v>
      </c>
      <c r="K64" s="611">
        <v>1140</v>
      </c>
    </row>
    <row r="65" spans="1:11" ht="14.4" customHeight="1" x14ac:dyDescent="0.3">
      <c r="A65" s="592" t="s">
        <v>435</v>
      </c>
      <c r="B65" s="593" t="s">
        <v>436</v>
      </c>
      <c r="C65" s="596" t="s">
        <v>825</v>
      </c>
      <c r="D65" s="624" t="s">
        <v>826</v>
      </c>
      <c r="E65" s="596" t="s">
        <v>850</v>
      </c>
      <c r="F65" s="624" t="s">
        <v>851</v>
      </c>
      <c r="G65" s="596" t="s">
        <v>878</v>
      </c>
      <c r="H65" s="596" t="s">
        <v>879</v>
      </c>
      <c r="I65" s="610">
        <v>2.6940000534057615</v>
      </c>
      <c r="J65" s="610">
        <v>400</v>
      </c>
      <c r="K65" s="611">
        <v>1078</v>
      </c>
    </row>
    <row r="66" spans="1:11" ht="14.4" customHeight="1" x14ac:dyDescent="0.3">
      <c r="A66" s="592" t="s">
        <v>435</v>
      </c>
      <c r="B66" s="593" t="s">
        <v>436</v>
      </c>
      <c r="C66" s="596" t="s">
        <v>825</v>
      </c>
      <c r="D66" s="624" t="s">
        <v>826</v>
      </c>
      <c r="E66" s="596" t="s">
        <v>850</v>
      </c>
      <c r="F66" s="624" t="s">
        <v>851</v>
      </c>
      <c r="G66" s="596" t="s">
        <v>880</v>
      </c>
      <c r="H66" s="596" t="s">
        <v>881</v>
      </c>
      <c r="I66" s="610">
        <v>1.9228570972170149</v>
      </c>
      <c r="J66" s="610">
        <v>628</v>
      </c>
      <c r="K66" s="611">
        <v>1207.760009765625</v>
      </c>
    </row>
    <row r="67" spans="1:11" ht="14.4" customHeight="1" x14ac:dyDescent="0.3">
      <c r="A67" s="592" t="s">
        <v>435</v>
      </c>
      <c r="B67" s="593" t="s">
        <v>436</v>
      </c>
      <c r="C67" s="596" t="s">
        <v>825</v>
      </c>
      <c r="D67" s="624" t="s">
        <v>826</v>
      </c>
      <c r="E67" s="596" t="s">
        <v>850</v>
      </c>
      <c r="F67" s="624" t="s">
        <v>851</v>
      </c>
      <c r="G67" s="596" t="s">
        <v>882</v>
      </c>
      <c r="H67" s="596" t="s">
        <v>883</v>
      </c>
      <c r="I67" s="610">
        <v>3.0699999332427979</v>
      </c>
      <c r="J67" s="610">
        <v>150</v>
      </c>
      <c r="K67" s="611">
        <v>460.5</v>
      </c>
    </row>
    <row r="68" spans="1:11" ht="14.4" customHeight="1" x14ac:dyDescent="0.3">
      <c r="A68" s="592" t="s">
        <v>435</v>
      </c>
      <c r="B68" s="593" t="s">
        <v>436</v>
      </c>
      <c r="C68" s="596" t="s">
        <v>825</v>
      </c>
      <c r="D68" s="624" t="s">
        <v>826</v>
      </c>
      <c r="E68" s="596" t="s">
        <v>850</v>
      </c>
      <c r="F68" s="624" t="s">
        <v>851</v>
      </c>
      <c r="G68" s="596" t="s">
        <v>884</v>
      </c>
      <c r="H68" s="596" t="s">
        <v>885</v>
      </c>
      <c r="I68" s="610">
        <v>1.9199999570846558</v>
      </c>
      <c r="J68" s="610">
        <v>200</v>
      </c>
      <c r="K68" s="611">
        <v>384</v>
      </c>
    </row>
    <row r="69" spans="1:11" ht="14.4" customHeight="1" x14ac:dyDescent="0.3">
      <c r="A69" s="592" t="s">
        <v>435</v>
      </c>
      <c r="B69" s="593" t="s">
        <v>436</v>
      </c>
      <c r="C69" s="596" t="s">
        <v>825</v>
      </c>
      <c r="D69" s="624" t="s">
        <v>826</v>
      </c>
      <c r="E69" s="596" t="s">
        <v>850</v>
      </c>
      <c r="F69" s="624" t="s">
        <v>851</v>
      </c>
      <c r="G69" s="596" t="s">
        <v>886</v>
      </c>
      <c r="H69" s="596" t="s">
        <v>887</v>
      </c>
      <c r="I69" s="610">
        <v>3.0899999141693115</v>
      </c>
      <c r="J69" s="610">
        <v>10</v>
      </c>
      <c r="K69" s="611">
        <v>30.899999618530273</v>
      </c>
    </row>
    <row r="70" spans="1:11" ht="14.4" customHeight="1" x14ac:dyDescent="0.3">
      <c r="A70" s="592" t="s">
        <v>435</v>
      </c>
      <c r="B70" s="593" t="s">
        <v>436</v>
      </c>
      <c r="C70" s="596" t="s">
        <v>825</v>
      </c>
      <c r="D70" s="624" t="s">
        <v>826</v>
      </c>
      <c r="E70" s="596" t="s">
        <v>850</v>
      </c>
      <c r="F70" s="624" t="s">
        <v>851</v>
      </c>
      <c r="G70" s="596" t="s">
        <v>888</v>
      </c>
      <c r="H70" s="596" t="s">
        <v>889</v>
      </c>
      <c r="I70" s="610">
        <v>1.9199999570846558</v>
      </c>
      <c r="J70" s="610">
        <v>10</v>
      </c>
      <c r="K70" s="611">
        <v>19.200000762939453</v>
      </c>
    </row>
    <row r="71" spans="1:11" ht="14.4" customHeight="1" x14ac:dyDescent="0.3">
      <c r="A71" s="592" t="s">
        <v>435</v>
      </c>
      <c r="B71" s="593" t="s">
        <v>436</v>
      </c>
      <c r="C71" s="596" t="s">
        <v>825</v>
      </c>
      <c r="D71" s="624" t="s">
        <v>826</v>
      </c>
      <c r="E71" s="596" t="s">
        <v>850</v>
      </c>
      <c r="F71" s="624" t="s">
        <v>851</v>
      </c>
      <c r="G71" s="596" t="s">
        <v>890</v>
      </c>
      <c r="H71" s="596" t="s">
        <v>891</v>
      </c>
      <c r="I71" s="610">
        <v>2.1660000801086428</v>
      </c>
      <c r="J71" s="610">
        <v>25</v>
      </c>
      <c r="K71" s="611">
        <v>54.150001525878906</v>
      </c>
    </row>
    <row r="72" spans="1:11" ht="14.4" customHeight="1" x14ac:dyDescent="0.3">
      <c r="A72" s="592" t="s">
        <v>435</v>
      </c>
      <c r="B72" s="593" t="s">
        <v>436</v>
      </c>
      <c r="C72" s="596" t="s">
        <v>825</v>
      </c>
      <c r="D72" s="624" t="s">
        <v>826</v>
      </c>
      <c r="E72" s="596" t="s">
        <v>850</v>
      </c>
      <c r="F72" s="624" t="s">
        <v>851</v>
      </c>
      <c r="G72" s="596" t="s">
        <v>894</v>
      </c>
      <c r="H72" s="596" t="s">
        <v>895</v>
      </c>
      <c r="I72" s="610">
        <v>2.5199999809265137</v>
      </c>
      <c r="J72" s="610">
        <v>100</v>
      </c>
      <c r="K72" s="611">
        <v>252</v>
      </c>
    </row>
    <row r="73" spans="1:11" ht="14.4" customHeight="1" x14ac:dyDescent="0.3">
      <c r="A73" s="592" t="s">
        <v>435</v>
      </c>
      <c r="B73" s="593" t="s">
        <v>436</v>
      </c>
      <c r="C73" s="596" t="s">
        <v>825</v>
      </c>
      <c r="D73" s="624" t="s">
        <v>826</v>
      </c>
      <c r="E73" s="596" t="s">
        <v>850</v>
      </c>
      <c r="F73" s="624" t="s">
        <v>851</v>
      </c>
      <c r="G73" s="596" t="s">
        <v>896</v>
      </c>
      <c r="H73" s="596" t="s">
        <v>897</v>
      </c>
      <c r="I73" s="610">
        <v>21.229999542236328</v>
      </c>
      <c r="J73" s="610">
        <v>5</v>
      </c>
      <c r="K73" s="611">
        <v>106.15000152587891</v>
      </c>
    </row>
    <row r="74" spans="1:11" ht="14.4" customHeight="1" x14ac:dyDescent="0.3">
      <c r="A74" s="592" t="s">
        <v>435</v>
      </c>
      <c r="B74" s="593" t="s">
        <v>436</v>
      </c>
      <c r="C74" s="596" t="s">
        <v>825</v>
      </c>
      <c r="D74" s="624" t="s">
        <v>826</v>
      </c>
      <c r="E74" s="596" t="s">
        <v>850</v>
      </c>
      <c r="F74" s="624" t="s">
        <v>851</v>
      </c>
      <c r="G74" s="596" t="s">
        <v>898</v>
      </c>
      <c r="H74" s="596" t="s">
        <v>899</v>
      </c>
      <c r="I74" s="610">
        <v>2</v>
      </c>
      <c r="J74" s="610">
        <v>10</v>
      </c>
      <c r="K74" s="611">
        <v>20</v>
      </c>
    </row>
    <row r="75" spans="1:11" ht="14.4" customHeight="1" x14ac:dyDescent="0.3">
      <c r="A75" s="592" t="s">
        <v>435</v>
      </c>
      <c r="B75" s="593" t="s">
        <v>436</v>
      </c>
      <c r="C75" s="596" t="s">
        <v>825</v>
      </c>
      <c r="D75" s="624" t="s">
        <v>826</v>
      </c>
      <c r="E75" s="596" t="s">
        <v>850</v>
      </c>
      <c r="F75" s="624" t="s">
        <v>851</v>
      </c>
      <c r="G75" s="596" t="s">
        <v>928</v>
      </c>
      <c r="H75" s="596" t="s">
        <v>929</v>
      </c>
      <c r="I75" s="610">
        <v>2.5249999761581421</v>
      </c>
      <c r="J75" s="610">
        <v>45</v>
      </c>
      <c r="K75" s="611">
        <v>113.49999618530273</v>
      </c>
    </row>
    <row r="76" spans="1:11" ht="14.4" customHeight="1" x14ac:dyDescent="0.3">
      <c r="A76" s="592" t="s">
        <v>435</v>
      </c>
      <c r="B76" s="593" t="s">
        <v>436</v>
      </c>
      <c r="C76" s="596" t="s">
        <v>825</v>
      </c>
      <c r="D76" s="624" t="s">
        <v>826</v>
      </c>
      <c r="E76" s="596" t="s">
        <v>902</v>
      </c>
      <c r="F76" s="624" t="s">
        <v>903</v>
      </c>
      <c r="G76" s="596" t="s">
        <v>904</v>
      </c>
      <c r="H76" s="596" t="s">
        <v>905</v>
      </c>
      <c r="I76" s="610">
        <v>10.174999952316284</v>
      </c>
      <c r="J76" s="610">
        <v>280</v>
      </c>
      <c r="K76" s="611">
        <v>2847.8699951171875</v>
      </c>
    </row>
    <row r="77" spans="1:11" ht="14.4" customHeight="1" x14ac:dyDescent="0.3">
      <c r="A77" s="592" t="s">
        <v>435</v>
      </c>
      <c r="B77" s="593" t="s">
        <v>436</v>
      </c>
      <c r="C77" s="596" t="s">
        <v>825</v>
      </c>
      <c r="D77" s="624" t="s">
        <v>826</v>
      </c>
      <c r="E77" s="596" t="s">
        <v>906</v>
      </c>
      <c r="F77" s="624" t="s">
        <v>907</v>
      </c>
      <c r="G77" s="596" t="s">
        <v>910</v>
      </c>
      <c r="H77" s="596" t="s">
        <v>911</v>
      </c>
      <c r="I77" s="610">
        <v>0.54500001668930054</v>
      </c>
      <c r="J77" s="610">
        <v>300</v>
      </c>
      <c r="K77" s="611">
        <v>163</v>
      </c>
    </row>
    <row r="78" spans="1:11" ht="14.4" customHeight="1" x14ac:dyDescent="0.3">
      <c r="A78" s="592" t="s">
        <v>435</v>
      </c>
      <c r="B78" s="593" t="s">
        <v>436</v>
      </c>
      <c r="C78" s="596" t="s">
        <v>825</v>
      </c>
      <c r="D78" s="624" t="s">
        <v>826</v>
      </c>
      <c r="E78" s="596" t="s">
        <v>906</v>
      </c>
      <c r="F78" s="624" t="s">
        <v>907</v>
      </c>
      <c r="G78" s="596" t="s">
        <v>912</v>
      </c>
      <c r="H78" s="596" t="s">
        <v>913</v>
      </c>
      <c r="I78" s="610">
        <v>0.9640000104904175</v>
      </c>
      <c r="J78" s="610">
        <v>1300</v>
      </c>
      <c r="K78" s="611">
        <v>1254</v>
      </c>
    </row>
    <row r="79" spans="1:11" ht="14.4" customHeight="1" x14ac:dyDescent="0.3">
      <c r="A79" s="592" t="s">
        <v>435</v>
      </c>
      <c r="B79" s="593" t="s">
        <v>436</v>
      </c>
      <c r="C79" s="596" t="s">
        <v>825</v>
      </c>
      <c r="D79" s="624" t="s">
        <v>826</v>
      </c>
      <c r="E79" s="596" t="s">
        <v>906</v>
      </c>
      <c r="F79" s="624" t="s">
        <v>907</v>
      </c>
      <c r="G79" s="596" t="s">
        <v>914</v>
      </c>
      <c r="H79" s="596" t="s">
        <v>915</v>
      </c>
      <c r="I79" s="610">
        <v>1.8028570924486433</v>
      </c>
      <c r="J79" s="610">
        <v>1100</v>
      </c>
      <c r="K79" s="611">
        <v>1983</v>
      </c>
    </row>
    <row r="80" spans="1:11" ht="14.4" customHeight="1" x14ac:dyDescent="0.3">
      <c r="A80" s="592" t="s">
        <v>435</v>
      </c>
      <c r="B80" s="593" t="s">
        <v>436</v>
      </c>
      <c r="C80" s="596" t="s">
        <v>825</v>
      </c>
      <c r="D80" s="624" t="s">
        <v>826</v>
      </c>
      <c r="E80" s="596" t="s">
        <v>916</v>
      </c>
      <c r="F80" s="624" t="s">
        <v>917</v>
      </c>
      <c r="G80" s="596" t="s">
        <v>918</v>
      </c>
      <c r="H80" s="596" t="s">
        <v>919</v>
      </c>
      <c r="I80" s="610">
        <v>0.63999998569488525</v>
      </c>
      <c r="J80" s="610">
        <v>200</v>
      </c>
      <c r="K80" s="611">
        <v>128</v>
      </c>
    </row>
    <row r="81" spans="1:11" ht="14.4" customHeight="1" x14ac:dyDescent="0.3">
      <c r="A81" s="592" t="s">
        <v>435</v>
      </c>
      <c r="B81" s="593" t="s">
        <v>436</v>
      </c>
      <c r="C81" s="596" t="s">
        <v>825</v>
      </c>
      <c r="D81" s="624" t="s">
        <v>826</v>
      </c>
      <c r="E81" s="596" t="s">
        <v>916</v>
      </c>
      <c r="F81" s="624" t="s">
        <v>917</v>
      </c>
      <c r="G81" s="596" t="s">
        <v>920</v>
      </c>
      <c r="H81" s="596" t="s">
        <v>921</v>
      </c>
      <c r="I81" s="610">
        <v>0.62999999523162842</v>
      </c>
      <c r="J81" s="610">
        <v>200</v>
      </c>
      <c r="K81" s="611">
        <v>126</v>
      </c>
    </row>
    <row r="82" spans="1:11" ht="14.4" customHeight="1" thickBot="1" x14ac:dyDescent="0.35">
      <c r="A82" s="600" t="s">
        <v>435</v>
      </c>
      <c r="B82" s="601" t="s">
        <v>436</v>
      </c>
      <c r="C82" s="604" t="s">
        <v>825</v>
      </c>
      <c r="D82" s="625" t="s">
        <v>826</v>
      </c>
      <c r="E82" s="604" t="s">
        <v>916</v>
      </c>
      <c r="F82" s="625" t="s">
        <v>917</v>
      </c>
      <c r="G82" s="604" t="s">
        <v>918</v>
      </c>
      <c r="H82" s="604" t="s">
        <v>922</v>
      </c>
      <c r="I82" s="612">
        <v>0.62999999523162842</v>
      </c>
      <c r="J82" s="612">
        <v>1600</v>
      </c>
      <c r="K82" s="613">
        <v>1008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11.45</v>
      </c>
      <c r="D6" s="308"/>
      <c r="E6" s="308"/>
      <c r="F6" s="307"/>
      <c r="G6" s="309">
        <f ca="1">SUM(Tabulka[05 h_vram])/2</f>
        <v>20762.599999999999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264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709021</v>
      </c>
      <c r="N6" s="308">
        <f ca="1">SUM(Tabulka[12 m_oc])/2</f>
        <v>709021</v>
      </c>
      <c r="O6" s="307">
        <f ca="1">SUM(Tabulka[13 m_sk])/2</f>
        <v>6951435</v>
      </c>
      <c r="P6" s="306">
        <f ca="1">SUM(Tabulka[14_vzsk])/2</f>
        <v>450</v>
      </c>
      <c r="Q6" s="306">
        <f ca="1">SUM(Tabulka[15_vzpl])/2</f>
        <v>12427.087207847553</v>
      </c>
      <c r="R6" s="305">
        <f ca="1">IF(Q6=0,0,P6/Q6)</f>
        <v>3.6211220897832803E-2</v>
      </c>
      <c r="S6" s="304">
        <f ca="1">Q6-P6</f>
        <v>11977.087207847553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4.2416666666666663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7603.5999999999995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422432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422432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3839906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12427.087207847553</v>
      </c>
      <c r="R8" s="288">
        <f ca="1">IF(Tabulka[[#This Row],[15_vzpl]]=0,"",Tabulka[[#This Row],[14_vzsk]]/Tabulka[[#This Row],[15_vzpl]])</f>
        <v>3.6211220897832803E-2</v>
      </c>
      <c r="S8" s="287">
        <f ca="1">IF(Tabulka[[#This Row],[15_vzpl]]-Tabulka[[#This Row],[14_vzsk]]=0,"",Tabulka[[#This Row],[15_vzpl]]-Tabulka[[#This Row],[14_vzsk]])</f>
        <v>11977.087207847553</v>
      </c>
    </row>
    <row r="9" spans="1:19" x14ac:dyDescent="0.3">
      <c r="A9" s="286">
        <v>99</v>
      </c>
      <c r="B9" s="285" t="s">
        <v>946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79200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12427.087207847553</v>
      </c>
      <c r="R9" s="288">
        <f ca="1">IF(Tabulka[[#This Row],[15_vzpl]]=0,"",Tabulka[[#This Row],[14_vzsk]]/Tabulka[[#This Row],[15_vzpl]])</f>
        <v>3.6211220897832803E-2</v>
      </c>
      <c r="S9" s="287">
        <f ca="1">IF(Tabulka[[#This Row],[15_vzpl]]-Tabulka[[#This Row],[14_vzsk]]=0,"",Tabulka[[#This Row],[15_vzpl]]-Tabulka[[#This Row],[14_vzsk]])</f>
        <v>11977.087207847553</v>
      </c>
    </row>
    <row r="10" spans="1:19" x14ac:dyDescent="0.3">
      <c r="A10" s="286">
        <v>100</v>
      </c>
      <c r="B10" s="285" t="s">
        <v>947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0.125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49989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948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4.1166666666666663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7381.5999999999995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422432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422432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3710717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931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5.208333333333333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9696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224768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224768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2436401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88" t="str">
        <f ca="1">IF(Tabulka[[#This Row],[15_vzpl]]=0,"",Tabulka[[#This Row],[14_vzsk]]/Tabulka[[#This Row],[15_vzpl]])</f>
        <v/>
      </c>
      <c r="S12" s="287" t="str">
        <f ca="1">IF(Tabulka[[#This Row],[15_vzpl]]-Tabulka[[#This Row],[14_vzsk]]=0,"",Tabulka[[#This Row],[15_vzpl]]-Tabulka[[#This Row],[14_vzsk]])</f>
        <v/>
      </c>
    </row>
    <row r="13" spans="1:19" x14ac:dyDescent="0.3">
      <c r="A13" s="286">
        <v>302</v>
      </c>
      <c r="B13" s="285" t="s">
        <v>949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8.3333333333333329E-2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51302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>
        <v>303</v>
      </c>
      <c r="B14" s="285" t="s">
        <v>950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44438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44438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380933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>
        <v>304</v>
      </c>
      <c r="B15" s="285" t="s">
        <v>951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111122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111122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1335274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305</v>
      </c>
      <c r="B16" s="285" t="s">
        <v>952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67408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67408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628959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424</v>
      </c>
      <c r="B17" s="285" t="s">
        <v>953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0.125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39933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 t="s">
        <v>932</v>
      </c>
      <c r="B18" s="285"/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3463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61821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61821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675128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30</v>
      </c>
      <c r="B19" s="285" t="s">
        <v>954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3463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61821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61821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675128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247</v>
      </c>
    </row>
    <row r="21" spans="1:19" x14ac:dyDescent="0.3">
      <c r="A21" s="113" t="s">
        <v>160</v>
      </c>
    </row>
    <row r="22" spans="1:19" x14ac:dyDescent="0.3">
      <c r="A22" s="114" t="s">
        <v>217</v>
      </c>
    </row>
    <row r="23" spans="1:19" x14ac:dyDescent="0.3">
      <c r="A23" s="278" t="s">
        <v>216</v>
      </c>
    </row>
    <row r="24" spans="1:19" x14ac:dyDescent="0.3">
      <c r="A24" s="235" t="s">
        <v>189</v>
      </c>
    </row>
    <row r="25" spans="1:19" x14ac:dyDescent="0.3">
      <c r="A25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3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945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4.1500000000000004</v>
      </c>
      <c r="F4" s="315"/>
      <c r="G4" s="315"/>
      <c r="H4" s="315"/>
      <c r="I4" s="315">
        <v>643.6</v>
      </c>
      <c r="J4" s="315"/>
      <c r="K4" s="315"/>
      <c r="L4" s="315">
        <v>32</v>
      </c>
      <c r="M4" s="315"/>
      <c r="N4" s="315"/>
      <c r="O4" s="315"/>
      <c r="P4" s="315"/>
      <c r="Q4" s="315">
        <v>265548</v>
      </c>
      <c r="R4" s="315"/>
      <c r="S4" s="315">
        <v>1035.5906006539628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L5">
        <v>32</v>
      </c>
      <c r="Q5">
        <v>9600</v>
      </c>
      <c r="S5">
        <v>1035.5906006539628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4.1500000000000004</v>
      </c>
      <c r="I6">
        <v>643.6</v>
      </c>
      <c r="Q6">
        <v>255948</v>
      </c>
    </row>
    <row r="7" spans="1:19" x14ac:dyDescent="0.3">
      <c r="A7" s="320" t="s">
        <v>170</v>
      </c>
      <c r="B7" s="319">
        <v>4</v>
      </c>
      <c r="C7">
        <v>1</v>
      </c>
      <c r="D7" t="s">
        <v>931</v>
      </c>
      <c r="E7">
        <v>5</v>
      </c>
      <c r="I7">
        <v>900</v>
      </c>
      <c r="Q7">
        <v>180994</v>
      </c>
    </row>
    <row r="8" spans="1:19" x14ac:dyDescent="0.3">
      <c r="A8" s="322" t="s">
        <v>171</v>
      </c>
      <c r="B8" s="321">
        <v>5</v>
      </c>
      <c r="C8">
        <v>1</v>
      </c>
      <c r="D8">
        <v>303</v>
      </c>
      <c r="E8">
        <v>1</v>
      </c>
      <c r="I8">
        <v>176</v>
      </c>
      <c r="Q8">
        <v>31383</v>
      </c>
    </row>
    <row r="9" spans="1:19" x14ac:dyDescent="0.3">
      <c r="A9" s="320" t="s">
        <v>172</v>
      </c>
      <c r="B9" s="319">
        <v>6</v>
      </c>
      <c r="C9">
        <v>1</v>
      </c>
      <c r="D9">
        <v>304</v>
      </c>
      <c r="E9">
        <v>3</v>
      </c>
      <c r="I9">
        <v>540</v>
      </c>
      <c r="Q9">
        <v>103401</v>
      </c>
    </row>
    <row r="10" spans="1:19" x14ac:dyDescent="0.3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184</v>
      </c>
      <c r="Q10">
        <v>46210</v>
      </c>
    </row>
    <row r="11" spans="1:19" x14ac:dyDescent="0.3">
      <c r="A11" s="320" t="s">
        <v>174</v>
      </c>
      <c r="B11" s="319">
        <v>8</v>
      </c>
      <c r="C11">
        <v>1</v>
      </c>
      <c r="D11" t="s">
        <v>932</v>
      </c>
      <c r="E11">
        <v>2</v>
      </c>
      <c r="I11">
        <v>296</v>
      </c>
      <c r="Q11">
        <v>44389</v>
      </c>
    </row>
    <row r="12" spans="1:19" x14ac:dyDescent="0.3">
      <c r="A12" s="322" t="s">
        <v>175</v>
      </c>
      <c r="B12" s="321">
        <v>9</v>
      </c>
      <c r="C12">
        <v>1</v>
      </c>
      <c r="D12">
        <v>30</v>
      </c>
      <c r="E12">
        <v>2</v>
      </c>
      <c r="I12">
        <v>296</v>
      </c>
      <c r="Q12">
        <v>44389</v>
      </c>
    </row>
    <row r="13" spans="1:19" x14ac:dyDescent="0.3">
      <c r="A13" s="320" t="s">
        <v>176</v>
      </c>
      <c r="B13" s="319">
        <v>10</v>
      </c>
      <c r="C13" t="s">
        <v>933</v>
      </c>
      <c r="E13">
        <v>11.15</v>
      </c>
      <c r="I13">
        <v>1839.6</v>
      </c>
      <c r="L13">
        <v>32</v>
      </c>
      <c r="Q13">
        <v>490931</v>
      </c>
      <c r="S13">
        <v>1035.5906006539628</v>
      </c>
    </row>
    <row r="14" spans="1:19" x14ac:dyDescent="0.3">
      <c r="A14" s="322" t="s">
        <v>177</v>
      </c>
      <c r="B14" s="321">
        <v>11</v>
      </c>
      <c r="C14">
        <v>2</v>
      </c>
      <c r="D14" t="s">
        <v>218</v>
      </c>
      <c r="E14">
        <v>4.1500000000000004</v>
      </c>
      <c r="I14">
        <v>645.6</v>
      </c>
      <c r="L14">
        <v>24</v>
      </c>
      <c r="Q14">
        <v>290694</v>
      </c>
      <c r="S14">
        <v>1035.5906006539628</v>
      </c>
    </row>
    <row r="15" spans="1:19" x14ac:dyDescent="0.3">
      <c r="A15" s="320" t="s">
        <v>178</v>
      </c>
      <c r="B15" s="319">
        <v>12</v>
      </c>
      <c r="C15">
        <v>2</v>
      </c>
      <c r="D15">
        <v>99</v>
      </c>
      <c r="L15">
        <v>24</v>
      </c>
      <c r="Q15">
        <v>7200</v>
      </c>
      <c r="S15">
        <v>1035.5906006539628</v>
      </c>
    </row>
    <row r="16" spans="1:19" x14ac:dyDescent="0.3">
      <c r="A16" s="318" t="s">
        <v>166</v>
      </c>
      <c r="B16" s="317">
        <v>2018</v>
      </c>
      <c r="C16">
        <v>2</v>
      </c>
      <c r="D16">
        <v>101</v>
      </c>
      <c r="E16">
        <v>4.1500000000000004</v>
      </c>
      <c r="I16">
        <v>645.6</v>
      </c>
      <c r="Q16">
        <v>283494</v>
      </c>
    </row>
    <row r="17" spans="3:19" x14ac:dyDescent="0.3">
      <c r="C17">
        <v>2</v>
      </c>
      <c r="D17" t="s">
        <v>931</v>
      </c>
      <c r="E17">
        <v>5</v>
      </c>
      <c r="I17">
        <v>760</v>
      </c>
      <c r="Q17">
        <v>180163</v>
      </c>
    </row>
    <row r="18" spans="3:19" x14ac:dyDescent="0.3">
      <c r="C18">
        <v>2</v>
      </c>
      <c r="D18">
        <v>303</v>
      </c>
      <c r="E18">
        <v>1</v>
      </c>
      <c r="I18">
        <v>156</v>
      </c>
      <c r="Q18">
        <v>31225</v>
      </c>
    </row>
    <row r="19" spans="3:19" x14ac:dyDescent="0.3">
      <c r="C19">
        <v>2</v>
      </c>
      <c r="D19">
        <v>304</v>
      </c>
      <c r="E19">
        <v>3</v>
      </c>
      <c r="I19">
        <v>444</v>
      </c>
      <c r="Q19">
        <v>102728</v>
      </c>
    </row>
    <row r="20" spans="3:19" x14ac:dyDescent="0.3">
      <c r="C20">
        <v>2</v>
      </c>
      <c r="D20">
        <v>305</v>
      </c>
      <c r="E20">
        <v>1</v>
      </c>
      <c r="I20">
        <v>160</v>
      </c>
      <c r="Q20">
        <v>46210</v>
      </c>
    </row>
    <row r="21" spans="3:19" x14ac:dyDescent="0.3">
      <c r="C21">
        <v>2</v>
      </c>
      <c r="D21" t="s">
        <v>932</v>
      </c>
      <c r="E21">
        <v>2</v>
      </c>
      <c r="I21">
        <v>312</v>
      </c>
      <c r="Q21">
        <v>52163</v>
      </c>
    </row>
    <row r="22" spans="3:19" x14ac:dyDescent="0.3">
      <c r="C22">
        <v>2</v>
      </c>
      <c r="D22">
        <v>30</v>
      </c>
      <c r="E22">
        <v>2</v>
      </c>
      <c r="I22">
        <v>312</v>
      </c>
      <c r="Q22">
        <v>52163</v>
      </c>
    </row>
    <row r="23" spans="3:19" x14ac:dyDescent="0.3">
      <c r="C23" t="s">
        <v>934</v>
      </c>
      <c r="E23">
        <v>11.15</v>
      </c>
      <c r="I23">
        <v>1717.6</v>
      </c>
      <c r="L23">
        <v>24</v>
      </c>
      <c r="Q23">
        <v>523020</v>
      </c>
      <c r="S23">
        <v>1035.5906006539628</v>
      </c>
    </row>
    <row r="24" spans="3:19" x14ac:dyDescent="0.3">
      <c r="C24">
        <v>3</v>
      </c>
      <c r="D24" t="s">
        <v>218</v>
      </c>
      <c r="E24">
        <v>4.1500000000000004</v>
      </c>
      <c r="I24">
        <v>638.4</v>
      </c>
      <c r="L24">
        <v>32</v>
      </c>
      <c r="Q24">
        <v>296946</v>
      </c>
      <c r="S24">
        <v>1035.5906006539628</v>
      </c>
    </row>
    <row r="25" spans="3:19" x14ac:dyDescent="0.3">
      <c r="C25">
        <v>3</v>
      </c>
      <c r="D25">
        <v>99</v>
      </c>
      <c r="L25">
        <v>32</v>
      </c>
      <c r="Q25">
        <v>9600</v>
      </c>
      <c r="S25">
        <v>1035.5906006539628</v>
      </c>
    </row>
    <row r="26" spans="3:19" x14ac:dyDescent="0.3">
      <c r="C26">
        <v>3</v>
      </c>
      <c r="D26">
        <v>101</v>
      </c>
      <c r="E26">
        <v>4.1500000000000004</v>
      </c>
      <c r="I26">
        <v>638.4</v>
      </c>
      <c r="Q26">
        <v>287346</v>
      </c>
    </row>
    <row r="27" spans="3:19" x14ac:dyDescent="0.3">
      <c r="C27">
        <v>3</v>
      </c>
      <c r="D27" t="s">
        <v>931</v>
      </c>
      <c r="E27">
        <v>5</v>
      </c>
      <c r="I27">
        <v>820</v>
      </c>
      <c r="Q27">
        <v>181703</v>
      </c>
    </row>
    <row r="28" spans="3:19" x14ac:dyDescent="0.3">
      <c r="C28">
        <v>3</v>
      </c>
      <c r="D28">
        <v>303</v>
      </c>
      <c r="E28">
        <v>1</v>
      </c>
      <c r="I28">
        <v>176</v>
      </c>
      <c r="Q28">
        <v>31270</v>
      </c>
    </row>
    <row r="29" spans="3:19" x14ac:dyDescent="0.3">
      <c r="C29">
        <v>3</v>
      </c>
      <c r="D29">
        <v>304</v>
      </c>
      <c r="E29">
        <v>3</v>
      </c>
      <c r="I29">
        <v>492</v>
      </c>
      <c r="Q29">
        <v>103432</v>
      </c>
    </row>
    <row r="30" spans="3:19" x14ac:dyDescent="0.3">
      <c r="C30">
        <v>3</v>
      </c>
      <c r="D30">
        <v>305</v>
      </c>
      <c r="E30">
        <v>1</v>
      </c>
      <c r="I30">
        <v>152</v>
      </c>
      <c r="Q30">
        <v>47001</v>
      </c>
    </row>
    <row r="31" spans="3:19" x14ac:dyDescent="0.3">
      <c r="C31">
        <v>3</v>
      </c>
      <c r="D31" t="s">
        <v>932</v>
      </c>
      <c r="E31">
        <v>2</v>
      </c>
      <c r="I31">
        <v>272</v>
      </c>
      <c r="Q31">
        <v>46196</v>
      </c>
    </row>
    <row r="32" spans="3:19" x14ac:dyDescent="0.3">
      <c r="C32">
        <v>3</v>
      </c>
      <c r="D32">
        <v>30</v>
      </c>
      <c r="E32">
        <v>2</v>
      </c>
      <c r="I32">
        <v>272</v>
      </c>
      <c r="Q32">
        <v>46196</v>
      </c>
    </row>
    <row r="33" spans="3:19" x14ac:dyDescent="0.3">
      <c r="C33" t="s">
        <v>935</v>
      </c>
      <c r="E33">
        <v>11.15</v>
      </c>
      <c r="I33">
        <v>1730.4</v>
      </c>
      <c r="L33">
        <v>32</v>
      </c>
      <c r="Q33">
        <v>524845</v>
      </c>
      <c r="S33">
        <v>1035.5906006539628</v>
      </c>
    </row>
    <row r="34" spans="3:19" x14ac:dyDescent="0.3">
      <c r="C34">
        <v>4</v>
      </c>
      <c r="D34" t="s">
        <v>218</v>
      </c>
      <c r="E34">
        <v>4.1500000000000004</v>
      </c>
      <c r="I34">
        <v>680.4</v>
      </c>
      <c r="L34">
        <v>24</v>
      </c>
      <c r="O34">
        <v>100488</v>
      </c>
      <c r="P34">
        <v>100488</v>
      </c>
      <c r="Q34">
        <v>391589</v>
      </c>
      <c r="S34">
        <v>1035.5906006539628</v>
      </c>
    </row>
    <row r="35" spans="3:19" x14ac:dyDescent="0.3">
      <c r="C35">
        <v>4</v>
      </c>
      <c r="D35">
        <v>99</v>
      </c>
      <c r="L35">
        <v>24</v>
      </c>
      <c r="Q35">
        <v>7200</v>
      </c>
      <c r="S35">
        <v>1035.5906006539628</v>
      </c>
    </row>
    <row r="36" spans="3:19" x14ac:dyDescent="0.3">
      <c r="C36">
        <v>4</v>
      </c>
      <c r="D36">
        <v>101</v>
      </c>
      <c r="E36">
        <v>4.1500000000000004</v>
      </c>
      <c r="I36">
        <v>680.4</v>
      </c>
      <c r="O36">
        <v>100488</v>
      </c>
      <c r="P36">
        <v>100488</v>
      </c>
      <c r="Q36">
        <v>384389</v>
      </c>
    </row>
    <row r="37" spans="3:19" x14ac:dyDescent="0.3">
      <c r="C37">
        <v>4</v>
      </c>
      <c r="D37" t="s">
        <v>931</v>
      </c>
      <c r="E37">
        <v>5</v>
      </c>
      <c r="I37">
        <v>772</v>
      </c>
      <c r="O37">
        <v>70000</v>
      </c>
      <c r="P37">
        <v>70000</v>
      </c>
      <c r="Q37">
        <v>251463</v>
      </c>
    </row>
    <row r="38" spans="3:19" x14ac:dyDescent="0.3">
      <c r="C38">
        <v>4</v>
      </c>
      <c r="D38">
        <v>302</v>
      </c>
      <c r="E38">
        <v>1</v>
      </c>
      <c r="I38">
        <v>160</v>
      </c>
      <c r="Q38">
        <v>51302</v>
      </c>
    </row>
    <row r="39" spans="3:19" x14ac:dyDescent="0.3">
      <c r="C39">
        <v>4</v>
      </c>
      <c r="D39">
        <v>303</v>
      </c>
      <c r="O39">
        <v>20000</v>
      </c>
      <c r="P39">
        <v>20000</v>
      </c>
    </row>
    <row r="40" spans="3:19" x14ac:dyDescent="0.3">
      <c r="C40">
        <v>4</v>
      </c>
      <c r="D40">
        <v>304</v>
      </c>
      <c r="E40">
        <v>3</v>
      </c>
      <c r="I40">
        <v>484</v>
      </c>
      <c r="O40">
        <v>36000</v>
      </c>
      <c r="P40">
        <v>36000</v>
      </c>
      <c r="Q40">
        <v>139295</v>
      </c>
    </row>
    <row r="41" spans="3:19" x14ac:dyDescent="0.3">
      <c r="C41">
        <v>4</v>
      </c>
      <c r="D41">
        <v>305</v>
      </c>
      <c r="E41">
        <v>1</v>
      </c>
      <c r="I41">
        <v>128</v>
      </c>
      <c r="O41">
        <v>14000</v>
      </c>
      <c r="P41">
        <v>14000</v>
      </c>
      <c r="Q41">
        <v>60866</v>
      </c>
    </row>
    <row r="42" spans="3:19" x14ac:dyDescent="0.3">
      <c r="C42">
        <v>4</v>
      </c>
      <c r="D42" t="s">
        <v>932</v>
      </c>
      <c r="E42">
        <v>2</v>
      </c>
      <c r="I42">
        <v>295</v>
      </c>
      <c r="O42">
        <v>24000</v>
      </c>
      <c r="P42">
        <v>24000</v>
      </c>
      <c r="Q42">
        <v>74543</v>
      </c>
    </row>
    <row r="43" spans="3:19" x14ac:dyDescent="0.3">
      <c r="C43">
        <v>4</v>
      </c>
      <c r="D43">
        <v>30</v>
      </c>
      <c r="E43">
        <v>2</v>
      </c>
      <c r="I43">
        <v>295</v>
      </c>
      <c r="O43">
        <v>24000</v>
      </c>
      <c r="P43">
        <v>24000</v>
      </c>
      <c r="Q43">
        <v>74543</v>
      </c>
    </row>
    <row r="44" spans="3:19" x14ac:dyDescent="0.3">
      <c r="C44" t="s">
        <v>936</v>
      </c>
      <c r="E44">
        <v>11.15</v>
      </c>
      <c r="I44">
        <v>1747.4</v>
      </c>
      <c r="L44">
        <v>24</v>
      </c>
      <c r="O44">
        <v>194488</v>
      </c>
      <c r="P44">
        <v>194488</v>
      </c>
      <c r="Q44">
        <v>717595</v>
      </c>
      <c r="S44">
        <v>1035.5906006539628</v>
      </c>
    </row>
    <row r="45" spans="3:19" x14ac:dyDescent="0.3">
      <c r="C45">
        <v>5</v>
      </c>
      <c r="D45" t="s">
        <v>218</v>
      </c>
      <c r="E45">
        <v>4.1500000000000004</v>
      </c>
      <c r="I45">
        <v>719.2</v>
      </c>
      <c r="L45">
        <v>24</v>
      </c>
      <c r="Q45">
        <v>293241</v>
      </c>
      <c r="S45">
        <v>1035.5906006539628</v>
      </c>
    </row>
    <row r="46" spans="3:19" x14ac:dyDescent="0.3">
      <c r="C46">
        <v>5</v>
      </c>
      <c r="D46">
        <v>99</v>
      </c>
      <c r="L46">
        <v>24</v>
      </c>
      <c r="Q46">
        <v>7200</v>
      </c>
      <c r="S46">
        <v>1035.5906006539628</v>
      </c>
    </row>
    <row r="47" spans="3:19" x14ac:dyDescent="0.3">
      <c r="C47">
        <v>5</v>
      </c>
      <c r="D47">
        <v>101</v>
      </c>
      <c r="E47">
        <v>4.1500000000000004</v>
      </c>
      <c r="I47">
        <v>719.2</v>
      </c>
      <c r="Q47">
        <v>286041</v>
      </c>
    </row>
    <row r="48" spans="3:19" x14ac:dyDescent="0.3">
      <c r="C48">
        <v>5</v>
      </c>
      <c r="D48" t="s">
        <v>931</v>
      </c>
      <c r="E48">
        <v>6</v>
      </c>
      <c r="I48">
        <v>1032</v>
      </c>
      <c r="Q48">
        <v>181701</v>
      </c>
    </row>
    <row r="49" spans="3:19" x14ac:dyDescent="0.3">
      <c r="C49">
        <v>5</v>
      </c>
      <c r="D49">
        <v>303</v>
      </c>
      <c r="E49">
        <v>2</v>
      </c>
      <c r="I49">
        <v>328</v>
      </c>
      <c r="Q49">
        <v>31593</v>
      </c>
    </row>
    <row r="50" spans="3:19" x14ac:dyDescent="0.3">
      <c r="C50">
        <v>5</v>
      </c>
      <c r="D50">
        <v>304</v>
      </c>
      <c r="E50">
        <v>3</v>
      </c>
      <c r="I50">
        <v>520</v>
      </c>
      <c r="Q50">
        <v>103898</v>
      </c>
    </row>
    <row r="51" spans="3:19" x14ac:dyDescent="0.3">
      <c r="C51">
        <v>5</v>
      </c>
      <c r="D51">
        <v>305</v>
      </c>
      <c r="E51">
        <v>1</v>
      </c>
      <c r="I51">
        <v>184</v>
      </c>
      <c r="Q51">
        <v>46210</v>
      </c>
    </row>
    <row r="52" spans="3:19" x14ac:dyDescent="0.3">
      <c r="C52">
        <v>5</v>
      </c>
      <c r="D52" t="s">
        <v>932</v>
      </c>
      <c r="E52">
        <v>2</v>
      </c>
      <c r="I52">
        <v>296</v>
      </c>
      <c r="Q52">
        <v>47452</v>
      </c>
    </row>
    <row r="53" spans="3:19" x14ac:dyDescent="0.3">
      <c r="C53">
        <v>5</v>
      </c>
      <c r="D53">
        <v>30</v>
      </c>
      <c r="E53">
        <v>2</v>
      </c>
      <c r="I53">
        <v>296</v>
      </c>
      <c r="Q53">
        <v>47452</v>
      </c>
    </row>
    <row r="54" spans="3:19" x14ac:dyDescent="0.3">
      <c r="C54" t="s">
        <v>937</v>
      </c>
      <c r="E54">
        <v>12.15</v>
      </c>
      <c r="I54">
        <v>2047.2</v>
      </c>
      <c r="L54">
        <v>24</v>
      </c>
      <c r="Q54">
        <v>522394</v>
      </c>
      <c r="S54">
        <v>1035.5906006539628</v>
      </c>
    </row>
    <row r="55" spans="3:19" x14ac:dyDescent="0.3">
      <c r="C55">
        <v>6</v>
      </c>
      <c r="D55" t="s">
        <v>218</v>
      </c>
      <c r="E55">
        <v>4.1500000000000004</v>
      </c>
      <c r="I55">
        <v>630.4</v>
      </c>
      <c r="L55">
        <v>24</v>
      </c>
      <c r="Q55">
        <v>292039</v>
      </c>
      <c r="R55">
        <v>450</v>
      </c>
      <c r="S55">
        <v>1035.5906006539628</v>
      </c>
    </row>
    <row r="56" spans="3:19" x14ac:dyDescent="0.3">
      <c r="C56">
        <v>6</v>
      </c>
      <c r="D56">
        <v>99</v>
      </c>
      <c r="L56">
        <v>24</v>
      </c>
      <c r="Q56">
        <v>7200</v>
      </c>
      <c r="R56">
        <v>450</v>
      </c>
      <c r="S56">
        <v>1035.5906006539628</v>
      </c>
    </row>
    <row r="57" spans="3:19" x14ac:dyDescent="0.3">
      <c r="C57">
        <v>6</v>
      </c>
      <c r="D57">
        <v>101</v>
      </c>
      <c r="E57">
        <v>4.1500000000000004</v>
      </c>
      <c r="I57">
        <v>630.4</v>
      </c>
      <c r="Q57">
        <v>284839</v>
      </c>
    </row>
    <row r="58" spans="3:19" x14ac:dyDescent="0.3">
      <c r="C58">
        <v>6</v>
      </c>
      <c r="D58" t="s">
        <v>931</v>
      </c>
      <c r="E58">
        <v>5</v>
      </c>
      <c r="I58">
        <v>772</v>
      </c>
      <c r="Q58">
        <v>181791</v>
      </c>
    </row>
    <row r="59" spans="3:19" x14ac:dyDescent="0.3">
      <c r="C59">
        <v>6</v>
      </c>
      <c r="D59">
        <v>303</v>
      </c>
      <c r="E59">
        <v>1</v>
      </c>
      <c r="I59">
        <v>128</v>
      </c>
      <c r="Q59">
        <v>32260</v>
      </c>
    </row>
    <row r="60" spans="3:19" x14ac:dyDescent="0.3">
      <c r="C60">
        <v>6</v>
      </c>
      <c r="D60">
        <v>304</v>
      </c>
      <c r="E60">
        <v>3</v>
      </c>
      <c r="I60">
        <v>476</v>
      </c>
      <c r="Q60">
        <v>103321</v>
      </c>
    </row>
    <row r="61" spans="3:19" x14ac:dyDescent="0.3">
      <c r="C61">
        <v>6</v>
      </c>
      <c r="D61">
        <v>305</v>
      </c>
      <c r="E61">
        <v>1</v>
      </c>
      <c r="I61">
        <v>168</v>
      </c>
      <c r="Q61">
        <v>46210</v>
      </c>
    </row>
    <row r="62" spans="3:19" x14ac:dyDescent="0.3">
      <c r="C62">
        <v>6</v>
      </c>
      <c r="D62" t="s">
        <v>932</v>
      </c>
      <c r="E62">
        <v>2</v>
      </c>
      <c r="I62">
        <v>320</v>
      </c>
      <c r="Q62">
        <v>53241</v>
      </c>
    </row>
    <row r="63" spans="3:19" x14ac:dyDescent="0.3">
      <c r="C63">
        <v>6</v>
      </c>
      <c r="D63">
        <v>30</v>
      </c>
      <c r="E63">
        <v>2</v>
      </c>
      <c r="I63">
        <v>320</v>
      </c>
      <c r="Q63">
        <v>53241</v>
      </c>
    </row>
    <row r="64" spans="3:19" x14ac:dyDescent="0.3">
      <c r="C64" t="s">
        <v>938</v>
      </c>
      <c r="E64">
        <v>11.15</v>
      </c>
      <c r="I64">
        <v>1722.4</v>
      </c>
      <c r="L64">
        <v>24</v>
      </c>
      <c r="Q64">
        <v>527071</v>
      </c>
      <c r="R64">
        <v>450</v>
      </c>
      <c r="S64">
        <v>1035.5906006539628</v>
      </c>
    </row>
    <row r="65" spans="3:19" x14ac:dyDescent="0.3">
      <c r="C65">
        <v>7</v>
      </c>
      <c r="D65" t="s">
        <v>218</v>
      </c>
      <c r="E65">
        <v>4.1500000000000004</v>
      </c>
      <c r="I65">
        <v>534.79999999999995</v>
      </c>
      <c r="L65">
        <v>24</v>
      </c>
      <c r="O65">
        <v>174062</v>
      </c>
      <c r="P65">
        <v>174062</v>
      </c>
      <c r="Q65">
        <v>474054</v>
      </c>
      <c r="S65">
        <v>1035.5906006539628</v>
      </c>
    </row>
    <row r="66" spans="3:19" x14ac:dyDescent="0.3">
      <c r="C66">
        <v>7</v>
      </c>
      <c r="D66">
        <v>99</v>
      </c>
      <c r="L66">
        <v>24</v>
      </c>
      <c r="Q66">
        <v>7200</v>
      </c>
      <c r="S66">
        <v>1035.5906006539628</v>
      </c>
    </row>
    <row r="67" spans="3:19" x14ac:dyDescent="0.3">
      <c r="C67">
        <v>7</v>
      </c>
      <c r="D67">
        <v>101</v>
      </c>
      <c r="E67">
        <v>4.1500000000000004</v>
      </c>
      <c r="I67">
        <v>534.79999999999995</v>
      </c>
      <c r="O67">
        <v>174062</v>
      </c>
      <c r="P67">
        <v>174062</v>
      </c>
      <c r="Q67">
        <v>466854</v>
      </c>
    </row>
    <row r="68" spans="3:19" x14ac:dyDescent="0.3">
      <c r="C68">
        <v>7</v>
      </c>
      <c r="D68" t="s">
        <v>931</v>
      </c>
      <c r="E68">
        <v>5</v>
      </c>
      <c r="I68">
        <v>616</v>
      </c>
      <c r="O68">
        <v>71485</v>
      </c>
      <c r="P68">
        <v>71485</v>
      </c>
      <c r="Q68">
        <v>251422</v>
      </c>
    </row>
    <row r="69" spans="3:19" x14ac:dyDescent="0.3">
      <c r="C69">
        <v>7</v>
      </c>
      <c r="D69">
        <v>303</v>
      </c>
      <c r="E69">
        <v>1</v>
      </c>
      <c r="I69">
        <v>120</v>
      </c>
      <c r="O69">
        <v>11165</v>
      </c>
      <c r="P69">
        <v>11165</v>
      </c>
      <c r="Q69">
        <v>45877</v>
      </c>
    </row>
    <row r="70" spans="3:19" x14ac:dyDescent="0.3">
      <c r="C70">
        <v>7</v>
      </c>
      <c r="D70">
        <v>304</v>
      </c>
      <c r="E70">
        <v>3</v>
      </c>
      <c r="I70">
        <v>336</v>
      </c>
      <c r="O70">
        <v>33616</v>
      </c>
      <c r="P70">
        <v>33616</v>
      </c>
      <c r="Q70">
        <v>132110</v>
      </c>
    </row>
    <row r="71" spans="3:19" x14ac:dyDescent="0.3">
      <c r="C71">
        <v>7</v>
      </c>
      <c r="D71">
        <v>305</v>
      </c>
      <c r="E71">
        <v>1</v>
      </c>
      <c r="I71">
        <v>160</v>
      </c>
      <c r="O71">
        <v>26704</v>
      </c>
      <c r="P71">
        <v>26704</v>
      </c>
      <c r="Q71">
        <v>73435</v>
      </c>
    </row>
    <row r="72" spans="3:19" x14ac:dyDescent="0.3">
      <c r="C72">
        <v>7</v>
      </c>
      <c r="D72" t="s">
        <v>932</v>
      </c>
      <c r="E72">
        <v>2</v>
      </c>
      <c r="I72">
        <v>280</v>
      </c>
      <c r="O72">
        <v>16910</v>
      </c>
      <c r="P72">
        <v>16910</v>
      </c>
      <c r="Q72">
        <v>72583</v>
      </c>
    </row>
    <row r="73" spans="3:19" x14ac:dyDescent="0.3">
      <c r="C73">
        <v>7</v>
      </c>
      <c r="D73">
        <v>30</v>
      </c>
      <c r="E73">
        <v>2</v>
      </c>
      <c r="I73">
        <v>280</v>
      </c>
      <c r="O73">
        <v>16910</v>
      </c>
      <c r="P73">
        <v>16910</v>
      </c>
      <c r="Q73">
        <v>72583</v>
      </c>
    </row>
    <row r="74" spans="3:19" x14ac:dyDescent="0.3">
      <c r="C74" t="s">
        <v>939</v>
      </c>
      <c r="E74">
        <v>11.15</v>
      </c>
      <c r="I74">
        <v>1430.8</v>
      </c>
      <c r="L74">
        <v>24</v>
      </c>
      <c r="O74">
        <v>262457</v>
      </c>
      <c r="P74">
        <v>262457</v>
      </c>
      <c r="Q74">
        <v>798059</v>
      </c>
      <c r="S74">
        <v>1035.5906006539628</v>
      </c>
    </row>
    <row r="75" spans="3:19" x14ac:dyDescent="0.3">
      <c r="C75">
        <v>8</v>
      </c>
      <c r="D75" t="s">
        <v>218</v>
      </c>
      <c r="E75">
        <v>4.1500000000000004</v>
      </c>
      <c r="I75">
        <v>509.2</v>
      </c>
      <c r="L75">
        <v>24</v>
      </c>
      <c r="Q75">
        <v>269402</v>
      </c>
      <c r="S75">
        <v>1035.5906006539628</v>
      </c>
    </row>
    <row r="76" spans="3:19" x14ac:dyDescent="0.3">
      <c r="C76">
        <v>8</v>
      </c>
      <c r="D76">
        <v>99</v>
      </c>
      <c r="L76">
        <v>24</v>
      </c>
      <c r="Q76">
        <v>7200</v>
      </c>
      <c r="S76">
        <v>1035.5906006539628</v>
      </c>
    </row>
    <row r="77" spans="3:19" x14ac:dyDescent="0.3">
      <c r="C77">
        <v>8</v>
      </c>
      <c r="D77">
        <v>101</v>
      </c>
      <c r="E77">
        <v>4.1500000000000004</v>
      </c>
      <c r="I77">
        <v>509.2</v>
      </c>
      <c r="Q77">
        <v>262202</v>
      </c>
    </row>
    <row r="78" spans="3:19" x14ac:dyDescent="0.3">
      <c r="C78">
        <v>8</v>
      </c>
      <c r="D78" t="s">
        <v>931</v>
      </c>
      <c r="E78">
        <v>5</v>
      </c>
      <c r="I78">
        <v>656</v>
      </c>
      <c r="Q78">
        <v>192240</v>
      </c>
    </row>
    <row r="79" spans="3:19" x14ac:dyDescent="0.3">
      <c r="C79">
        <v>8</v>
      </c>
      <c r="D79">
        <v>303</v>
      </c>
      <c r="E79">
        <v>1</v>
      </c>
      <c r="I79">
        <v>160</v>
      </c>
      <c r="Q79">
        <v>33560</v>
      </c>
    </row>
    <row r="80" spans="3:19" x14ac:dyDescent="0.3">
      <c r="C80">
        <v>8</v>
      </c>
      <c r="D80">
        <v>304</v>
      </c>
      <c r="E80">
        <v>3</v>
      </c>
      <c r="I80">
        <v>392</v>
      </c>
      <c r="Q80">
        <v>108957</v>
      </c>
    </row>
    <row r="81" spans="3:19" x14ac:dyDescent="0.3">
      <c r="C81">
        <v>8</v>
      </c>
      <c r="D81">
        <v>305</v>
      </c>
      <c r="E81">
        <v>1</v>
      </c>
      <c r="I81">
        <v>104</v>
      </c>
      <c r="Q81">
        <v>49723</v>
      </c>
    </row>
    <row r="82" spans="3:19" x14ac:dyDescent="0.3">
      <c r="C82">
        <v>8</v>
      </c>
      <c r="D82" t="s">
        <v>932</v>
      </c>
      <c r="E82">
        <v>2</v>
      </c>
      <c r="I82">
        <v>208</v>
      </c>
      <c r="Q82">
        <v>59311</v>
      </c>
    </row>
    <row r="83" spans="3:19" x14ac:dyDescent="0.3">
      <c r="C83">
        <v>8</v>
      </c>
      <c r="D83">
        <v>30</v>
      </c>
      <c r="E83">
        <v>2</v>
      </c>
      <c r="I83">
        <v>208</v>
      </c>
      <c r="Q83">
        <v>59311</v>
      </c>
    </row>
    <row r="84" spans="3:19" x14ac:dyDescent="0.3">
      <c r="C84" t="s">
        <v>940</v>
      </c>
      <c r="E84">
        <v>11.15</v>
      </c>
      <c r="I84">
        <v>1373.2</v>
      </c>
      <c r="L84">
        <v>24</v>
      </c>
      <c r="Q84">
        <v>520953</v>
      </c>
      <c r="S84">
        <v>1035.5906006539628</v>
      </c>
    </row>
    <row r="85" spans="3:19" x14ac:dyDescent="0.3">
      <c r="C85">
        <v>9</v>
      </c>
      <c r="D85" t="s">
        <v>218</v>
      </c>
      <c r="E85">
        <v>4.1500000000000004</v>
      </c>
      <c r="I85">
        <v>466</v>
      </c>
      <c r="L85">
        <v>56</v>
      </c>
      <c r="O85">
        <v>14613</v>
      </c>
      <c r="P85">
        <v>14613</v>
      </c>
      <c r="Q85">
        <v>267521</v>
      </c>
      <c r="S85">
        <v>1035.5906006539628</v>
      </c>
    </row>
    <row r="86" spans="3:19" x14ac:dyDescent="0.3">
      <c r="C86">
        <v>9</v>
      </c>
      <c r="D86">
        <v>99</v>
      </c>
      <c r="L86">
        <v>56</v>
      </c>
      <c r="Q86">
        <v>16800</v>
      </c>
      <c r="S86">
        <v>1035.5906006539628</v>
      </c>
    </row>
    <row r="87" spans="3:19" x14ac:dyDescent="0.3">
      <c r="C87">
        <v>9</v>
      </c>
      <c r="D87">
        <v>101</v>
      </c>
      <c r="E87">
        <v>4.1500000000000004</v>
      </c>
      <c r="I87">
        <v>466</v>
      </c>
      <c r="O87">
        <v>14613</v>
      </c>
      <c r="P87">
        <v>14613</v>
      </c>
      <c r="Q87">
        <v>250721</v>
      </c>
    </row>
    <row r="88" spans="3:19" x14ac:dyDescent="0.3">
      <c r="C88">
        <v>9</v>
      </c>
      <c r="D88" t="s">
        <v>931</v>
      </c>
      <c r="E88">
        <v>5</v>
      </c>
      <c r="I88">
        <v>684</v>
      </c>
      <c r="O88">
        <v>8500</v>
      </c>
      <c r="P88">
        <v>8500</v>
      </c>
      <c r="Q88">
        <v>173840</v>
      </c>
    </row>
    <row r="89" spans="3:19" x14ac:dyDescent="0.3">
      <c r="C89">
        <v>9</v>
      </c>
      <c r="D89">
        <v>303</v>
      </c>
      <c r="E89">
        <v>1</v>
      </c>
      <c r="I89">
        <v>128</v>
      </c>
      <c r="O89">
        <v>1000</v>
      </c>
      <c r="P89">
        <v>1000</v>
      </c>
      <c r="Q89">
        <v>34115</v>
      </c>
    </row>
    <row r="90" spans="3:19" x14ac:dyDescent="0.3">
      <c r="C90">
        <v>9</v>
      </c>
      <c r="D90">
        <v>304</v>
      </c>
      <c r="E90">
        <v>3</v>
      </c>
      <c r="I90">
        <v>396</v>
      </c>
      <c r="O90">
        <v>7500</v>
      </c>
      <c r="P90">
        <v>7500</v>
      </c>
      <c r="Q90">
        <v>93515</v>
      </c>
    </row>
    <row r="91" spans="3:19" x14ac:dyDescent="0.3">
      <c r="C91">
        <v>9</v>
      </c>
      <c r="D91">
        <v>305</v>
      </c>
      <c r="E91">
        <v>1</v>
      </c>
      <c r="I91">
        <v>160</v>
      </c>
      <c r="Q91">
        <v>46210</v>
      </c>
    </row>
    <row r="92" spans="3:19" x14ac:dyDescent="0.3">
      <c r="C92">
        <v>9</v>
      </c>
      <c r="D92" t="s">
        <v>932</v>
      </c>
      <c r="E92">
        <v>2</v>
      </c>
      <c r="I92">
        <v>304</v>
      </c>
      <c r="O92">
        <v>2000</v>
      </c>
      <c r="P92">
        <v>2000</v>
      </c>
      <c r="Q92">
        <v>55537</v>
      </c>
    </row>
    <row r="93" spans="3:19" x14ac:dyDescent="0.3">
      <c r="C93">
        <v>9</v>
      </c>
      <c r="D93">
        <v>30</v>
      </c>
      <c r="E93">
        <v>2</v>
      </c>
      <c r="I93">
        <v>304</v>
      </c>
      <c r="O93">
        <v>2000</v>
      </c>
      <c r="P93">
        <v>2000</v>
      </c>
      <c r="Q93">
        <v>55537</v>
      </c>
    </row>
    <row r="94" spans="3:19" x14ac:dyDescent="0.3">
      <c r="C94" t="s">
        <v>941</v>
      </c>
      <c r="E94">
        <v>11.15</v>
      </c>
      <c r="I94">
        <v>1454</v>
      </c>
      <c r="L94">
        <v>56</v>
      </c>
      <c r="O94">
        <v>25113</v>
      </c>
      <c r="P94">
        <v>25113</v>
      </c>
      <c r="Q94">
        <v>496898</v>
      </c>
      <c r="S94">
        <v>1035.5906006539628</v>
      </c>
    </row>
    <row r="95" spans="3:19" x14ac:dyDescent="0.3">
      <c r="C95">
        <v>10</v>
      </c>
      <c r="D95" t="s">
        <v>218</v>
      </c>
      <c r="E95">
        <v>4.6500000000000004</v>
      </c>
      <c r="I95">
        <v>785.2</v>
      </c>
      <c r="O95">
        <v>22113</v>
      </c>
      <c r="P95">
        <v>22113</v>
      </c>
      <c r="Q95">
        <v>308614</v>
      </c>
      <c r="S95">
        <v>1035.5906006539628</v>
      </c>
    </row>
    <row r="96" spans="3:19" x14ac:dyDescent="0.3">
      <c r="C96">
        <v>10</v>
      </c>
      <c r="D96">
        <v>99</v>
      </c>
      <c r="S96">
        <v>1035.5906006539628</v>
      </c>
    </row>
    <row r="97" spans="3:19" x14ac:dyDescent="0.3">
      <c r="C97">
        <v>10</v>
      </c>
      <c r="D97">
        <v>100</v>
      </c>
      <c r="E97">
        <v>0.5</v>
      </c>
      <c r="I97">
        <v>88</v>
      </c>
      <c r="Q97">
        <v>16850</v>
      </c>
    </row>
    <row r="98" spans="3:19" x14ac:dyDescent="0.3">
      <c r="C98">
        <v>10</v>
      </c>
      <c r="D98">
        <v>101</v>
      </c>
      <c r="E98">
        <v>4.1500000000000004</v>
      </c>
      <c r="I98">
        <v>697.2</v>
      </c>
      <c r="O98">
        <v>22113</v>
      </c>
      <c r="P98">
        <v>22113</v>
      </c>
      <c r="Q98">
        <v>291764</v>
      </c>
    </row>
    <row r="99" spans="3:19" x14ac:dyDescent="0.3">
      <c r="C99">
        <v>10</v>
      </c>
      <c r="D99" t="s">
        <v>931</v>
      </c>
      <c r="E99">
        <v>5.5</v>
      </c>
      <c r="I99">
        <v>980</v>
      </c>
      <c r="O99">
        <v>1000</v>
      </c>
      <c r="P99">
        <v>1000</v>
      </c>
      <c r="Q99">
        <v>196768</v>
      </c>
    </row>
    <row r="100" spans="3:19" x14ac:dyDescent="0.3">
      <c r="C100">
        <v>10</v>
      </c>
      <c r="D100">
        <v>303</v>
      </c>
      <c r="E100">
        <v>1</v>
      </c>
      <c r="I100">
        <v>184</v>
      </c>
      <c r="O100">
        <v>1000</v>
      </c>
      <c r="P100">
        <v>1000</v>
      </c>
      <c r="Q100">
        <v>33360</v>
      </c>
    </row>
    <row r="101" spans="3:19" x14ac:dyDescent="0.3">
      <c r="C101">
        <v>10</v>
      </c>
      <c r="D101">
        <v>304</v>
      </c>
      <c r="E101">
        <v>3</v>
      </c>
      <c r="I101">
        <v>544</v>
      </c>
      <c r="Q101">
        <v>103391</v>
      </c>
    </row>
    <row r="102" spans="3:19" x14ac:dyDescent="0.3">
      <c r="C102">
        <v>10</v>
      </c>
      <c r="D102">
        <v>305</v>
      </c>
      <c r="E102">
        <v>1</v>
      </c>
      <c r="I102">
        <v>160</v>
      </c>
      <c r="Q102">
        <v>47272</v>
      </c>
    </row>
    <row r="103" spans="3:19" x14ac:dyDescent="0.3">
      <c r="C103">
        <v>10</v>
      </c>
      <c r="D103">
        <v>424</v>
      </c>
      <c r="E103">
        <v>0.5</v>
      </c>
      <c r="I103">
        <v>92</v>
      </c>
      <c r="Q103">
        <v>12745</v>
      </c>
    </row>
    <row r="104" spans="3:19" x14ac:dyDescent="0.3">
      <c r="C104">
        <v>10</v>
      </c>
      <c r="D104" t="s">
        <v>932</v>
      </c>
      <c r="E104">
        <v>2</v>
      </c>
      <c r="I104">
        <v>304</v>
      </c>
      <c r="O104">
        <v>2000</v>
      </c>
      <c r="P104">
        <v>2000</v>
      </c>
      <c r="Q104">
        <v>50123</v>
      </c>
    </row>
    <row r="105" spans="3:19" x14ac:dyDescent="0.3">
      <c r="C105">
        <v>10</v>
      </c>
      <c r="D105">
        <v>30</v>
      </c>
      <c r="E105">
        <v>2</v>
      </c>
      <c r="I105">
        <v>304</v>
      </c>
      <c r="O105">
        <v>2000</v>
      </c>
      <c r="P105">
        <v>2000</v>
      </c>
      <c r="Q105">
        <v>50123</v>
      </c>
    </row>
    <row r="106" spans="3:19" x14ac:dyDescent="0.3">
      <c r="C106" t="s">
        <v>942</v>
      </c>
      <c r="E106">
        <v>12.15</v>
      </c>
      <c r="I106">
        <v>2069.1999999999998</v>
      </c>
      <c r="O106">
        <v>25113</v>
      </c>
      <c r="P106">
        <v>25113</v>
      </c>
      <c r="Q106">
        <v>555505</v>
      </c>
      <c r="S106">
        <v>1035.5906006539628</v>
      </c>
    </row>
    <row r="107" spans="3:19" x14ac:dyDescent="0.3">
      <c r="C107">
        <v>11</v>
      </c>
      <c r="D107" t="s">
        <v>218</v>
      </c>
      <c r="E107">
        <v>4.45</v>
      </c>
      <c r="I107">
        <v>769.2</v>
      </c>
      <c r="O107">
        <v>43572</v>
      </c>
      <c r="P107">
        <v>43572</v>
      </c>
      <c r="Q107">
        <v>332881</v>
      </c>
      <c r="S107">
        <v>1035.5906006539628</v>
      </c>
    </row>
    <row r="108" spans="3:19" x14ac:dyDescent="0.3">
      <c r="C108">
        <v>11</v>
      </c>
      <c r="D108">
        <v>99</v>
      </c>
      <c r="S108">
        <v>1035.5906006539628</v>
      </c>
    </row>
    <row r="109" spans="3:19" x14ac:dyDescent="0.3">
      <c r="C109">
        <v>11</v>
      </c>
      <c r="D109">
        <v>100</v>
      </c>
      <c r="E109">
        <v>0.5</v>
      </c>
      <c r="I109">
        <v>92</v>
      </c>
      <c r="Q109">
        <v>16850</v>
      </c>
    </row>
    <row r="110" spans="3:19" x14ac:dyDescent="0.3">
      <c r="C110">
        <v>11</v>
      </c>
      <c r="D110">
        <v>101</v>
      </c>
      <c r="E110">
        <v>3.95</v>
      </c>
      <c r="I110">
        <v>677.2</v>
      </c>
      <c r="O110">
        <v>43572</v>
      </c>
      <c r="P110">
        <v>43572</v>
      </c>
      <c r="Q110">
        <v>316031</v>
      </c>
    </row>
    <row r="111" spans="3:19" x14ac:dyDescent="0.3">
      <c r="C111">
        <v>11</v>
      </c>
      <c r="D111" t="s">
        <v>931</v>
      </c>
      <c r="E111">
        <v>5.5</v>
      </c>
      <c r="I111">
        <v>952</v>
      </c>
      <c r="O111">
        <v>73783</v>
      </c>
      <c r="P111">
        <v>73783</v>
      </c>
      <c r="Q111">
        <v>268549</v>
      </c>
    </row>
    <row r="112" spans="3:19" x14ac:dyDescent="0.3">
      <c r="C112">
        <v>11</v>
      </c>
      <c r="D112">
        <v>303</v>
      </c>
      <c r="E112">
        <v>1</v>
      </c>
      <c r="I112">
        <v>168</v>
      </c>
      <c r="O112">
        <v>11273</v>
      </c>
      <c r="P112">
        <v>11273</v>
      </c>
      <c r="Q112">
        <v>43760</v>
      </c>
    </row>
    <row r="113" spans="3:19" x14ac:dyDescent="0.3">
      <c r="C113">
        <v>11</v>
      </c>
      <c r="D113">
        <v>304</v>
      </c>
      <c r="E113">
        <v>3</v>
      </c>
      <c r="I113">
        <v>520</v>
      </c>
      <c r="O113">
        <v>34006</v>
      </c>
      <c r="P113">
        <v>34006</v>
      </c>
      <c r="Q113">
        <v>137330</v>
      </c>
    </row>
    <row r="114" spans="3:19" x14ac:dyDescent="0.3">
      <c r="C114">
        <v>11</v>
      </c>
      <c r="D114">
        <v>305</v>
      </c>
      <c r="E114">
        <v>1</v>
      </c>
      <c r="I114">
        <v>176</v>
      </c>
      <c r="O114">
        <v>26704</v>
      </c>
      <c r="P114">
        <v>26704</v>
      </c>
      <c r="Q114">
        <v>72914</v>
      </c>
    </row>
    <row r="115" spans="3:19" x14ac:dyDescent="0.3">
      <c r="C115">
        <v>11</v>
      </c>
      <c r="D115">
        <v>424</v>
      </c>
      <c r="E115">
        <v>0.5</v>
      </c>
      <c r="I115">
        <v>88</v>
      </c>
      <c r="O115">
        <v>1800</v>
      </c>
      <c r="P115">
        <v>1800</v>
      </c>
      <c r="Q115">
        <v>14545</v>
      </c>
    </row>
    <row r="116" spans="3:19" x14ac:dyDescent="0.3">
      <c r="C116">
        <v>11</v>
      </c>
      <c r="D116" t="s">
        <v>932</v>
      </c>
      <c r="E116">
        <v>2</v>
      </c>
      <c r="I116">
        <v>288</v>
      </c>
      <c r="O116">
        <v>16911</v>
      </c>
      <c r="P116">
        <v>16911</v>
      </c>
      <c r="Q116">
        <v>65186</v>
      </c>
    </row>
    <row r="117" spans="3:19" x14ac:dyDescent="0.3">
      <c r="C117">
        <v>11</v>
      </c>
      <c r="D117">
        <v>30</v>
      </c>
      <c r="E117">
        <v>2</v>
      </c>
      <c r="I117">
        <v>288</v>
      </c>
      <c r="O117">
        <v>16911</v>
      </c>
      <c r="P117">
        <v>16911</v>
      </c>
      <c r="Q117">
        <v>65186</v>
      </c>
    </row>
    <row r="118" spans="3:19" x14ac:dyDescent="0.3">
      <c r="C118" t="s">
        <v>943</v>
      </c>
      <c r="E118">
        <v>11.95</v>
      </c>
      <c r="I118">
        <v>2009.2</v>
      </c>
      <c r="O118">
        <v>134266</v>
      </c>
      <c r="P118">
        <v>134266</v>
      </c>
      <c r="Q118">
        <v>666616</v>
      </c>
      <c r="S118">
        <v>1035.5906006539628</v>
      </c>
    </row>
    <row r="119" spans="3:19" x14ac:dyDescent="0.3">
      <c r="C119">
        <v>12</v>
      </c>
      <c r="D119" t="s">
        <v>218</v>
      </c>
      <c r="E119">
        <v>4.45</v>
      </c>
      <c r="I119">
        <v>581.6</v>
      </c>
      <c r="O119">
        <v>67584</v>
      </c>
      <c r="P119">
        <v>67584</v>
      </c>
      <c r="Q119">
        <v>357377</v>
      </c>
      <c r="S119">
        <v>1035.5906006539628</v>
      </c>
    </row>
    <row r="120" spans="3:19" x14ac:dyDescent="0.3">
      <c r="C120">
        <v>12</v>
      </c>
      <c r="D120">
        <v>99</v>
      </c>
      <c r="S120">
        <v>1035.5906006539628</v>
      </c>
    </row>
    <row r="121" spans="3:19" x14ac:dyDescent="0.3">
      <c r="C121">
        <v>12</v>
      </c>
      <c r="D121">
        <v>100</v>
      </c>
      <c r="E121">
        <v>0.5</v>
      </c>
      <c r="I121">
        <v>42</v>
      </c>
      <c r="Q121">
        <v>16289</v>
      </c>
    </row>
    <row r="122" spans="3:19" x14ac:dyDescent="0.3">
      <c r="C122">
        <v>12</v>
      </c>
      <c r="D122">
        <v>101</v>
      </c>
      <c r="E122">
        <v>3.95</v>
      </c>
      <c r="I122">
        <v>539.6</v>
      </c>
      <c r="O122">
        <v>67584</v>
      </c>
      <c r="P122">
        <v>67584</v>
      </c>
      <c r="Q122">
        <v>341088</v>
      </c>
    </row>
    <row r="123" spans="3:19" x14ac:dyDescent="0.3">
      <c r="C123">
        <v>12</v>
      </c>
      <c r="D123" t="s">
        <v>931</v>
      </c>
      <c r="E123">
        <v>5.5</v>
      </c>
      <c r="I123">
        <v>752</v>
      </c>
      <c r="Q123">
        <v>195767</v>
      </c>
    </row>
    <row r="124" spans="3:19" x14ac:dyDescent="0.3">
      <c r="C124">
        <v>12</v>
      </c>
      <c r="D124">
        <v>303</v>
      </c>
      <c r="E124">
        <v>1</v>
      </c>
      <c r="I124">
        <v>144</v>
      </c>
      <c r="Q124">
        <v>32530</v>
      </c>
    </row>
    <row r="125" spans="3:19" x14ac:dyDescent="0.3">
      <c r="C125">
        <v>12</v>
      </c>
      <c r="D125">
        <v>304</v>
      </c>
      <c r="E125">
        <v>3</v>
      </c>
      <c r="I125">
        <v>400</v>
      </c>
      <c r="Q125">
        <v>103896</v>
      </c>
    </row>
    <row r="126" spans="3:19" x14ac:dyDescent="0.3">
      <c r="C126">
        <v>12</v>
      </c>
      <c r="D126">
        <v>305</v>
      </c>
      <c r="E126">
        <v>1</v>
      </c>
      <c r="I126">
        <v>144</v>
      </c>
      <c r="Q126">
        <v>46698</v>
      </c>
    </row>
    <row r="127" spans="3:19" x14ac:dyDescent="0.3">
      <c r="C127">
        <v>12</v>
      </c>
      <c r="D127">
        <v>424</v>
      </c>
      <c r="E127">
        <v>0.5</v>
      </c>
      <c r="I127">
        <v>64</v>
      </c>
      <c r="Q127">
        <v>12643</v>
      </c>
    </row>
    <row r="128" spans="3:19" x14ac:dyDescent="0.3">
      <c r="C128">
        <v>12</v>
      </c>
      <c r="D128" t="s">
        <v>932</v>
      </c>
      <c r="E128">
        <v>2</v>
      </c>
      <c r="I128">
        <v>288</v>
      </c>
      <c r="Q128">
        <v>54404</v>
      </c>
    </row>
    <row r="129" spans="3:19" x14ac:dyDescent="0.3">
      <c r="C129">
        <v>12</v>
      </c>
      <c r="D129">
        <v>30</v>
      </c>
      <c r="E129">
        <v>2</v>
      </c>
      <c r="I129">
        <v>288</v>
      </c>
      <c r="Q129">
        <v>54404</v>
      </c>
    </row>
    <row r="130" spans="3:19" x14ac:dyDescent="0.3">
      <c r="C130" t="s">
        <v>944</v>
      </c>
      <c r="E130">
        <v>11.95</v>
      </c>
      <c r="I130">
        <v>1621.6</v>
      </c>
      <c r="O130">
        <v>67584</v>
      </c>
      <c r="P130">
        <v>67584</v>
      </c>
      <c r="Q130">
        <v>607548</v>
      </c>
      <c r="S130">
        <v>1035.5906006539628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958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2287619.6500000004</v>
      </c>
      <c r="C3" s="222">
        <f t="shared" ref="C3:Z3" si="0">SUBTOTAL(9,C6:C1048576)</f>
        <v>6</v>
      </c>
      <c r="D3" s="222"/>
      <c r="E3" s="222">
        <f>SUBTOTAL(9,E6:E1048576)/4</f>
        <v>2668638.34</v>
      </c>
      <c r="F3" s="222"/>
      <c r="G3" s="222">
        <f t="shared" si="0"/>
        <v>6</v>
      </c>
      <c r="H3" s="222">
        <f>SUBTOTAL(9,H6:H1048576)/4</f>
        <v>2623033.9900000002</v>
      </c>
      <c r="I3" s="225">
        <f>IF(B3&lt;&gt;0,H3/B3,"")</f>
        <v>1.146621550483709</v>
      </c>
      <c r="J3" s="223">
        <f>IF(E3&lt;&gt;0,H3/E3,"")</f>
        <v>0.98291100396916298</v>
      </c>
      <c r="K3" s="224">
        <f t="shared" si="0"/>
        <v>119100.11999999995</v>
      </c>
      <c r="L3" s="224"/>
      <c r="M3" s="222">
        <f t="shared" si="0"/>
        <v>2.6042290800914421</v>
      </c>
      <c r="N3" s="222">
        <f t="shared" si="0"/>
        <v>91466.7</v>
      </c>
      <c r="O3" s="222"/>
      <c r="P3" s="222">
        <f t="shared" si="0"/>
        <v>2</v>
      </c>
      <c r="Q3" s="222">
        <f t="shared" si="0"/>
        <v>150712.63999999998</v>
      </c>
      <c r="R3" s="225">
        <f>IF(K3&lt;&gt;0,Q3/K3,"")</f>
        <v>1.2654281120791486</v>
      </c>
      <c r="S3" s="225">
        <f>IF(N3&lt;&gt;0,Q3/N3,"")</f>
        <v>1.6477323441208658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6"/>
      <c r="B5" s="627">
        <v>2015</v>
      </c>
      <c r="C5" s="628"/>
      <c r="D5" s="628"/>
      <c r="E5" s="628">
        <v>2017</v>
      </c>
      <c r="F5" s="628"/>
      <c r="G5" s="628"/>
      <c r="H5" s="628">
        <v>2018</v>
      </c>
      <c r="I5" s="629" t="s">
        <v>211</v>
      </c>
      <c r="J5" s="630" t="s">
        <v>2</v>
      </c>
      <c r="K5" s="627">
        <v>2015</v>
      </c>
      <c r="L5" s="628"/>
      <c r="M5" s="628"/>
      <c r="N5" s="628">
        <v>2017</v>
      </c>
      <c r="O5" s="628"/>
      <c r="P5" s="628"/>
      <c r="Q5" s="628">
        <v>2018</v>
      </c>
      <c r="R5" s="629" t="s">
        <v>211</v>
      </c>
      <c r="S5" s="630" t="s">
        <v>2</v>
      </c>
      <c r="T5" s="627">
        <v>2015</v>
      </c>
      <c r="U5" s="628"/>
      <c r="V5" s="628"/>
      <c r="W5" s="628">
        <v>2017</v>
      </c>
      <c r="X5" s="628"/>
      <c r="Y5" s="628"/>
      <c r="Z5" s="628">
        <v>2018</v>
      </c>
      <c r="AA5" s="629" t="s">
        <v>211</v>
      </c>
      <c r="AB5" s="630" t="s">
        <v>2</v>
      </c>
    </row>
    <row r="6" spans="1:28" ht="14.4" customHeight="1" x14ac:dyDescent="0.3">
      <c r="A6" s="631" t="s">
        <v>955</v>
      </c>
      <c r="B6" s="632">
        <v>2287619.6500000004</v>
      </c>
      <c r="C6" s="633">
        <v>1</v>
      </c>
      <c r="D6" s="633">
        <v>0.85722355693952912</v>
      </c>
      <c r="E6" s="632">
        <v>2668638.34</v>
      </c>
      <c r="F6" s="633">
        <v>1.1665568356173193</v>
      </c>
      <c r="G6" s="633">
        <v>1</v>
      </c>
      <c r="H6" s="632">
        <v>2623033.9900000002</v>
      </c>
      <c r="I6" s="633">
        <v>1.146621550483709</v>
      </c>
      <c r="J6" s="633">
        <v>0.98291100396916298</v>
      </c>
      <c r="K6" s="632">
        <v>59550.059999999976</v>
      </c>
      <c r="L6" s="633">
        <v>1</v>
      </c>
      <c r="M6" s="633">
        <v>1.302114540045721</v>
      </c>
      <c r="N6" s="632">
        <v>45733.35</v>
      </c>
      <c r="O6" s="633">
        <v>0.76798159397320531</v>
      </c>
      <c r="P6" s="633">
        <v>1</v>
      </c>
      <c r="Q6" s="632">
        <v>75356.319999999992</v>
      </c>
      <c r="R6" s="633">
        <v>1.2654281120791486</v>
      </c>
      <c r="S6" s="633">
        <v>1.6477323441208658</v>
      </c>
      <c r="T6" s="632"/>
      <c r="U6" s="633"/>
      <c r="V6" s="633"/>
      <c r="W6" s="632"/>
      <c r="X6" s="633"/>
      <c r="Y6" s="633"/>
      <c r="Z6" s="632"/>
      <c r="AA6" s="633"/>
      <c r="AB6" s="634"/>
    </row>
    <row r="7" spans="1:28" ht="14.4" customHeight="1" x14ac:dyDescent="0.3">
      <c r="A7" s="641" t="s">
        <v>956</v>
      </c>
      <c r="B7" s="635">
        <v>2208277.6500000004</v>
      </c>
      <c r="C7" s="636">
        <v>1</v>
      </c>
      <c r="D7" s="636">
        <v>0.8589240285968005</v>
      </c>
      <c r="E7" s="635">
        <v>2570981.34</v>
      </c>
      <c r="F7" s="636">
        <v>1.1642473218890748</v>
      </c>
      <c r="G7" s="636">
        <v>1</v>
      </c>
      <c r="H7" s="635">
        <v>2496892.9900000002</v>
      </c>
      <c r="I7" s="636">
        <v>1.1306970344059768</v>
      </c>
      <c r="J7" s="636">
        <v>0.97118285191443687</v>
      </c>
      <c r="K7" s="635">
        <v>59550.059999999976</v>
      </c>
      <c r="L7" s="636">
        <v>1</v>
      </c>
      <c r="M7" s="636">
        <v>1.302114540045721</v>
      </c>
      <c r="N7" s="635">
        <v>45733.35</v>
      </c>
      <c r="O7" s="636">
        <v>0.76798159397320531</v>
      </c>
      <c r="P7" s="636">
        <v>1</v>
      </c>
      <c r="Q7" s="635">
        <v>75356.319999999992</v>
      </c>
      <c r="R7" s="636">
        <v>1.2654281120791486</v>
      </c>
      <c r="S7" s="636">
        <v>1.6477323441208658</v>
      </c>
      <c r="T7" s="635"/>
      <c r="U7" s="636"/>
      <c r="V7" s="636"/>
      <c r="W7" s="635"/>
      <c r="X7" s="636"/>
      <c r="Y7" s="636"/>
      <c r="Z7" s="635"/>
      <c r="AA7" s="636"/>
      <c r="AB7" s="637"/>
    </row>
    <row r="8" spans="1:28" ht="14.4" customHeight="1" thickBot="1" x14ac:dyDescent="0.35">
      <c r="A8" s="642" t="s">
        <v>957</v>
      </c>
      <c r="B8" s="638">
        <v>79342</v>
      </c>
      <c r="C8" s="639">
        <v>1</v>
      </c>
      <c r="D8" s="639">
        <v>0.8124558403391462</v>
      </c>
      <c r="E8" s="638">
        <v>97657</v>
      </c>
      <c r="F8" s="639">
        <v>1.230836127145774</v>
      </c>
      <c r="G8" s="639">
        <v>1</v>
      </c>
      <c r="H8" s="638">
        <v>126141</v>
      </c>
      <c r="I8" s="639">
        <v>1.5898389251594363</v>
      </c>
      <c r="J8" s="639">
        <v>1.2916739199442948</v>
      </c>
      <c r="K8" s="638"/>
      <c r="L8" s="639"/>
      <c r="M8" s="639"/>
      <c r="N8" s="638"/>
      <c r="O8" s="639"/>
      <c r="P8" s="639"/>
      <c r="Q8" s="638"/>
      <c r="R8" s="639"/>
      <c r="S8" s="639"/>
      <c r="T8" s="638"/>
      <c r="U8" s="639"/>
      <c r="V8" s="639"/>
      <c r="W8" s="638"/>
      <c r="X8" s="639"/>
      <c r="Y8" s="639"/>
      <c r="Z8" s="638"/>
      <c r="AA8" s="639"/>
      <c r="AB8" s="640"/>
    </row>
    <row r="9" spans="1:28" ht="14.4" customHeight="1" thickBot="1" x14ac:dyDescent="0.35"/>
    <row r="10" spans="1:28" ht="14.4" customHeight="1" x14ac:dyDescent="0.3">
      <c r="A10" s="631" t="s">
        <v>442</v>
      </c>
      <c r="B10" s="632">
        <v>2287619.6500000004</v>
      </c>
      <c r="C10" s="633">
        <v>1</v>
      </c>
      <c r="D10" s="633">
        <v>0.85722355693952912</v>
      </c>
      <c r="E10" s="632">
        <v>2668638.34</v>
      </c>
      <c r="F10" s="633">
        <v>1.1665568356173193</v>
      </c>
      <c r="G10" s="633">
        <v>1</v>
      </c>
      <c r="H10" s="632">
        <v>2620799.9900000002</v>
      </c>
      <c r="I10" s="633">
        <v>1.1456449895418583</v>
      </c>
      <c r="J10" s="634">
        <v>0.98207387292502157</v>
      </c>
    </row>
    <row r="11" spans="1:28" ht="14.4" customHeight="1" x14ac:dyDescent="0.3">
      <c r="A11" s="641" t="s">
        <v>959</v>
      </c>
      <c r="B11" s="635">
        <v>292968.99</v>
      </c>
      <c r="C11" s="636">
        <v>1</v>
      </c>
      <c r="D11" s="636">
        <v>0.75919092052520942</v>
      </c>
      <c r="E11" s="635">
        <v>385896.33</v>
      </c>
      <c r="F11" s="636">
        <v>1.317191727356537</v>
      </c>
      <c r="G11" s="636">
        <v>1</v>
      </c>
      <c r="H11" s="635">
        <v>372308</v>
      </c>
      <c r="I11" s="636">
        <v>1.2708102656188971</v>
      </c>
      <c r="J11" s="637">
        <v>0.96478761536809632</v>
      </c>
    </row>
    <row r="12" spans="1:28" ht="14.4" customHeight="1" x14ac:dyDescent="0.3">
      <c r="A12" s="641" t="s">
        <v>960</v>
      </c>
      <c r="B12" s="635">
        <v>1994650.6600000001</v>
      </c>
      <c r="C12" s="636">
        <v>1</v>
      </c>
      <c r="D12" s="636">
        <v>0.87379592229960334</v>
      </c>
      <c r="E12" s="635">
        <v>2282742.0099999998</v>
      </c>
      <c r="F12" s="636">
        <v>1.1444319828916807</v>
      </c>
      <c r="G12" s="636">
        <v>1</v>
      </c>
      <c r="H12" s="635">
        <v>2248491.9900000002</v>
      </c>
      <c r="I12" s="636">
        <v>1.1272610463027146</v>
      </c>
      <c r="J12" s="637">
        <v>0.98499610562649631</v>
      </c>
    </row>
    <row r="13" spans="1:28" ht="14.4" customHeight="1" x14ac:dyDescent="0.3">
      <c r="A13" s="643" t="s">
        <v>447</v>
      </c>
      <c r="B13" s="644"/>
      <c r="C13" s="645"/>
      <c r="D13" s="645"/>
      <c r="E13" s="644"/>
      <c r="F13" s="645"/>
      <c r="G13" s="645"/>
      <c r="H13" s="644">
        <v>2234</v>
      </c>
      <c r="I13" s="645"/>
      <c r="J13" s="646"/>
    </row>
    <row r="14" spans="1:28" ht="14.4" customHeight="1" thickBot="1" x14ac:dyDescent="0.35">
      <c r="A14" s="642" t="s">
        <v>960</v>
      </c>
      <c r="B14" s="638"/>
      <c r="C14" s="639"/>
      <c r="D14" s="639"/>
      <c r="E14" s="638"/>
      <c r="F14" s="639"/>
      <c r="G14" s="639"/>
      <c r="H14" s="638">
        <v>2234</v>
      </c>
      <c r="I14" s="639"/>
      <c r="J14" s="640"/>
    </row>
    <row r="15" spans="1:28" ht="14.4" customHeight="1" x14ac:dyDescent="0.3">
      <c r="A15" s="565" t="s">
        <v>247</v>
      </c>
    </row>
    <row r="16" spans="1:28" ht="14.4" customHeight="1" x14ac:dyDescent="0.3">
      <c r="A16" s="566" t="s">
        <v>529</v>
      </c>
    </row>
    <row r="17" spans="1:1" ht="14.4" customHeight="1" x14ac:dyDescent="0.3">
      <c r="A17" s="565" t="s">
        <v>961</v>
      </c>
    </row>
    <row r="18" spans="1:1" ht="14.4" customHeight="1" x14ac:dyDescent="0.3">
      <c r="A18" s="565" t="s">
        <v>962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967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18707</v>
      </c>
      <c r="C3" s="260">
        <f t="shared" si="0"/>
        <v>20651</v>
      </c>
      <c r="D3" s="272">
        <f t="shared" si="0"/>
        <v>19912</v>
      </c>
      <c r="E3" s="224">
        <f t="shared" si="0"/>
        <v>2287619.65</v>
      </c>
      <c r="F3" s="222">
        <f t="shared" si="0"/>
        <v>2668638.34</v>
      </c>
      <c r="G3" s="261">
        <f t="shared" si="0"/>
        <v>2623033.9899999998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6"/>
      <c r="B5" s="627">
        <v>2015</v>
      </c>
      <c r="C5" s="628">
        <v>2017</v>
      </c>
      <c r="D5" s="647">
        <v>2018</v>
      </c>
      <c r="E5" s="627">
        <v>2015</v>
      </c>
      <c r="F5" s="628">
        <v>2017</v>
      </c>
      <c r="G5" s="647">
        <v>2018</v>
      </c>
    </row>
    <row r="6" spans="1:7" ht="14.4" customHeight="1" x14ac:dyDescent="0.3">
      <c r="A6" s="617" t="s">
        <v>959</v>
      </c>
      <c r="B6" s="116">
        <v>3270</v>
      </c>
      <c r="C6" s="116">
        <v>3953</v>
      </c>
      <c r="D6" s="116">
        <v>3990</v>
      </c>
      <c r="E6" s="648">
        <v>292968.99</v>
      </c>
      <c r="F6" s="648">
        <v>385896.33</v>
      </c>
      <c r="G6" s="649">
        <v>372308</v>
      </c>
    </row>
    <row r="7" spans="1:7" ht="14.4" customHeight="1" x14ac:dyDescent="0.3">
      <c r="A7" s="618" t="s">
        <v>531</v>
      </c>
      <c r="B7" s="610">
        <v>6283</v>
      </c>
      <c r="C7" s="610">
        <v>7223</v>
      </c>
      <c r="D7" s="610">
        <v>8431</v>
      </c>
      <c r="E7" s="650">
        <v>631966.31999999995</v>
      </c>
      <c r="F7" s="650">
        <v>775622.01</v>
      </c>
      <c r="G7" s="651">
        <v>952300.31999999983</v>
      </c>
    </row>
    <row r="8" spans="1:7" ht="14.4" customHeight="1" x14ac:dyDescent="0.3">
      <c r="A8" s="618" t="s">
        <v>963</v>
      </c>
      <c r="B8" s="610">
        <v>1</v>
      </c>
      <c r="C8" s="610"/>
      <c r="D8" s="610"/>
      <c r="E8" s="650">
        <v>231</v>
      </c>
      <c r="F8" s="650"/>
      <c r="G8" s="651"/>
    </row>
    <row r="9" spans="1:7" ht="14.4" customHeight="1" x14ac:dyDescent="0.3">
      <c r="A9" s="618" t="s">
        <v>532</v>
      </c>
      <c r="B9" s="610">
        <v>3544</v>
      </c>
      <c r="C9" s="610">
        <v>3137</v>
      </c>
      <c r="D9" s="610">
        <v>2561</v>
      </c>
      <c r="E9" s="650">
        <v>511723.33999999997</v>
      </c>
      <c r="F9" s="650">
        <v>476249.66000000003</v>
      </c>
      <c r="G9" s="651">
        <v>443245.67</v>
      </c>
    </row>
    <row r="10" spans="1:7" ht="14.4" customHeight="1" x14ac:dyDescent="0.3">
      <c r="A10" s="618" t="s">
        <v>964</v>
      </c>
      <c r="B10" s="610">
        <v>12</v>
      </c>
      <c r="C10" s="610">
        <v>16</v>
      </c>
      <c r="D10" s="610"/>
      <c r="E10" s="650">
        <v>1608.33</v>
      </c>
      <c r="F10" s="650">
        <v>2307</v>
      </c>
      <c r="G10" s="651"/>
    </row>
    <row r="11" spans="1:7" ht="14.4" customHeight="1" x14ac:dyDescent="0.3">
      <c r="A11" s="618" t="s">
        <v>533</v>
      </c>
      <c r="B11" s="610">
        <v>253</v>
      </c>
      <c r="C11" s="610">
        <v>242</v>
      </c>
      <c r="D11" s="610">
        <v>350</v>
      </c>
      <c r="E11" s="650">
        <v>42013.66</v>
      </c>
      <c r="F11" s="650">
        <v>42363</v>
      </c>
      <c r="G11" s="651">
        <v>61327.67</v>
      </c>
    </row>
    <row r="12" spans="1:7" ht="14.4" customHeight="1" x14ac:dyDescent="0.3">
      <c r="A12" s="618" t="s">
        <v>534</v>
      </c>
      <c r="B12" s="610">
        <v>4040</v>
      </c>
      <c r="C12" s="610">
        <v>4433</v>
      </c>
      <c r="D12" s="610">
        <v>2747</v>
      </c>
      <c r="E12" s="650">
        <v>649042.67000000004</v>
      </c>
      <c r="F12" s="650">
        <v>761097.34000000008</v>
      </c>
      <c r="G12" s="651">
        <v>508739.67</v>
      </c>
    </row>
    <row r="13" spans="1:7" ht="14.4" customHeight="1" x14ac:dyDescent="0.3">
      <c r="A13" s="618" t="s">
        <v>965</v>
      </c>
      <c r="B13" s="610">
        <v>2</v>
      </c>
      <c r="C13" s="610"/>
      <c r="D13" s="610"/>
      <c r="E13" s="650">
        <v>148</v>
      </c>
      <c r="F13" s="650"/>
      <c r="G13" s="651"/>
    </row>
    <row r="14" spans="1:7" ht="14.4" customHeight="1" x14ac:dyDescent="0.3">
      <c r="A14" s="618" t="s">
        <v>966</v>
      </c>
      <c r="B14" s="610"/>
      <c r="C14" s="610">
        <v>2</v>
      </c>
      <c r="D14" s="610">
        <v>38</v>
      </c>
      <c r="E14" s="650"/>
      <c r="F14" s="650">
        <v>148</v>
      </c>
      <c r="G14" s="651">
        <v>7383.33</v>
      </c>
    </row>
    <row r="15" spans="1:7" ht="14.4" customHeight="1" thickBot="1" x14ac:dyDescent="0.35">
      <c r="A15" s="654" t="s">
        <v>535</v>
      </c>
      <c r="B15" s="612">
        <v>1302</v>
      </c>
      <c r="C15" s="612">
        <v>1645</v>
      </c>
      <c r="D15" s="612">
        <v>1795</v>
      </c>
      <c r="E15" s="652">
        <v>157917.34</v>
      </c>
      <c r="F15" s="652">
        <v>224955.00000000003</v>
      </c>
      <c r="G15" s="653">
        <v>277729.32999999996</v>
      </c>
    </row>
    <row r="16" spans="1:7" ht="14.4" customHeight="1" x14ac:dyDescent="0.3">
      <c r="A16" s="565" t="s">
        <v>247</v>
      </c>
    </row>
    <row r="17" spans="1:1" ht="14.4" customHeight="1" x14ac:dyDescent="0.3">
      <c r="A17" s="566" t="s">
        <v>529</v>
      </c>
    </row>
    <row r="18" spans="1:1" ht="14.4" customHeight="1" x14ac:dyDescent="0.3">
      <c r="A18" s="565" t="s">
        <v>961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1053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22378.7</v>
      </c>
      <c r="H3" s="103">
        <f t="shared" si="0"/>
        <v>2347169.71</v>
      </c>
      <c r="I3" s="74"/>
      <c r="J3" s="74"/>
      <c r="K3" s="103">
        <f t="shared" si="0"/>
        <v>21489.4</v>
      </c>
      <c r="L3" s="103">
        <f t="shared" si="0"/>
        <v>2714371.69</v>
      </c>
      <c r="M3" s="74"/>
      <c r="N3" s="74"/>
      <c r="O3" s="103">
        <f t="shared" si="0"/>
        <v>20766.75</v>
      </c>
      <c r="P3" s="103">
        <f t="shared" si="0"/>
        <v>2698390.3100000005</v>
      </c>
      <c r="Q3" s="75">
        <f>IF(L3=0,0,P3/L3)</f>
        <v>0.99411230965203612</v>
      </c>
      <c r="R3" s="104">
        <f>IF(O3=0,0,P3/O3)</f>
        <v>129.93801678163413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55"/>
      <c r="B5" s="655"/>
      <c r="C5" s="656"/>
      <c r="D5" s="657"/>
      <c r="E5" s="658"/>
      <c r="F5" s="659"/>
      <c r="G5" s="660" t="s">
        <v>71</v>
      </c>
      <c r="H5" s="661" t="s">
        <v>14</v>
      </c>
      <c r="I5" s="662"/>
      <c r="J5" s="662"/>
      <c r="K5" s="660" t="s">
        <v>71</v>
      </c>
      <c r="L5" s="661" t="s">
        <v>14</v>
      </c>
      <c r="M5" s="662"/>
      <c r="N5" s="662"/>
      <c r="O5" s="660" t="s">
        <v>71</v>
      </c>
      <c r="P5" s="661" t="s">
        <v>14</v>
      </c>
      <c r="Q5" s="663"/>
      <c r="R5" s="664"/>
    </row>
    <row r="6" spans="1:18" ht="14.4" customHeight="1" x14ac:dyDescent="0.3">
      <c r="A6" s="585" t="s">
        <v>968</v>
      </c>
      <c r="B6" s="586" t="s">
        <v>969</v>
      </c>
      <c r="C6" s="586" t="s">
        <v>442</v>
      </c>
      <c r="D6" s="586" t="s">
        <v>970</v>
      </c>
      <c r="E6" s="586" t="s">
        <v>971</v>
      </c>
      <c r="F6" s="586" t="s">
        <v>972</v>
      </c>
      <c r="G6" s="116">
        <v>569.19999999999993</v>
      </c>
      <c r="H6" s="116">
        <v>30793.719999999998</v>
      </c>
      <c r="I6" s="586">
        <v>1.045268330634203</v>
      </c>
      <c r="J6" s="586">
        <v>54.1</v>
      </c>
      <c r="K6" s="116">
        <v>544.54999999999995</v>
      </c>
      <c r="L6" s="116">
        <v>29460.110000000004</v>
      </c>
      <c r="M6" s="586">
        <v>1</v>
      </c>
      <c r="N6" s="586">
        <v>54.099917362960255</v>
      </c>
      <c r="O6" s="116">
        <v>562.4</v>
      </c>
      <c r="P6" s="116">
        <v>30425.870000000003</v>
      </c>
      <c r="Q6" s="591">
        <v>1.0327819549893058</v>
      </c>
      <c r="R6" s="609">
        <v>54.100053342816508</v>
      </c>
    </row>
    <row r="7" spans="1:18" ht="14.4" customHeight="1" x14ac:dyDescent="0.3">
      <c r="A7" s="592" t="s">
        <v>968</v>
      </c>
      <c r="B7" s="593" t="s">
        <v>969</v>
      </c>
      <c r="C7" s="593" t="s">
        <v>442</v>
      </c>
      <c r="D7" s="593" t="s">
        <v>970</v>
      </c>
      <c r="E7" s="593" t="s">
        <v>973</v>
      </c>
      <c r="F7" s="593" t="s">
        <v>974</v>
      </c>
      <c r="G7" s="610"/>
      <c r="H7" s="610"/>
      <c r="I7" s="593"/>
      <c r="J7" s="593"/>
      <c r="K7" s="610"/>
      <c r="L7" s="610"/>
      <c r="M7" s="593"/>
      <c r="N7" s="593"/>
      <c r="O7" s="610">
        <v>1.4</v>
      </c>
      <c r="P7" s="610">
        <v>151.55000000000001</v>
      </c>
      <c r="Q7" s="598"/>
      <c r="R7" s="611">
        <v>108.25000000000001</v>
      </c>
    </row>
    <row r="8" spans="1:18" ht="14.4" customHeight="1" x14ac:dyDescent="0.3">
      <c r="A8" s="592" t="s">
        <v>968</v>
      </c>
      <c r="B8" s="593" t="s">
        <v>969</v>
      </c>
      <c r="C8" s="593" t="s">
        <v>442</v>
      </c>
      <c r="D8" s="593" t="s">
        <v>970</v>
      </c>
      <c r="E8" s="593" t="s">
        <v>975</v>
      </c>
      <c r="F8" s="593" t="s">
        <v>473</v>
      </c>
      <c r="G8" s="610"/>
      <c r="H8" s="610"/>
      <c r="I8" s="593"/>
      <c r="J8" s="593"/>
      <c r="K8" s="610">
        <v>3.8</v>
      </c>
      <c r="L8" s="610">
        <v>525.16</v>
      </c>
      <c r="M8" s="593">
        <v>1</v>
      </c>
      <c r="N8" s="593">
        <v>138.19999999999999</v>
      </c>
      <c r="O8" s="610">
        <v>6.2</v>
      </c>
      <c r="P8" s="610">
        <v>849.02</v>
      </c>
      <c r="Q8" s="598">
        <v>1.6166882473912714</v>
      </c>
      <c r="R8" s="611">
        <v>136.93870967741935</v>
      </c>
    </row>
    <row r="9" spans="1:18" ht="14.4" customHeight="1" x14ac:dyDescent="0.3">
      <c r="A9" s="592" t="s">
        <v>968</v>
      </c>
      <c r="B9" s="593" t="s">
        <v>969</v>
      </c>
      <c r="C9" s="593" t="s">
        <v>442</v>
      </c>
      <c r="D9" s="593" t="s">
        <v>970</v>
      </c>
      <c r="E9" s="593" t="s">
        <v>976</v>
      </c>
      <c r="F9" s="593" t="s">
        <v>977</v>
      </c>
      <c r="G9" s="610">
        <v>16.2</v>
      </c>
      <c r="H9" s="610">
        <v>994.68000000000006</v>
      </c>
      <c r="I9" s="593">
        <v>1.0374542382427487</v>
      </c>
      <c r="J9" s="593">
        <v>61.400000000000006</v>
      </c>
      <c r="K9" s="610">
        <v>15.6</v>
      </c>
      <c r="L9" s="610">
        <v>958.76999999999987</v>
      </c>
      <c r="M9" s="593">
        <v>1</v>
      </c>
      <c r="N9" s="593">
        <v>61.459615384615375</v>
      </c>
      <c r="O9" s="610">
        <v>24.900000000000006</v>
      </c>
      <c r="P9" s="610">
        <v>1508.4400000000003</v>
      </c>
      <c r="Q9" s="598">
        <v>1.5733074668585798</v>
      </c>
      <c r="R9" s="611">
        <v>60.579919678714859</v>
      </c>
    </row>
    <row r="10" spans="1:18" ht="14.4" customHeight="1" x14ac:dyDescent="0.3">
      <c r="A10" s="592" t="s">
        <v>968</v>
      </c>
      <c r="B10" s="593" t="s">
        <v>969</v>
      </c>
      <c r="C10" s="593" t="s">
        <v>442</v>
      </c>
      <c r="D10" s="593" t="s">
        <v>970</v>
      </c>
      <c r="E10" s="593" t="s">
        <v>976</v>
      </c>
      <c r="F10" s="593" t="s">
        <v>478</v>
      </c>
      <c r="G10" s="610">
        <v>14.999999999999996</v>
      </c>
      <c r="H10" s="610">
        <v>920.99999999999989</v>
      </c>
      <c r="I10" s="593">
        <v>0.72815533980582503</v>
      </c>
      <c r="J10" s="593">
        <v>61.400000000000006</v>
      </c>
      <c r="K10" s="610">
        <v>20.599999999999994</v>
      </c>
      <c r="L10" s="610">
        <v>1264.8400000000001</v>
      </c>
      <c r="M10" s="593">
        <v>1</v>
      </c>
      <c r="N10" s="593">
        <v>61.400000000000027</v>
      </c>
      <c r="O10" s="610">
        <v>16.399999999999999</v>
      </c>
      <c r="P10" s="610">
        <v>830.67999999999984</v>
      </c>
      <c r="Q10" s="598">
        <v>0.65674709844723422</v>
      </c>
      <c r="R10" s="611">
        <v>50.651219512195119</v>
      </c>
    </row>
    <row r="11" spans="1:18" ht="14.4" customHeight="1" x14ac:dyDescent="0.3">
      <c r="A11" s="592" t="s">
        <v>968</v>
      </c>
      <c r="B11" s="593" t="s">
        <v>969</v>
      </c>
      <c r="C11" s="593" t="s">
        <v>442</v>
      </c>
      <c r="D11" s="593" t="s">
        <v>970</v>
      </c>
      <c r="E11" s="593" t="s">
        <v>978</v>
      </c>
      <c r="F11" s="593" t="s">
        <v>979</v>
      </c>
      <c r="G11" s="610">
        <v>11.6</v>
      </c>
      <c r="H11" s="610">
        <v>2053.2000000000003</v>
      </c>
      <c r="I11" s="593">
        <v>1.5064935064935066</v>
      </c>
      <c r="J11" s="593">
        <v>177.00000000000003</v>
      </c>
      <c r="K11" s="610">
        <v>7.6999999999999984</v>
      </c>
      <c r="L11" s="610">
        <v>1362.9</v>
      </c>
      <c r="M11" s="593">
        <v>1</v>
      </c>
      <c r="N11" s="593">
        <v>177.00000000000006</v>
      </c>
      <c r="O11" s="610">
        <v>9.3999999999999968</v>
      </c>
      <c r="P11" s="610">
        <v>1663.8000000000004</v>
      </c>
      <c r="Q11" s="598">
        <v>1.220779220779221</v>
      </c>
      <c r="R11" s="611">
        <v>177.00000000000011</v>
      </c>
    </row>
    <row r="12" spans="1:18" ht="14.4" customHeight="1" x14ac:dyDescent="0.3">
      <c r="A12" s="592" t="s">
        <v>968</v>
      </c>
      <c r="B12" s="593" t="s">
        <v>969</v>
      </c>
      <c r="C12" s="593" t="s">
        <v>442</v>
      </c>
      <c r="D12" s="593" t="s">
        <v>970</v>
      </c>
      <c r="E12" s="593" t="s">
        <v>978</v>
      </c>
      <c r="F12" s="593" t="s">
        <v>980</v>
      </c>
      <c r="G12" s="610">
        <v>5.7</v>
      </c>
      <c r="H12" s="610">
        <v>1008.9</v>
      </c>
      <c r="I12" s="593">
        <v>0.96610169491525422</v>
      </c>
      <c r="J12" s="593">
        <v>177</v>
      </c>
      <c r="K12" s="610">
        <v>5.8999999999999995</v>
      </c>
      <c r="L12" s="610">
        <v>1044.3</v>
      </c>
      <c r="M12" s="593">
        <v>1</v>
      </c>
      <c r="N12" s="593">
        <v>177</v>
      </c>
      <c r="O12" s="610">
        <v>3.9</v>
      </c>
      <c r="P12" s="610">
        <v>690.3</v>
      </c>
      <c r="Q12" s="598">
        <v>0.66101694915254239</v>
      </c>
      <c r="R12" s="611">
        <v>177</v>
      </c>
    </row>
    <row r="13" spans="1:18" ht="14.4" customHeight="1" x14ac:dyDescent="0.3">
      <c r="A13" s="592" t="s">
        <v>968</v>
      </c>
      <c r="B13" s="593" t="s">
        <v>969</v>
      </c>
      <c r="C13" s="593" t="s">
        <v>442</v>
      </c>
      <c r="D13" s="593" t="s">
        <v>970</v>
      </c>
      <c r="E13" s="593" t="s">
        <v>981</v>
      </c>
      <c r="F13" s="593"/>
      <c r="G13" s="610">
        <v>196</v>
      </c>
      <c r="H13" s="610">
        <v>16805.04</v>
      </c>
      <c r="I13" s="593"/>
      <c r="J13" s="593">
        <v>85.740000000000009</v>
      </c>
      <c r="K13" s="610"/>
      <c r="L13" s="610"/>
      <c r="M13" s="593"/>
      <c r="N13" s="593"/>
      <c r="O13" s="610"/>
      <c r="P13" s="610"/>
      <c r="Q13" s="598"/>
      <c r="R13" s="611"/>
    </row>
    <row r="14" spans="1:18" ht="14.4" customHeight="1" x14ac:dyDescent="0.3">
      <c r="A14" s="592" t="s">
        <v>968</v>
      </c>
      <c r="B14" s="593" t="s">
        <v>969</v>
      </c>
      <c r="C14" s="593" t="s">
        <v>442</v>
      </c>
      <c r="D14" s="593" t="s">
        <v>970</v>
      </c>
      <c r="E14" s="593" t="s">
        <v>982</v>
      </c>
      <c r="F14" s="593" t="s">
        <v>983</v>
      </c>
      <c r="G14" s="610">
        <v>2858</v>
      </c>
      <c r="H14" s="610">
        <v>6973.5199999999986</v>
      </c>
      <c r="I14" s="593"/>
      <c r="J14" s="593">
        <v>2.4399999999999995</v>
      </c>
      <c r="K14" s="610"/>
      <c r="L14" s="610"/>
      <c r="M14" s="593"/>
      <c r="N14" s="593"/>
      <c r="O14" s="610"/>
      <c r="P14" s="610"/>
      <c r="Q14" s="598"/>
      <c r="R14" s="611"/>
    </row>
    <row r="15" spans="1:18" ht="14.4" customHeight="1" x14ac:dyDescent="0.3">
      <c r="A15" s="592" t="s">
        <v>968</v>
      </c>
      <c r="B15" s="593" t="s">
        <v>969</v>
      </c>
      <c r="C15" s="593" t="s">
        <v>442</v>
      </c>
      <c r="D15" s="593" t="s">
        <v>970</v>
      </c>
      <c r="E15" s="593" t="s">
        <v>984</v>
      </c>
      <c r="F15" s="593" t="s">
        <v>983</v>
      </c>
      <c r="G15" s="610"/>
      <c r="H15" s="610"/>
      <c r="I15" s="593"/>
      <c r="J15" s="593"/>
      <c r="K15" s="610"/>
      <c r="L15" s="610"/>
      <c r="M15" s="593"/>
      <c r="N15" s="593"/>
      <c r="O15" s="610">
        <v>4</v>
      </c>
      <c r="P15" s="610">
        <v>24.36</v>
      </c>
      <c r="Q15" s="598"/>
      <c r="R15" s="611">
        <v>6.09</v>
      </c>
    </row>
    <row r="16" spans="1:18" ht="14.4" customHeight="1" x14ac:dyDescent="0.3">
      <c r="A16" s="592" t="s">
        <v>968</v>
      </c>
      <c r="B16" s="593" t="s">
        <v>969</v>
      </c>
      <c r="C16" s="593" t="s">
        <v>442</v>
      </c>
      <c r="D16" s="593" t="s">
        <v>970</v>
      </c>
      <c r="E16" s="593" t="s">
        <v>985</v>
      </c>
      <c r="F16" s="593" t="s">
        <v>459</v>
      </c>
      <c r="G16" s="610"/>
      <c r="H16" s="610"/>
      <c r="I16" s="593"/>
      <c r="J16" s="593"/>
      <c r="K16" s="610">
        <v>140.24999999999997</v>
      </c>
      <c r="L16" s="610">
        <v>673.27</v>
      </c>
      <c r="M16" s="593">
        <v>1</v>
      </c>
      <c r="N16" s="593">
        <v>4.800499108734404</v>
      </c>
      <c r="O16" s="610">
        <v>144.90000000000003</v>
      </c>
      <c r="P16" s="610">
        <v>695.5200000000001</v>
      </c>
      <c r="Q16" s="598">
        <v>1.0330476628989858</v>
      </c>
      <c r="R16" s="611">
        <v>4.8</v>
      </c>
    </row>
    <row r="17" spans="1:18" ht="14.4" customHeight="1" x14ac:dyDescent="0.3">
      <c r="A17" s="592" t="s">
        <v>968</v>
      </c>
      <c r="B17" s="593" t="s">
        <v>969</v>
      </c>
      <c r="C17" s="593" t="s">
        <v>442</v>
      </c>
      <c r="D17" s="593" t="s">
        <v>970</v>
      </c>
      <c r="E17" s="593" t="s">
        <v>986</v>
      </c>
      <c r="F17" s="593" t="s">
        <v>987</v>
      </c>
      <c r="G17" s="610"/>
      <c r="H17" s="610"/>
      <c r="I17" s="593"/>
      <c r="J17" s="593"/>
      <c r="K17" s="610">
        <v>83</v>
      </c>
      <c r="L17" s="610">
        <v>8668.52</v>
      </c>
      <c r="M17" s="593">
        <v>1</v>
      </c>
      <c r="N17" s="593">
        <v>104.44000000000001</v>
      </c>
      <c r="O17" s="610">
        <v>70</v>
      </c>
      <c r="P17" s="610">
        <v>7310.7999999999993</v>
      </c>
      <c r="Q17" s="598">
        <v>0.84337349397590344</v>
      </c>
      <c r="R17" s="611">
        <v>104.43999999999998</v>
      </c>
    </row>
    <row r="18" spans="1:18" ht="14.4" customHeight="1" x14ac:dyDescent="0.3">
      <c r="A18" s="592" t="s">
        <v>968</v>
      </c>
      <c r="B18" s="593" t="s">
        <v>969</v>
      </c>
      <c r="C18" s="593" t="s">
        <v>442</v>
      </c>
      <c r="D18" s="593" t="s">
        <v>970</v>
      </c>
      <c r="E18" s="593" t="s">
        <v>986</v>
      </c>
      <c r="F18" s="593" t="s">
        <v>988</v>
      </c>
      <c r="G18" s="610"/>
      <c r="H18" s="610"/>
      <c r="I18" s="593"/>
      <c r="J18" s="593"/>
      <c r="K18" s="610">
        <v>17</v>
      </c>
      <c r="L18" s="610">
        <v>1775.48</v>
      </c>
      <c r="M18" s="593">
        <v>1</v>
      </c>
      <c r="N18" s="593">
        <v>104.44</v>
      </c>
      <c r="O18" s="610">
        <v>5</v>
      </c>
      <c r="P18" s="610">
        <v>522.20000000000005</v>
      </c>
      <c r="Q18" s="598">
        <v>0.29411764705882354</v>
      </c>
      <c r="R18" s="611">
        <v>104.44000000000001</v>
      </c>
    </row>
    <row r="19" spans="1:18" ht="14.4" customHeight="1" x14ac:dyDescent="0.3">
      <c r="A19" s="592" t="s">
        <v>968</v>
      </c>
      <c r="B19" s="593" t="s">
        <v>969</v>
      </c>
      <c r="C19" s="593" t="s">
        <v>442</v>
      </c>
      <c r="D19" s="593" t="s">
        <v>970</v>
      </c>
      <c r="E19" s="593" t="s">
        <v>989</v>
      </c>
      <c r="F19" s="593"/>
      <c r="G19" s="610"/>
      <c r="H19" s="610"/>
      <c r="I19" s="593"/>
      <c r="J19" s="593"/>
      <c r="K19" s="610"/>
      <c r="L19" s="610"/>
      <c r="M19" s="593"/>
      <c r="N19" s="593"/>
      <c r="O19" s="610">
        <v>3</v>
      </c>
      <c r="P19" s="610">
        <v>30540</v>
      </c>
      <c r="Q19" s="598"/>
      <c r="R19" s="611">
        <v>10180</v>
      </c>
    </row>
    <row r="20" spans="1:18" ht="14.4" customHeight="1" x14ac:dyDescent="0.3">
      <c r="A20" s="592" t="s">
        <v>968</v>
      </c>
      <c r="B20" s="593" t="s">
        <v>969</v>
      </c>
      <c r="C20" s="593" t="s">
        <v>442</v>
      </c>
      <c r="D20" s="593" t="s">
        <v>990</v>
      </c>
      <c r="E20" s="593" t="s">
        <v>991</v>
      </c>
      <c r="F20" s="593" t="s">
        <v>992</v>
      </c>
      <c r="G20" s="610">
        <v>96</v>
      </c>
      <c r="H20" s="610">
        <v>17568</v>
      </c>
      <c r="I20" s="593">
        <v>0.55172413793103448</v>
      </c>
      <c r="J20" s="593">
        <v>183</v>
      </c>
      <c r="K20" s="610">
        <v>174</v>
      </c>
      <c r="L20" s="610">
        <v>31842</v>
      </c>
      <c r="M20" s="593">
        <v>1</v>
      </c>
      <c r="N20" s="593">
        <v>183</v>
      </c>
      <c r="O20" s="610">
        <v>125</v>
      </c>
      <c r="P20" s="610">
        <v>23000</v>
      </c>
      <c r="Q20" s="598">
        <v>0.72231643740971041</v>
      </c>
      <c r="R20" s="611">
        <v>184</v>
      </c>
    </row>
    <row r="21" spans="1:18" ht="14.4" customHeight="1" x14ac:dyDescent="0.3">
      <c r="A21" s="592" t="s">
        <v>968</v>
      </c>
      <c r="B21" s="593" t="s">
        <v>969</v>
      </c>
      <c r="C21" s="593" t="s">
        <v>442</v>
      </c>
      <c r="D21" s="593" t="s">
        <v>990</v>
      </c>
      <c r="E21" s="593" t="s">
        <v>993</v>
      </c>
      <c r="F21" s="593" t="s">
        <v>994</v>
      </c>
      <c r="G21" s="610">
        <v>26</v>
      </c>
      <c r="H21" s="610">
        <v>3172</v>
      </c>
      <c r="I21" s="593">
        <v>0.5</v>
      </c>
      <c r="J21" s="593">
        <v>122</v>
      </c>
      <c r="K21" s="610">
        <v>52</v>
      </c>
      <c r="L21" s="610">
        <v>6344</v>
      </c>
      <c r="M21" s="593">
        <v>1</v>
      </c>
      <c r="N21" s="593">
        <v>122</v>
      </c>
      <c r="O21" s="610">
        <v>18</v>
      </c>
      <c r="P21" s="610">
        <v>2188</v>
      </c>
      <c r="Q21" s="598">
        <v>0.34489281210592687</v>
      </c>
      <c r="R21" s="611">
        <v>121.55555555555556</v>
      </c>
    </row>
    <row r="22" spans="1:18" ht="14.4" customHeight="1" x14ac:dyDescent="0.3">
      <c r="A22" s="592" t="s">
        <v>968</v>
      </c>
      <c r="B22" s="593" t="s">
        <v>969</v>
      </c>
      <c r="C22" s="593" t="s">
        <v>442</v>
      </c>
      <c r="D22" s="593" t="s">
        <v>990</v>
      </c>
      <c r="E22" s="593" t="s">
        <v>993</v>
      </c>
      <c r="F22" s="593" t="s">
        <v>995</v>
      </c>
      <c r="G22" s="610">
        <v>33</v>
      </c>
      <c r="H22" s="610">
        <v>4026</v>
      </c>
      <c r="I22" s="593">
        <v>16.5</v>
      </c>
      <c r="J22" s="593">
        <v>122</v>
      </c>
      <c r="K22" s="610">
        <v>2</v>
      </c>
      <c r="L22" s="610">
        <v>244</v>
      </c>
      <c r="M22" s="593">
        <v>1</v>
      </c>
      <c r="N22" s="593">
        <v>122</v>
      </c>
      <c r="O22" s="610">
        <v>4</v>
      </c>
      <c r="P22" s="610">
        <v>486</v>
      </c>
      <c r="Q22" s="598">
        <v>1.9918032786885247</v>
      </c>
      <c r="R22" s="611">
        <v>121.5</v>
      </c>
    </row>
    <row r="23" spans="1:18" ht="14.4" customHeight="1" x14ac:dyDescent="0.3">
      <c r="A23" s="592" t="s">
        <v>968</v>
      </c>
      <c r="B23" s="593" t="s">
        <v>969</v>
      </c>
      <c r="C23" s="593" t="s">
        <v>442</v>
      </c>
      <c r="D23" s="593" t="s">
        <v>990</v>
      </c>
      <c r="E23" s="593" t="s">
        <v>996</v>
      </c>
      <c r="F23" s="593" t="s">
        <v>997</v>
      </c>
      <c r="G23" s="610">
        <v>3763</v>
      </c>
      <c r="H23" s="610">
        <v>139231</v>
      </c>
      <c r="I23" s="593">
        <v>0.96685508735868453</v>
      </c>
      <c r="J23" s="593">
        <v>37</v>
      </c>
      <c r="K23" s="610">
        <v>3892</v>
      </c>
      <c r="L23" s="610">
        <v>144004</v>
      </c>
      <c r="M23" s="593">
        <v>1</v>
      </c>
      <c r="N23" s="593">
        <v>37</v>
      </c>
      <c r="O23" s="610">
        <v>3810</v>
      </c>
      <c r="P23" s="610">
        <v>140970</v>
      </c>
      <c r="Q23" s="598">
        <v>0.97893114080164445</v>
      </c>
      <c r="R23" s="611">
        <v>37</v>
      </c>
    </row>
    <row r="24" spans="1:18" ht="14.4" customHeight="1" x14ac:dyDescent="0.3">
      <c r="A24" s="592" t="s">
        <v>968</v>
      </c>
      <c r="B24" s="593" t="s">
        <v>969</v>
      </c>
      <c r="C24" s="593" t="s">
        <v>442</v>
      </c>
      <c r="D24" s="593" t="s">
        <v>990</v>
      </c>
      <c r="E24" s="593" t="s">
        <v>996</v>
      </c>
      <c r="F24" s="593" t="s">
        <v>998</v>
      </c>
      <c r="G24" s="610">
        <v>9</v>
      </c>
      <c r="H24" s="610">
        <v>333</v>
      </c>
      <c r="I24" s="593">
        <v>0.6428571428571429</v>
      </c>
      <c r="J24" s="593">
        <v>37</v>
      </c>
      <c r="K24" s="610">
        <v>14</v>
      </c>
      <c r="L24" s="610">
        <v>518</v>
      </c>
      <c r="M24" s="593">
        <v>1</v>
      </c>
      <c r="N24" s="593">
        <v>37</v>
      </c>
      <c r="O24" s="610">
        <v>16</v>
      </c>
      <c r="P24" s="610">
        <v>592</v>
      </c>
      <c r="Q24" s="598">
        <v>1.1428571428571428</v>
      </c>
      <c r="R24" s="611">
        <v>37</v>
      </c>
    </row>
    <row r="25" spans="1:18" ht="14.4" customHeight="1" x14ac:dyDescent="0.3">
      <c r="A25" s="592" t="s">
        <v>968</v>
      </c>
      <c r="B25" s="593" t="s">
        <v>969</v>
      </c>
      <c r="C25" s="593" t="s">
        <v>442</v>
      </c>
      <c r="D25" s="593" t="s">
        <v>990</v>
      </c>
      <c r="E25" s="593" t="s">
        <v>999</v>
      </c>
      <c r="F25" s="593" t="s">
        <v>1000</v>
      </c>
      <c r="G25" s="610">
        <v>1021</v>
      </c>
      <c r="H25" s="610">
        <v>10210</v>
      </c>
      <c r="I25" s="593">
        <v>0.90434012400354291</v>
      </c>
      <c r="J25" s="593">
        <v>10</v>
      </c>
      <c r="K25" s="610">
        <v>1129</v>
      </c>
      <c r="L25" s="610">
        <v>11290</v>
      </c>
      <c r="M25" s="593">
        <v>1</v>
      </c>
      <c r="N25" s="593">
        <v>10</v>
      </c>
      <c r="O25" s="610">
        <v>1000</v>
      </c>
      <c r="P25" s="610">
        <v>10000</v>
      </c>
      <c r="Q25" s="598">
        <v>0.8857395925597874</v>
      </c>
      <c r="R25" s="611">
        <v>10</v>
      </c>
    </row>
    <row r="26" spans="1:18" ht="14.4" customHeight="1" x14ac:dyDescent="0.3">
      <c r="A26" s="592" t="s">
        <v>968</v>
      </c>
      <c r="B26" s="593" t="s">
        <v>969</v>
      </c>
      <c r="C26" s="593" t="s">
        <v>442</v>
      </c>
      <c r="D26" s="593" t="s">
        <v>990</v>
      </c>
      <c r="E26" s="593" t="s">
        <v>999</v>
      </c>
      <c r="F26" s="593" t="s">
        <v>1001</v>
      </c>
      <c r="G26" s="610">
        <v>6</v>
      </c>
      <c r="H26" s="610">
        <v>60</v>
      </c>
      <c r="I26" s="593">
        <v>0.75</v>
      </c>
      <c r="J26" s="593">
        <v>10</v>
      </c>
      <c r="K26" s="610">
        <v>8</v>
      </c>
      <c r="L26" s="610">
        <v>80</v>
      </c>
      <c r="M26" s="593">
        <v>1</v>
      </c>
      <c r="N26" s="593">
        <v>10</v>
      </c>
      <c r="O26" s="610">
        <v>12</v>
      </c>
      <c r="P26" s="610">
        <v>120</v>
      </c>
      <c r="Q26" s="598">
        <v>1.5</v>
      </c>
      <c r="R26" s="611">
        <v>10</v>
      </c>
    </row>
    <row r="27" spans="1:18" ht="14.4" customHeight="1" x14ac:dyDescent="0.3">
      <c r="A27" s="592" t="s">
        <v>968</v>
      </c>
      <c r="B27" s="593" t="s">
        <v>969</v>
      </c>
      <c r="C27" s="593" t="s">
        <v>442</v>
      </c>
      <c r="D27" s="593" t="s">
        <v>990</v>
      </c>
      <c r="E27" s="593" t="s">
        <v>1002</v>
      </c>
      <c r="F27" s="593" t="s">
        <v>1003</v>
      </c>
      <c r="G27" s="610">
        <v>132</v>
      </c>
      <c r="H27" s="610">
        <v>660</v>
      </c>
      <c r="I27" s="593">
        <v>1.0076335877862594</v>
      </c>
      <c r="J27" s="593">
        <v>5</v>
      </c>
      <c r="K27" s="610">
        <v>131</v>
      </c>
      <c r="L27" s="610">
        <v>655</v>
      </c>
      <c r="M27" s="593">
        <v>1</v>
      </c>
      <c r="N27" s="593">
        <v>5</v>
      </c>
      <c r="O27" s="610">
        <v>154</v>
      </c>
      <c r="P27" s="610">
        <v>770</v>
      </c>
      <c r="Q27" s="598">
        <v>1.1755725190839694</v>
      </c>
      <c r="R27" s="611">
        <v>5</v>
      </c>
    </row>
    <row r="28" spans="1:18" ht="14.4" customHeight="1" x14ac:dyDescent="0.3">
      <c r="A28" s="592" t="s">
        <v>968</v>
      </c>
      <c r="B28" s="593" t="s">
        <v>969</v>
      </c>
      <c r="C28" s="593" t="s">
        <v>442</v>
      </c>
      <c r="D28" s="593" t="s">
        <v>990</v>
      </c>
      <c r="E28" s="593" t="s">
        <v>1004</v>
      </c>
      <c r="F28" s="593" t="s">
        <v>1005</v>
      </c>
      <c r="G28" s="610">
        <v>28</v>
      </c>
      <c r="H28" s="610">
        <v>140</v>
      </c>
      <c r="I28" s="593">
        <v>0.84848484848484851</v>
      </c>
      <c r="J28" s="593">
        <v>5</v>
      </c>
      <c r="K28" s="610">
        <v>33</v>
      </c>
      <c r="L28" s="610">
        <v>165</v>
      </c>
      <c r="M28" s="593">
        <v>1</v>
      </c>
      <c r="N28" s="593">
        <v>5</v>
      </c>
      <c r="O28" s="610">
        <v>50</v>
      </c>
      <c r="P28" s="610">
        <v>250</v>
      </c>
      <c r="Q28" s="598">
        <v>1.5151515151515151</v>
      </c>
      <c r="R28" s="611">
        <v>5</v>
      </c>
    </row>
    <row r="29" spans="1:18" ht="14.4" customHeight="1" x14ac:dyDescent="0.3">
      <c r="A29" s="592" t="s">
        <v>968</v>
      </c>
      <c r="B29" s="593" t="s">
        <v>969</v>
      </c>
      <c r="C29" s="593" t="s">
        <v>442</v>
      </c>
      <c r="D29" s="593" t="s">
        <v>990</v>
      </c>
      <c r="E29" s="593" t="s">
        <v>1006</v>
      </c>
      <c r="F29" s="593" t="s">
        <v>1007</v>
      </c>
      <c r="G29" s="610">
        <v>198</v>
      </c>
      <c r="H29" s="610">
        <v>14652</v>
      </c>
      <c r="I29" s="593">
        <v>0.330550918196995</v>
      </c>
      <c r="J29" s="593">
        <v>74</v>
      </c>
      <c r="K29" s="610">
        <v>599</v>
      </c>
      <c r="L29" s="610">
        <v>44326</v>
      </c>
      <c r="M29" s="593">
        <v>1</v>
      </c>
      <c r="N29" s="593">
        <v>74</v>
      </c>
      <c r="O29" s="610">
        <v>651</v>
      </c>
      <c r="P29" s="610">
        <v>48174</v>
      </c>
      <c r="Q29" s="598">
        <v>1.0868113522537564</v>
      </c>
      <c r="R29" s="611">
        <v>74</v>
      </c>
    </row>
    <row r="30" spans="1:18" ht="14.4" customHeight="1" x14ac:dyDescent="0.3">
      <c r="A30" s="592" t="s">
        <v>968</v>
      </c>
      <c r="B30" s="593" t="s">
        <v>969</v>
      </c>
      <c r="C30" s="593" t="s">
        <v>442</v>
      </c>
      <c r="D30" s="593" t="s">
        <v>990</v>
      </c>
      <c r="E30" s="593" t="s">
        <v>1006</v>
      </c>
      <c r="F30" s="593" t="s">
        <v>1008</v>
      </c>
      <c r="G30" s="610">
        <v>129</v>
      </c>
      <c r="H30" s="610">
        <v>9546</v>
      </c>
      <c r="I30" s="593">
        <v>8.6</v>
      </c>
      <c r="J30" s="593">
        <v>74</v>
      </c>
      <c r="K30" s="610">
        <v>15</v>
      </c>
      <c r="L30" s="610">
        <v>1110</v>
      </c>
      <c r="M30" s="593">
        <v>1</v>
      </c>
      <c r="N30" s="593">
        <v>74</v>
      </c>
      <c r="O30" s="610">
        <v>8</v>
      </c>
      <c r="P30" s="610">
        <v>592</v>
      </c>
      <c r="Q30" s="598">
        <v>0.53333333333333333</v>
      </c>
      <c r="R30" s="611">
        <v>74</v>
      </c>
    </row>
    <row r="31" spans="1:18" ht="14.4" customHeight="1" x14ac:dyDescent="0.3">
      <c r="A31" s="592" t="s">
        <v>968</v>
      </c>
      <c r="B31" s="593" t="s">
        <v>969</v>
      </c>
      <c r="C31" s="593" t="s">
        <v>442</v>
      </c>
      <c r="D31" s="593" t="s">
        <v>990</v>
      </c>
      <c r="E31" s="593" t="s">
        <v>1009</v>
      </c>
      <c r="F31" s="593" t="s">
        <v>1010</v>
      </c>
      <c r="G31" s="610">
        <v>543</v>
      </c>
      <c r="H31" s="610">
        <v>96111</v>
      </c>
      <c r="I31" s="593">
        <v>1.0342857142857143</v>
      </c>
      <c r="J31" s="593">
        <v>177</v>
      </c>
      <c r="K31" s="610">
        <v>525</v>
      </c>
      <c r="L31" s="610">
        <v>92925</v>
      </c>
      <c r="M31" s="593">
        <v>1</v>
      </c>
      <c r="N31" s="593">
        <v>177</v>
      </c>
      <c r="O31" s="610">
        <v>550</v>
      </c>
      <c r="P31" s="610">
        <v>97900</v>
      </c>
      <c r="Q31" s="598">
        <v>1.0535377993005111</v>
      </c>
      <c r="R31" s="611">
        <v>178</v>
      </c>
    </row>
    <row r="32" spans="1:18" ht="14.4" customHeight="1" x14ac:dyDescent="0.3">
      <c r="A32" s="592" t="s">
        <v>968</v>
      </c>
      <c r="B32" s="593" t="s">
        <v>969</v>
      </c>
      <c r="C32" s="593" t="s">
        <v>442</v>
      </c>
      <c r="D32" s="593" t="s">
        <v>990</v>
      </c>
      <c r="E32" s="593" t="s">
        <v>1009</v>
      </c>
      <c r="F32" s="593" t="s">
        <v>1011</v>
      </c>
      <c r="G32" s="610">
        <v>10</v>
      </c>
      <c r="H32" s="610">
        <v>1770</v>
      </c>
      <c r="I32" s="593">
        <v>0.7142857142857143</v>
      </c>
      <c r="J32" s="593">
        <v>177</v>
      </c>
      <c r="K32" s="610">
        <v>14</v>
      </c>
      <c r="L32" s="610">
        <v>2478</v>
      </c>
      <c r="M32" s="593">
        <v>1</v>
      </c>
      <c r="N32" s="593">
        <v>177</v>
      </c>
      <c r="O32" s="610">
        <v>12</v>
      </c>
      <c r="P32" s="610">
        <v>2136</v>
      </c>
      <c r="Q32" s="598">
        <v>0.86198547215496368</v>
      </c>
      <c r="R32" s="611">
        <v>178</v>
      </c>
    </row>
    <row r="33" spans="1:18" ht="14.4" customHeight="1" x14ac:dyDescent="0.3">
      <c r="A33" s="592" t="s">
        <v>968</v>
      </c>
      <c r="B33" s="593" t="s">
        <v>969</v>
      </c>
      <c r="C33" s="593" t="s">
        <v>442</v>
      </c>
      <c r="D33" s="593" t="s">
        <v>990</v>
      </c>
      <c r="E33" s="593" t="s">
        <v>1012</v>
      </c>
      <c r="F33" s="593" t="s">
        <v>1013</v>
      </c>
      <c r="G33" s="610">
        <v>3</v>
      </c>
      <c r="H33" s="610">
        <v>537</v>
      </c>
      <c r="I33" s="593">
        <v>0.98713235294117652</v>
      </c>
      <c r="J33" s="593">
        <v>179</v>
      </c>
      <c r="K33" s="610">
        <v>2</v>
      </c>
      <c r="L33" s="610">
        <v>544</v>
      </c>
      <c r="M33" s="593">
        <v>1</v>
      </c>
      <c r="N33" s="593">
        <v>272</v>
      </c>
      <c r="O33" s="610">
        <v>3</v>
      </c>
      <c r="P33" s="610">
        <v>816</v>
      </c>
      <c r="Q33" s="598">
        <v>1.5</v>
      </c>
      <c r="R33" s="611">
        <v>272</v>
      </c>
    </row>
    <row r="34" spans="1:18" ht="14.4" customHeight="1" x14ac:dyDescent="0.3">
      <c r="A34" s="592" t="s">
        <v>968</v>
      </c>
      <c r="B34" s="593" t="s">
        <v>969</v>
      </c>
      <c r="C34" s="593" t="s">
        <v>442</v>
      </c>
      <c r="D34" s="593" t="s">
        <v>990</v>
      </c>
      <c r="E34" s="593" t="s">
        <v>1012</v>
      </c>
      <c r="F34" s="593" t="s">
        <v>1014</v>
      </c>
      <c r="G34" s="610">
        <v>378</v>
      </c>
      <c r="H34" s="610">
        <v>67662</v>
      </c>
      <c r="I34" s="593">
        <v>0.6759710677749361</v>
      </c>
      <c r="J34" s="593">
        <v>179</v>
      </c>
      <c r="K34" s="610">
        <v>368</v>
      </c>
      <c r="L34" s="610">
        <v>100096</v>
      </c>
      <c r="M34" s="593">
        <v>1</v>
      </c>
      <c r="N34" s="593">
        <v>272</v>
      </c>
      <c r="O34" s="610">
        <v>321</v>
      </c>
      <c r="P34" s="610">
        <v>87312</v>
      </c>
      <c r="Q34" s="598">
        <v>0.87228260869565222</v>
      </c>
      <c r="R34" s="611">
        <v>272</v>
      </c>
    </row>
    <row r="35" spans="1:18" ht="14.4" customHeight="1" x14ac:dyDescent="0.3">
      <c r="A35" s="592" t="s">
        <v>968</v>
      </c>
      <c r="B35" s="593" t="s">
        <v>969</v>
      </c>
      <c r="C35" s="593" t="s">
        <v>442</v>
      </c>
      <c r="D35" s="593" t="s">
        <v>990</v>
      </c>
      <c r="E35" s="593" t="s">
        <v>1015</v>
      </c>
      <c r="F35" s="593" t="s">
        <v>1016</v>
      </c>
      <c r="G35" s="610">
        <v>10</v>
      </c>
      <c r="H35" s="610">
        <v>333.32</v>
      </c>
      <c r="I35" s="593">
        <v>0.52628919695582144</v>
      </c>
      <c r="J35" s="593">
        <v>33.332000000000001</v>
      </c>
      <c r="K35" s="610">
        <v>19</v>
      </c>
      <c r="L35" s="610">
        <v>633.34</v>
      </c>
      <c r="M35" s="593">
        <v>1</v>
      </c>
      <c r="N35" s="593">
        <v>33.333684210526314</v>
      </c>
      <c r="O35" s="610">
        <v>9</v>
      </c>
      <c r="P35" s="610">
        <v>300</v>
      </c>
      <c r="Q35" s="598">
        <v>0.47367922442921651</v>
      </c>
      <c r="R35" s="611">
        <v>33.333333333333336</v>
      </c>
    </row>
    <row r="36" spans="1:18" ht="14.4" customHeight="1" x14ac:dyDescent="0.3">
      <c r="A36" s="592" t="s">
        <v>968</v>
      </c>
      <c r="B36" s="593" t="s">
        <v>969</v>
      </c>
      <c r="C36" s="593" t="s">
        <v>442</v>
      </c>
      <c r="D36" s="593" t="s">
        <v>990</v>
      </c>
      <c r="E36" s="593" t="s">
        <v>1015</v>
      </c>
      <c r="F36" s="593" t="s">
        <v>1017</v>
      </c>
      <c r="G36" s="610">
        <v>2026</v>
      </c>
      <c r="H36" s="610">
        <v>67533.33</v>
      </c>
      <c r="I36" s="593">
        <v>1.0389743076923079</v>
      </c>
      <c r="J36" s="593">
        <v>33.333331688055281</v>
      </c>
      <c r="K36" s="610">
        <v>1950</v>
      </c>
      <c r="L36" s="610">
        <v>64999.999999999993</v>
      </c>
      <c r="M36" s="593">
        <v>1</v>
      </c>
      <c r="N36" s="593">
        <v>33.333333333333329</v>
      </c>
      <c r="O36" s="610">
        <v>1545</v>
      </c>
      <c r="P36" s="610">
        <v>51499.990000000005</v>
      </c>
      <c r="Q36" s="598">
        <v>0.79230753846153867</v>
      </c>
      <c r="R36" s="611">
        <v>33.333326860841424</v>
      </c>
    </row>
    <row r="37" spans="1:18" ht="14.4" customHeight="1" x14ac:dyDescent="0.3">
      <c r="A37" s="592" t="s">
        <v>968</v>
      </c>
      <c r="B37" s="593" t="s">
        <v>969</v>
      </c>
      <c r="C37" s="593" t="s">
        <v>442</v>
      </c>
      <c r="D37" s="593" t="s">
        <v>990</v>
      </c>
      <c r="E37" s="593" t="s">
        <v>1018</v>
      </c>
      <c r="F37" s="593" t="s">
        <v>1019</v>
      </c>
      <c r="G37" s="610">
        <v>694</v>
      </c>
      <c r="H37" s="610">
        <v>25678</v>
      </c>
      <c r="I37" s="593">
        <v>1.035820895522388</v>
      </c>
      <c r="J37" s="593">
        <v>37</v>
      </c>
      <c r="K37" s="610">
        <v>670</v>
      </c>
      <c r="L37" s="610">
        <v>24790</v>
      </c>
      <c r="M37" s="593">
        <v>1</v>
      </c>
      <c r="N37" s="593">
        <v>37</v>
      </c>
      <c r="O37" s="610">
        <v>635</v>
      </c>
      <c r="P37" s="610">
        <v>23495</v>
      </c>
      <c r="Q37" s="598">
        <v>0.94776119402985071</v>
      </c>
      <c r="R37" s="611">
        <v>37</v>
      </c>
    </row>
    <row r="38" spans="1:18" ht="14.4" customHeight="1" x14ac:dyDescent="0.3">
      <c r="A38" s="592" t="s">
        <v>968</v>
      </c>
      <c r="B38" s="593" t="s">
        <v>969</v>
      </c>
      <c r="C38" s="593" t="s">
        <v>442</v>
      </c>
      <c r="D38" s="593" t="s">
        <v>990</v>
      </c>
      <c r="E38" s="593" t="s">
        <v>1020</v>
      </c>
      <c r="F38" s="593" t="s">
        <v>1021</v>
      </c>
      <c r="G38" s="610">
        <v>1</v>
      </c>
      <c r="H38" s="610">
        <v>32</v>
      </c>
      <c r="I38" s="593"/>
      <c r="J38" s="593">
        <v>32</v>
      </c>
      <c r="K38" s="610"/>
      <c r="L38" s="610"/>
      <c r="M38" s="593"/>
      <c r="N38" s="593"/>
      <c r="O38" s="610">
        <v>2</v>
      </c>
      <c r="P38" s="610">
        <v>64</v>
      </c>
      <c r="Q38" s="598"/>
      <c r="R38" s="611">
        <v>32</v>
      </c>
    </row>
    <row r="39" spans="1:18" ht="14.4" customHeight="1" x14ac:dyDescent="0.3">
      <c r="A39" s="592" t="s">
        <v>968</v>
      </c>
      <c r="B39" s="593" t="s">
        <v>969</v>
      </c>
      <c r="C39" s="593" t="s">
        <v>442</v>
      </c>
      <c r="D39" s="593" t="s">
        <v>990</v>
      </c>
      <c r="E39" s="593" t="s">
        <v>1022</v>
      </c>
      <c r="F39" s="593" t="s">
        <v>1023</v>
      </c>
      <c r="G39" s="610">
        <v>3039</v>
      </c>
      <c r="H39" s="610">
        <v>398109</v>
      </c>
      <c r="I39" s="593">
        <v>1.0446751897219511</v>
      </c>
      <c r="J39" s="593">
        <v>131</v>
      </c>
      <c r="K39" s="610">
        <v>2887</v>
      </c>
      <c r="L39" s="610">
        <v>381084</v>
      </c>
      <c r="M39" s="593">
        <v>1</v>
      </c>
      <c r="N39" s="593">
        <v>132</v>
      </c>
      <c r="O39" s="610">
        <v>3016</v>
      </c>
      <c r="P39" s="610">
        <v>398112</v>
      </c>
      <c r="Q39" s="598">
        <v>1.0446830620020784</v>
      </c>
      <c r="R39" s="611">
        <v>132</v>
      </c>
    </row>
    <row r="40" spans="1:18" ht="14.4" customHeight="1" x14ac:dyDescent="0.3">
      <c r="A40" s="592" t="s">
        <v>968</v>
      </c>
      <c r="B40" s="593" t="s">
        <v>969</v>
      </c>
      <c r="C40" s="593" t="s">
        <v>442</v>
      </c>
      <c r="D40" s="593" t="s">
        <v>990</v>
      </c>
      <c r="E40" s="593" t="s">
        <v>1024</v>
      </c>
      <c r="F40" s="593" t="s">
        <v>1025</v>
      </c>
      <c r="G40" s="610">
        <v>1381</v>
      </c>
      <c r="H40" s="610">
        <v>102194</v>
      </c>
      <c r="I40" s="593">
        <v>0.92996632996633</v>
      </c>
      <c r="J40" s="593">
        <v>74</v>
      </c>
      <c r="K40" s="610">
        <v>1485</v>
      </c>
      <c r="L40" s="610">
        <v>109890</v>
      </c>
      <c r="M40" s="593">
        <v>1</v>
      </c>
      <c r="N40" s="593">
        <v>74</v>
      </c>
      <c r="O40" s="610">
        <v>1273</v>
      </c>
      <c r="P40" s="610">
        <v>94202</v>
      </c>
      <c r="Q40" s="598">
        <v>0.85723905723905724</v>
      </c>
      <c r="R40" s="611">
        <v>74</v>
      </c>
    </row>
    <row r="41" spans="1:18" ht="14.4" customHeight="1" x14ac:dyDescent="0.3">
      <c r="A41" s="592" t="s">
        <v>968</v>
      </c>
      <c r="B41" s="593" t="s">
        <v>969</v>
      </c>
      <c r="C41" s="593" t="s">
        <v>442</v>
      </c>
      <c r="D41" s="593" t="s">
        <v>990</v>
      </c>
      <c r="E41" s="593" t="s">
        <v>1026</v>
      </c>
      <c r="F41" s="593" t="s">
        <v>1027</v>
      </c>
      <c r="G41" s="610">
        <v>7</v>
      </c>
      <c r="H41" s="610">
        <v>2478</v>
      </c>
      <c r="I41" s="593">
        <v>0.7755868544600939</v>
      </c>
      <c r="J41" s="593">
        <v>354</v>
      </c>
      <c r="K41" s="610">
        <v>9</v>
      </c>
      <c r="L41" s="610">
        <v>3195</v>
      </c>
      <c r="M41" s="593">
        <v>1</v>
      </c>
      <c r="N41" s="593">
        <v>355</v>
      </c>
      <c r="O41" s="610">
        <v>11</v>
      </c>
      <c r="P41" s="610">
        <v>3905</v>
      </c>
      <c r="Q41" s="598">
        <v>1.2222222222222223</v>
      </c>
      <c r="R41" s="611">
        <v>355</v>
      </c>
    </row>
    <row r="42" spans="1:18" ht="14.4" customHeight="1" x14ac:dyDescent="0.3">
      <c r="A42" s="592" t="s">
        <v>968</v>
      </c>
      <c r="B42" s="593" t="s">
        <v>969</v>
      </c>
      <c r="C42" s="593" t="s">
        <v>442</v>
      </c>
      <c r="D42" s="593" t="s">
        <v>990</v>
      </c>
      <c r="E42" s="593" t="s">
        <v>1026</v>
      </c>
      <c r="F42" s="593" t="s">
        <v>1028</v>
      </c>
      <c r="G42" s="610">
        <v>1067</v>
      </c>
      <c r="H42" s="610">
        <v>377718</v>
      </c>
      <c r="I42" s="593">
        <v>0.89940352172204829</v>
      </c>
      <c r="J42" s="593">
        <v>354</v>
      </c>
      <c r="K42" s="610">
        <v>1183</v>
      </c>
      <c r="L42" s="610">
        <v>419965</v>
      </c>
      <c r="M42" s="593">
        <v>1</v>
      </c>
      <c r="N42" s="593">
        <v>355</v>
      </c>
      <c r="O42" s="610">
        <v>1056</v>
      </c>
      <c r="P42" s="610">
        <v>374880</v>
      </c>
      <c r="Q42" s="598">
        <v>0.89264581572273882</v>
      </c>
      <c r="R42" s="611">
        <v>355</v>
      </c>
    </row>
    <row r="43" spans="1:18" ht="14.4" customHeight="1" x14ac:dyDescent="0.3">
      <c r="A43" s="592" t="s">
        <v>968</v>
      </c>
      <c r="B43" s="593" t="s">
        <v>969</v>
      </c>
      <c r="C43" s="593" t="s">
        <v>442</v>
      </c>
      <c r="D43" s="593" t="s">
        <v>990</v>
      </c>
      <c r="E43" s="593" t="s">
        <v>1029</v>
      </c>
      <c r="F43" s="593" t="s">
        <v>1030</v>
      </c>
      <c r="G43" s="610">
        <v>14</v>
      </c>
      <c r="H43" s="610">
        <v>3108</v>
      </c>
      <c r="I43" s="593">
        <v>0.99551569506726456</v>
      </c>
      <c r="J43" s="593">
        <v>222</v>
      </c>
      <c r="K43" s="610">
        <v>14</v>
      </c>
      <c r="L43" s="610">
        <v>3122</v>
      </c>
      <c r="M43" s="593">
        <v>1</v>
      </c>
      <c r="N43" s="593">
        <v>223</v>
      </c>
      <c r="O43" s="610">
        <v>16</v>
      </c>
      <c r="P43" s="610">
        <v>3568</v>
      </c>
      <c r="Q43" s="598">
        <v>1.1428571428571428</v>
      </c>
      <c r="R43" s="611">
        <v>223</v>
      </c>
    </row>
    <row r="44" spans="1:18" ht="14.4" customHeight="1" x14ac:dyDescent="0.3">
      <c r="A44" s="592" t="s">
        <v>968</v>
      </c>
      <c r="B44" s="593" t="s">
        <v>969</v>
      </c>
      <c r="C44" s="593" t="s">
        <v>442</v>
      </c>
      <c r="D44" s="593" t="s">
        <v>990</v>
      </c>
      <c r="E44" s="593" t="s">
        <v>1029</v>
      </c>
      <c r="F44" s="593" t="s">
        <v>1031</v>
      </c>
      <c r="G44" s="610">
        <v>514</v>
      </c>
      <c r="H44" s="610">
        <v>114108</v>
      </c>
      <c r="I44" s="593">
        <v>0.31392335415004541</v>
      </c>
      <c r="J44" s="593">
        <v>222</v>
      </c>
      <c r="K44" s="610">
        <v>1630</v>
      </c>
      <c r="L44" s="610">
        <v>363490</v>
      </c>
      <c r="M44" s="593">
        <v>1</v>
      </c>
      <c r="N44" s="593">
        <v>223</v>
      </c>
      <c r="O44" s="610">
        <v>1700</v>
      </c>
      <c r="P44" s="610">
        <v>379100</v>
      </c>
      <c r="Q44" s="598">
        <v>1.0429447852760736</v>
      </c>
      <c r="R44" s="611">
        <v>223</v>
      </c>
    </row>
    <row r="45" spans="1:18" ht="14.4" customHeight="1" x14ac:dyDescent="0.3">
      <c r="A45" s="592" t="s">
        <v>968</v>
      </c>
      <c r="B45" s="593" t="s">
        <v>969</v>
      </c>
      <c r="C45" s="593" t="s">
        <v>442</v>
      </c>
      <c r="D45" s="593" t="s">
        <v>990</v>
      </c>
      <c r="E45" s="593" t="s">
        <v>1032</v>
      </c>
      <c r="F45" s="593" t="s">
        <v>1033</v>
      </c>
      <c r="G45" s="610">
        <v>522</v>
      </c>
      <c r="H45" s="610">
        <v>40194</v>
      </c>
      <c r="I45" s="593">
        <v>0.93716337522441651</v>
      </c>
      <c r="J45" s="593">
        <v>77</v>
      </c>
      <c r="K45" s="610">
        <v>557</v>
      </c>
      <c r="L45" s="610">
        <v>42889</v>
      </c>
      <c r="M45" s="593">
        <v>1</v>
      </c>
      <c r="N45" s="593">
        <v>77</v>
      </c>
      <c r="O45" s="610">
        <v>452</v>
      </c>
      <c r="P45" s="610">
        <v>34804</v>
      </c>
      <c r="Q45" s="598">
        <v>0.81149012567324952</v>
      </c>
      <c r="R45" s="611">
        <v>77</v>
      </c>
    </row>
    <row r="46" spans="1:18" ht="14.4" customHeight="1" x14ac:dyDescent="0.3">
      <c r="A46" s="592" t="s">
        <v>968</v>
      </c>
      <c r="B46" s="593" t="s">
        <v>969</v>
      </c>
      <c r="C46" s="593" t="s">
        <v>442</v>
      </c>
      <c r="D46" s="593" t="s">
        <v>990</v>
      </c>
      <c r="E46" s="593" t="s">
        <v>1032</v>
      </c>
      <c r="F46" s="593" t="s">
        <v>1034</v>
      </c>
      <c r="G46" s="610">
        <v>44</v>
      </c>
      <c r="H46" s="610">
        <v>3388</v>
      </c>
      <c r="I46" s="593">
        <v>7.333333333333333</v>
      </c>
      <c r="J46" s="593">
        <v>77</v>
      </c>
      <c r="K46" s="610">
        <v>6</v>
      </c>
      <c r="L46" s="610">
        <v>462</v>
      </c>
      <c r="M46" s="593">
        <v>1</v>
      </c>
      <c r="N46" s="593">
        <v>77</v>
      </c>
      <c r="O46" s="610">
        <v>5</v>
      </c>
      <c r="P46" s="610">
        <v>385</v>
      </c>
      <c r="Q46" s="598">
        <v>0.83333333333333337</v>
      </c>
      <c r="R46" s="611">
        <v>77</v>
      </c>
    </row>
    <row r="47" spans="1:18" ht="14.4" customHeight="1" x14ac:dyDescent="0.3">
      <c r="A47" s="592" t="s">
        <v>968</v>
      </c>
      <c r="B47" s="593" t="s">
        <v>969</v>
      </c>
      <c r="C47" s="593" t="s">
        <v>442</v>
      </c>
      <c r="D47" s="593" t="s">
        <v>990</v>
      </c>
      <c r="E47" s="593" t="s">
        <v>1035</v>
      </c>
      <c r="F47" s="593" t="s">
        <v>1036</v>
      </c>
      <c r="G47" s="610">
        <v>141</v>
      </c>
      <c r="H47" s="610">
        <v>3948</v>
      </c>
      <c r="I47" s="593">
        <v>0.87577639751552794</v>
      </c>
      <c r="J47" s="593">
        <v>28</v>
      </c>
      <c r="K47" s="610">
        <v>161</v>
      </c>
      <c r="L47" s="610">
        <v>4508</v>
      </c>
      <c r="M47" s="593">
        <v>1</v>
      </c>
      <c r="N47" s="593">
        <v>28</v>
      </c>
      <c r="O47" s="610">
        <v>119</v>
      </c>
      <c r="P47" s="610">
        <v>3332</v>
      </c>
      <c r="Q47" s="598">
        <v>0.73913043478260865</v>
      </c>
      <c r="R47" s="611">
        <v>28</v>
      </c>
    </row>
    <row r="48" spans="1:18" ht="14.4" customHeight="1" x14ac:dyDescent="0.3">
      <c r="A48" s="592" t="s">
        <v>968</v>
      </c>
      <c r="B48" s="593" t="s">
        <v>969</v>
      </c>
      <c r="C48" s="593" t="s">
        <v>442</v>
      </c>
      <c r="D48" s="593" t="s">
        <v>990</v>
      </c>
      <c r="E48" s="593" t="s">
        <v>1035</v>
      </c>
      <c r="F48" s="593" t="s">
        <v>1037</v>
      </c>
      <c r="G48" s="610"/>
      <c r="H48" s="610"/>
      <c r="I48" s="593"/>
      <c r="J48" s="593"/>
      <c r="K48" s="610">
        <v>1</v>
      </c>
      <c r="L48" s="610">
        <v>28</v>
      </c>
      <c r="M48" s="593">
        <v>1</v>
      </c>
      <c r="N48" s="593">
        <v>28</v>
      </c>
      <c r="O48" s="610"/>
      <c r="P48" s="610"/>
      <c r="Q48" s="598"/>
      <c r="R48" s="611"/>
    </row>
    <row r="49" spans="1:18" ht="14.4" customHeight="1" x14ac:dyDescent="0.3">
      <c r="A49" s="592" t="s">
        <v>968</v>
      </c>
      <c r="B49" s="593" t="s">
        <v>969</v>
      </c>
      <c r="C49" s="593" t="s">
        <v>442</v>
      </c>
      <c r="D49" s="593" t="s">
        <v>990</v>
      </c>
      <c r="E49" s="593" t="s">
        <v>1038</v>
      </c>
      <c r="F49" s="593" t="s">
        <v>1039</v>
      </c>
      <c r="G49" s="610">
        <v>220</v>
      </c>
      <c r="H49" s="610">
        <v>12980</v>
      </c>
      <c r="I49" s="593">
        <v>1.2087912087912087</v>
      </c>
      <c r="J49" s="593">
        <v>59</v>
      </c>
      <c r="K49" s="610">
        <v>182</v>
      </c>
      <c r="L49" s="610">
        <v>10738</v>
      </c>
      <c r="M49" s="593">
        <v>1</v>
      </c>
      <c r="N49" s="593">
        <v>59</v>
      </c>
      <c r="O49" s="610">
        <v>169</v>
      </c>
      <c r="P49" s="610">
        <v>10037</v>
      </c>
      <c r="Q49" s="598">
        <v>0.93471782454833308</v>
      </c>
      <c r="R49" s="611">
        <v>59.390532544378701</v>
      </c>
    </row>
    <row r="50" spans="1:18" ht="14.4" customHeight="1" x14ac:dyDescent="0.3">
      <c r="A50" s="592" t="s">
        <v>968</v>
      </c>
      <c r="B50" s="593" t="s">
        <v>969</v>
      </c>
      <c r="C50" s="593" t="s">
        <v>442</v>
      </c>
      <c r="D50" s="593" t="s">
        <v>990</v>
      </c>
      <c r="E50" s="593" t="s">
        <v>1040</v>
      </c>
      <c r="F50" s="593" t="s">
        <v>1041</v>
      </c>
      <c r="G50" s="610">
        <v>5</v>
      </c>
      <c r="H50" s="610">
        <v>3505</v>
      </c>
      <c r="I50" s="593">
        <v>0.625</v>
      </c>
      <c r="J50" s="593">
        <v>701</v>
      </c>
      <c r="K50" s="610">
        <v>8</v>
      </c>
      <c r="L50" s="610">
        <v>5608</v>
      </c>
      <c r="M50" s="593">
        <v>1</v>
      </c>
      <c r="N50" s="593">
        <v>701</v>
      </c>
      <c r="O50" s="610">
        <v>17</v>
      </c>
      <c r="P50" s="610">
        <v>11934</v>
      </c>
      <c r="Q50" s="598">
        <v>2.1280313837375178</v>
      </c>
      <c r="R50" s="611">
        <v>702</v>
      </c>
    </row>
    <row r="51" spans="1:18" ht="14.4" customHeight="1" x14ac:dyDescent="0.3">
      <c r="A51" s="592" t="s">
        <v>968</v>
      </c>
      <c r="B51" s="593" t="s">
        <v>969</v>
      </c>
      <c r="C51" s="593" t="s">
        <v>442</v>
      </c>
      <c r="D51" s="593" t="s">
        <v>990</v>
      </c>
      <c r="E51" s="593" t="s">
        <v>1040</v>
      </c>
      <c r="F51" s="593" t="s">
        <v>1042</v>
      </c>
      <c r="G51" s="610">
        <v>416</v>
      </c>
      <c r="H51" s="610">
        <v>291616</v>
      </c>
      <c r="I51" s="593">
        <v>1.1304347826086956</v>
      </c>
      <c r="J51" s="593">
        <v>701</v>
      </c>
      <c r="K51" s="610">
        <v>368</v>
      </c>
      <c r="L51" s="610">
        <v>257968</v>
      </c>
      <c r="M51" s="593">
        <v>1</v>
      </c>
      <c r="N51" s="593">
        <v>701</v>
      </c>
      <c r="O51" s="610">
        <v>376</v>
      </c>
      <c r="P51" s="610">
        <v>263952</v>
      </c>
      <c r="Q51" s="598">
        <v>1.0231966755566582</v>
      </c>
      <c r="R51" s="611">
        <v>702</v>
      </c>
    </row>
    <row r="52" spans="1:18" ht="14.4" customHeight="1" x14ac:dyDescent="0.3">
      <c r="A52" s="592" t="s">
        <v>968</v>
      </c>
      <c r="B52" s="593" t="s">
        <v>969</v>
      </c>
      <c r="C52" s="593" t="s">
        <v>442</v>
      </c>
      <c r="D52" s="593" t="s">
        <v>990</v>
      </c>
      <c r="E52" s="593" t="s">
        <v>1043</v>
      </c>
      <c r="F52" s="593" t="s">
        <v>1044</v>
      </c>
      <c r="G52" s="610">
        <v>1435</v>
      </c>
      <c r="H52" s="610">
        <v>331485</v>
      </c>
      <c r="I52" s="593">
        <v>0.89352428393524286</v>
      </c>
      <c r="J52" s="593">
        <v>231</v>
      </c>
      <c r="K52" s="610">
        <v>1606</v>
      </c>
      <c r="L52" s="610">
        <v>370986</v>
      </c>
      <c r="M52" s="593">
        <v>1</v>
      </c>
      <c r="N52" s="593">
        <v>231</v>
      </c>
      <c r="O52" s="610">
        <v>1592</v>
      </c>
      <c r="P52" s="610">
        <v>369344</v>
      </c>
      <c r="Q52" s="598">
        <v>0.99557395696872664</v>
      </c>
      <c r="R52" s="611">
        <v>232</v>
      </c>
    </row>
    <row r="53" spans="1:18" ht="14.4" customHeight="1" x14ac:dyDescent="0.3">
      <c r="A53" s="592" t="s">
        <v>968</v>
      </c>
      <c r="B53" s="593" t="s">
        <v>969</v>
      </c>
      <c r="C53" s="593" t="s">
        <v>442</v>
      </c>
      <c r="D53" s="593" t="s">
        <v>990</v>
      </c>
      <c r="E53" s="593" t="s">
        <v>1045</v>
      </c>
      <c r="F53" s="593" t="s">
        <v>1046</v>
      </c>
      <c r="G53" s="610">
        <v>12</v>
      </c>
      <c r="H53" s="610">
        <v>5664</v>
      </c>
      <c r="I53" s="593">
        <v>2.9936575052854124</v>
      </c>
      <c r="J53" s="593">
        <v>472</v>
      </c>
      <c r="K53" s="610">
        <v>4</v>
      </c>
      <c r="L53" s="610">
        <v>1892</v>
      </c>
      <c r="M53" s="593">
        <v>1</v>
      </c>
      <c r="N53" s="593">
        <v>473</v>
      </c>
      <c r="O53" s="610">
        <v>1</v>
      </c>
      <c r="P53" s="610">
        <v>475</v>
      </c>
      <c r="Q53" s="598">
        <v>0.2510570824524313</v>
      </c>
      <c r="R53" s="611">
        <v>475</v>
      </c>
    </row>
    <row r="54" spans="1:18" ht="14.4" customHeight="1" x14ac:dyDescent="0.3">
      <c r="A54" s="592" t="s">
        <v>968</v>
      </c>
      <c r="B54" s="593" t="s">
        <v>969</v>
      </c>
      <c r="C54" s="593" t="s">
        <v>442</v>
      </c>
      <c r="D54" s="593" t="s">
        <v>990</v>
      </c>
      <c r="E54" s="593" t="s">
        <v>1045</v>
      </c>
      <c r="F54" s="593" t="s">
        <v>1047</v>
      </c>
      <c r="G54" s="610">
        <v>124</v>
      </c>
      <c r="H54" s="610">
        <v>58528</v>
      </c>
      <c r="I54" s="593">
        <v>0.85929058022081273</v>
      </c>
      <c r="J54" s="593">
        <v>472</v>
      </c>
      <c r="K54" s="610">
        <v>144</v>
      </c>
      <c r="L54" s="610">
        <v>68112</v>
      </c>
      <c r="M54" s="593">
        <v>1</v>
      </c>
      <c r="N54" s="593">
        <v>473</v>
      </c>
      <c r="O54" s="610">
        <v>118</v>
      </c>
      <c r="P54" s="610">
        <v>55964</v>
      </c>
      <c r="Q54" s="598">
        <v>0.82164669955367631</v>
      </c>
      <c r="R54" s="611">
        <v>474.27118644067798</v>
      </c>
    </row>
    <row r="55" spans="1:18" ht="14.4" customHeight="1" x14ac:dyDescent="0.3">
      <c r="A55" s="592" t="s">
        <v>968</v>
      </c>
      <c r="B55" s="593" t="s">
        <v>969</v>
      </c>
      <c r="C55" s="593" t="s">
        <v>447</v>
      </c>
      <c r="D55" s="593" t="s">
        <v>970</v>
      </c>
      <c r="E55" s="593" t="s">
        <v>971</v>
      </c>
      <c r="F55" s="593" t="s">
        <v>972</v>
      </c>
      <c r="G55" s="610"/>
      <c r="H55" s="610"/>
      <c r="I55" s="593"/>
      <c r="J55" s="593"/>
      <c r="K55" s="610"/>
      <c r="L55" s="610"/>
      <c r="M55" s="593"/>
      <c r="N55" s="593"/>
      <c r="O55" s="610">
        <v>2.5999999999999996</v>
      </c>
      <c r="P55" s="610">
        <v>140.66</v>
      </c>
      <c r="Q55" s="598"/>
      <c r="R55" s="611">
        <v>54.100000000000009</v>
      </c>
    </row>
    <row r="56" spans="1:18" ht="14.4" customHeight="1" x14ac:dyDescent="0.3">
      <c r="A56" s="592" t="s">
        <v>968</v>
      </c>
      <c r="B56" s="593" t="s">
        <v>969</v>
      </c>
      <c r="C56" s="593" t="s">
        <v>447</v>
      </c>
      <c r="D56" s="593" t="s">
        <v>970</v>
      </c>
      <c r="E56" s="593" t="s">
        <v>985</v>
      </c>
      <c r="F56" s="593" t="s">
        <v>459</v>
      </c>
      <c r="G56" s="610"/>
      <c r="H56" s="610"/>
      <c r="I56" s="593"/>
      <c r="J56" s="593"/>
      <c r="K56" s="610"/>
      <c r="L56" s="610"/>
      <c r="M56" s="593"/>
      <c r="N56" s="593"/>
      <c r="O56" s="610">
        <v>0.64999999999999991</v>
      </c>
      <c r="P56" s="610">
        <v>3.12</v>
      </c>
      <c r="Q56" s="598"/>
      <c r="R56" s="611">
        <v>4.8000000000000007</v>
      </c>
    </row>
    <row r="57" spans="1:18" ht="14.4" customHeight="1" x14ac:dyDescent="0.3">
      <c r="A57" s="592" t="s">
        <v>968</v>
      </c>
      <c r="B57" s="593" t="s">
        <v>969</v>
      </c>
      <c r="C57" s="593" t="s">
        <v>447</v>
      </c>
      <c r="D57" s="593" t="s">
        <v>990</v>
      </c>
      <c r="E57" s="593" t="s">
        <v>996</v>
      </c>
      <c r="F57" s="593" t="s">
        <v>997</v>
      </c>
      <c r="G57" s="610"/>
      <c r="H57" s="610"/>
      <c r="I57" s="593"/>
      <c r="J57" s="593"/>
      <c r="K57" s="610"/>
      <c r="L57" s="610"/>
      <c r="M57" s="593"/>
      <c r="N57" s="593"/>
      <c r="O57" s="610">
        <v>12</v>
      </c>
      <c r="P57" s="610">
        <v>444</v>
      </c>
      <c r="Q57" s="598"/>
      <c r="R57" s="611">
        <v>37</v>
      </c>
    </row>
    <row r="58" spans="1:18" ht="14.4" customHeight="1" x14ac:dyDescent="0.3">
      <c r="A58" s="592" t="s">
        <v>968</v>
      </c>
      <c r="B58" s="593" t="s">
        <v>969</v>
      </c>
      <c r="C58" s="593" t="s">
        <v>447</v>
      </c>
      <c r="D58" s="593" t="s">
        <v>990</v>
      </c>
      <c r="E58" s="593" t="s">
        <v>1022</v>
      </c>
      <c r="F58" s="593" t="s">
        <v>1023</v>
      </c>
      <c r="G58" s="610"/>
      <c r="H58" s="610"/>
      <c r="I58" s="593"/>
      <c r="J58" s="593"/>
      <c r="K58" s="610"/>
      <c r="L58" s="610"/>
      <c r="M58" s="593"/>
      <c r="N58" s="593"/>
      <c r="O58" s="610">
        <v>13</v>
      </c>
      <c r="P58" s="610">
        <v>1716</v>
      </c>
      <c r="Q58" s="598"/>
      <c r="R58" s="611">
        <v>132</v>
      </c>
    </row>
    <row r="59" spans="1:18" ht="14.4" customHeight="1" x14ac:dyDescent="0.3">
      <c r="A59" s="592" t="s">
        <v>968</v>
      </c>
      <c r="B59" s="593" t="s">
        <v>969</v>
      </c>
      <c r="C59" s="593" t="s">
        <v>447</v>
      </c>
      <c r="D59" s="593" t="s">
        <v>990</v>
      </c>
      <c r="E59" s="593" t="s">
        <v>1024</v>
      </c>
      <c r="F59" s="593" t="s">
        <v>1025</v>
      </c>
      <c r="G59" s="610"/>
      <c r="H59" s="610"/>
      <c r="I59" s="593"/>
      <c r="J59" s="593"/>
      <c r="K59" s="610"/>
      <c r="L59" s="610"/>
      <c r="M59" s="593"/>
      <c r="N59" s="593"/>
      <c r="O59" s="610">
        <v>1</v>
      </c>
      <c r="P59" s="610">
        <v>74</v>
      </c>
      <c r="Q59" s="598"/>
      <c r="R59" s="611">
        <v>74</v>
      </c>
    </row>
    <row r="60" spans="1:18" ht="14.4" customHeight="1" x14ac:dyDescent="0.3">
      <c r="A60" s="592" t="s">
        <v>1048</v>
      </c>
      <c r="B60" s="593" t="s">
        <v>1049</v>
      </c>
      <c r="C60" s="593" t="s">
        <v>442</v>
      </c>
      <c r="D60" s="593" t="s">
        <v>990</v>
      </c>
      <c r="E60" s="593" t="s">
        <v>996</v>
      </c>
      <c r="F60" s="593" t="s">
        <v>997</v>
      </c>
      <c r="G60" s="610">
        <v>6</v>
      </c>
      <c r="H60" s="610">
        <v>222</v>
      </c>
      <c r="I60" s="593"/>
      <c r="J60" s="593">
        <v>37</v>
      </c>
      <c r="K60" s="610"/>
      <c r="L60" s="610"/>
      <c r="M60" s="593"/>
      <c r="N60" s="593"/>
      <c r="O60" s="610"/>
      <c r="P60" s="610"/>
      <c r="Q60" s="598"/>
      <c r="R60" s="611"/>
    </row>
    <row r="61" spans="1:18" ht="14.4" customHeight="1" x14ac:dyDescent="0.3">
      <c r="A61" s="592" t="s">
        <v>1048</v>
      </c>
      <c r="B61" s="593" t="s">
        <v>1049</v>
      </c>
      <c r="C61" s="593" t="s">
        <v>442</v>
      </c>
      <c r="D61" s="593" t="s">
        <v>990</v>
      </c>
      <c r="E61" s="593" t="s">
        <v>996</v>
      </c>
      <c r="F61" s="593" t="s">
        <v>998</v>
      </c>
      <c r="G61" s="610">
        <v>1</v>
      </c>
      <c r="H61" s="610">
        <v>37</v>
      </c>
      <c r="I61" s="593"/>
      <c r="J61" s="593">
        <v>37</v>
      </c>
      <c r="K61" s="610"/>
      <c r="L61" s="610"/>
      <c r="M61" s="593"/>
      <c r="N61" s="593"/>
      <c r="O61" s="610">
        <v>5</v>
      </c>
      <c r="P61" s="610">
        <v>185</v>
      </c>
      <c r="Q61" s="598"/>
      <c r="R61" s="611">
        <v>37</v>
      </c>
    </row>
    <row r="62" spans="1:18" ht="14.4" customHeight="1" x14ac:dyDescent="0.3">
      <c r="A62" s="592" t="s">
        <v>1048</v>
      </c>
      <c r="B62" s="593" t="s">
        <v>1049</v>
      </c>
      <c r="C62" s="593" t="s">
        <v>442</v>
      </c>
      <c r="D62" s="593" t="s">
        <v>990</v>
      </c>
      <c r="E62" s="593" t="s">
        <v>1002</v>
      </c>
      <c r="F62" s="593" t="s">
        <v>1003</v>
      </c>
      <c r="G62" s="610"/>
      <c r="H62" s="610"/>
      <c r="I62" s="593"/>
      <c r="J62" s="593"/>
      <c r="K62" s="610">
        <v>1</v>
      </c>
      <c r="L62" s="610">
        <v>5</v>
      </c>
      <c r="M62" s="593">
        <v>1</v>
      </c>
      <c r="N62" s="593">
        <v>5</v>
      </c>
      <c r="O62" s="610"/>
      <c r="P62" s="610"/>
      <c r="Q62" s="598"/>
      <c r="R62" s="611"/>
    </row>
    <row r="63" spans="1:18" ht="14.4" customHeight="1" x14ac:dyDescent="0.3">
      <c r="A63" s="592" t="s">
        <v>1048</v>
      </c>
      <c r="B63" s="593" t="s">
        <v>1049</v>
      </c>
      <c r="C63" s="593" t="s">
        <v>442</v>
      </c>
      <c r="D63" s="593" t="s">
        <v>990</v>
      </c>
      <c r="E63" s="593" t="s">
        <v>1004</v>
      </c>
      <c r="F63" s="593" t="s">
        <v>1005</v>
      </c>
      <c r="G63" s="610"/>
      <c r="H63" s="610"/>
      <c r="I63" s="593"/>
      <c r="J63" s="593"/>
      <c r="K63" s="610">
        <v>1</v>
      </c>
      <c r="L63" s="610">
        <v>5</v>
      </c>
      <c r="M63" s="593">
        <v>1</v>
      </c>
      <c r="N63" s="593">
        <v>5</v>
      </c>
      <c r="O63" s="610"/>
      <c r="P63" s="610"/>
      <c r="Q63" s="598"/>
      <c r="R63" s="611"/>
    </row>
    <row r="64" spans="1:18" ht="14.4" customHeight="1" x14ac:dyDescent="0.3">
      <c r="A64" s="592" t="s">
        <v>1048</v>
      </c>
      <c r="B64" s="593" t="s">
        <v>1049</v>
      </c>
      <c r="C64" s="593" t="s">
        <v>442</v>
      </c>
      <c r="D64" s="593" t="s">
        <v>990</v>
      </c>
      <c r="E64" s="593" t="s">
        <v>1050</v>
      </c>
      <c r="F64" s="593" t="s">
        <v>1051</v>
      </c>
      <c r="G64" s="610">
        <v>456</v>
      </c>
      <c r="H64" s="610">
        <v>55176</v>
      </c>
      <c r="I64" s="593">
        <v>0.69618320610687023</v>
      </c>
      <c r="J64" s="593">
        <v>121</v>
      </c>
      <c r="K64" s="610">
        <v>655</v>
      </c>
      <c r="L64" s="610">
        <v>79255</v>
      </c>
      <c r="M64" s="593">
        <v>1</v>
      </c>
      <c r="N64" s="593">
        <v>121</v>
      </c>
      <c r="O64" s="610">
        <v>992</v>
      </c>
      <c r="P64" s="610">
        <v>120694</v>
      </c>
      <c r="Q64" s="598">
        <v>1.5228566021071226</v>
      </c>
      <c r="R64" s="611">
        <v>121.66733870967742</v>
      </c>
    </row>
    <row r="65" spans="1:18" ht="14.4" customHeight="1" x14ac:dyDescent="0.3">
      <c r="A65" s="592" t="s">
        <v>1048</v>
      </c>
      <c r="B65" s="593" t="s">
        <v>1049</v>
      </c>
      <c r="C65" s="593" t="s">
        <v>442</v>
      </c>
      <c r="D65" s="593" t="s">
        <v>990</v>
      </c>
      <c r="E65" s="593" t="s">
        <v>1050</v>
      </c>
      <c r="F65" s="593" t="s">
        <v>1052</v>
      </c>
      <c r="G65" s="610">
        <v>190</v>
      </c>
      <c r="H65" s="610">
        <v>22990</v>
      </c>
      <c r="I65" s="593">
        <v>1.25</v>
      </c>
      <c r="J65" s="593">
        <v>121</v>
      </c>
      <c r="K65" s="610">
        <v>152</v>
      </c>
      <c r="L65" s="610">
        <v>18392</v>
      </c>
      <c r="M65" s="593">
        <v>1</v>
      </c>
      <c r="N65" s="593">
        <v>121</v>
      </c>
      <c r="O65" s="610">
        <v>38</v>
      </c>
      <c r="P65" s="610">
        <v>4602</v>
      </c>
      <c r="Q65" s="598">
        <v>0.25021748586341885</v>
      </c>
      <c r="R65" s="611">
        <v>121.10526315789474</v>
      </c>
    </row>
    <row r="66" spans="1:18" ht="14.4" customHeight="1" x14ac:dyDescent="0.3">
      <c r="A66" s="592" t="s">
        <v>1048</v>
      </c>
      <c r="B66" s="593" t="s">
        <v>1049</v>
      </c>
      <c r="C66" s="593" t="s">
        <v>442</v>
      </c>
      <c r="D66" s="593" t="s">
        <v>990</v>
      </c>
      <c r="E66" s="593" t="s">
        <v>1022</v>
      </c>
      <c r="F66" s="593" t="s">
        <v>1023</v>
      </c>
      <c r="G66" s="610">
        <v>7</v>
      </c>
      <c r="H66" s="610">
        <v>917</v>
      </c>
      <c r="I66" s="593"/>
      <c r="J66" s="593">
        <v>131</v>
      </c>
      <c r="K66" s="610"/>
      <c r="L66" s="610"/>
      <c r="M66" s="593"/>
      <c r="N66" s="593"/>
      <c r="O66" s="610">
        <v>5</v>
      </c>
      <c r="P66" s="610">
        <v>660</v>
      </c>
      <c r="Q66" s="598"/>
      <c r="R66" s="611">
        <v>132</v>
      </c>
    </row>
    <row r="67" spans="1:18" ht="14.4" customHeight="1" thickBot="1" x14ac:dyDescent="0.35">
      <c r="A67" s="600" t="s">
        <v>1048</v>
      </c>
      <c r="B67" s="601" t="s">
        <v>1049</v>
      </c>
      <c r="C67" s="601" t="s">
        <v>442</v>
      </c>
      <c r="D67" s="601" t="s">
        <v>990</v>
      </c>
      <c r="E67" s="601" t="s">
        <v>1024</v>
      </c>
      <c r="F67" s="601" t="s">
        <v>1025</v>
      </c>
      <c r="G67" s="612"/>
      <c r="H67" s="612"/>
      <c r="I67" s="601"/>
      <c r="J67" s="601"/>
      <c r="K67" s="612">
        <v>0</v>
      </c>
      <c r="L67" s="612">
        <v>0</v>
      </c>
      <c r="M67" s="601"/>
      <c r="N67" s="601"/>
      <c r="O67" s="612"/>
      <c r="P67" s="612"/>
      <c r="Q67" s="606"/>
      <c r="R67" s="61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6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1054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22378.700000000004</v>
      </c>
      <c r="I3" s="103">
        <f t="shared" si="0"/>
        <v>2347169.71</v>
      </c>
      <c r="J3" s="74"/>
      <c r="K3" s="74"/>
      <c r="L3" s="103">
        <f t="shared" si="0"/>
        <v>21489.4</v>
      </c>
      <c r="M3" s="103">
        <f t="shared" si="0"/>
        <v>2714371.6899999995</v>
      </c>
      <c r="N3" s="74"/>
      <c r="O3" s="74"/>
      <c r="P3" s="103">
        <f t="shared" si="0"/>
        <v>20766.75</v>
      </c>
      <c r="Q3" s="103">
        <f t="shared" si="0"/>
        <v>2698390.31</v>
      </c>
      <c r="R3" s="75">
        <f>IF(M3=0,0,Q3/M3)</f>
        <v>0.99411230965203612</v>
      </c>
      <c r="S3" s="104">
        <f>IF(P3=0,0,Q3/P3)</f>
        <v>129.9380167816341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55"/>
      <c r="B5" s="655"/>
      <c r="C5" s="656"/>
      <c r="D5" s="665"/>
      <c r="E5" s="657"/>
      <c r="F5" s="658"/>
      <c r="G5" s="659"/>
      <c r="H5" s="660" t="s">
        <v>71</v>
      </c>
      <c r="I5" s="661" t="s">
        <v>14</v>
      </c>
      <c r="J5" s="662"/>
      <c r="K5" s="662"/>
      <c r="L5" s="660" t="s">
        <v>71</v>
      </c>
      <c r="M5" s="661" t="s">
        <v>14</v>
      </c>
      <c r="N5" s="662"/>
      <c r="O5" s="662"/>
      <c r="P5" s="660" t="s">
        <v>71</v>
      </c>
      <c r="Q5" s="661" t="s">
        <v>14</v>
      </c>
      <c r="R5" s="663"/>
      <c r="S5" s="664"/>
    </row>
    <row r="6" spans="1:19" ht="14.4" customHeight="1" x14ac:dyDescent="0.3">
      <c r="A6" s="585" t="s">
        <v>968</v>
      </c>
      <c r="B6" s="586" t="s">
        <v>969</v>
      </c>
      <c r="C6" s="586" t="s">
        <v>442</v>
      </c>
      <c r="D6" s="586" t="s">
        <v>959</v>
      </c>
      <c r="E6" s="586" t="s">
        <v>970</v>
      </c>
      <c r="F6" s="586" t="s">
        <v>971</v>
      </c>
      <c r="G6" s="586" t="s">
        <v>972</v>
      </c>
      <c r="H6" s="116">
        <v>140.39999999999998</v>
      </c>
      <c r="I6" s="116">
        <v>7595.64</v>
      </c>
      <c r="J6" s="586">
        <v>1.7983890443652069</v>
      </c>
      <c r="K6" s="586">
        <v>54.100000000000009</v>
      </c>
      <c r="L6" s="116">
        <v>78.069999999999993</v>
      </c>
      <c r="M6" s="116">
        <v>4223.58</v>
      </c>
      <c r="N6" s="586">
        <v>1</v>
      </c>
      <c r="O6" s="586">
        <v>54.099910336877166</v>
      </c>
      <c r="P6" s="116">
        <v>18.8</v>
      </c>
      <c r="Q6" s="116">
        <v>1017.08</v>
      </c>
      <c r="R6" s="591">
        <v>0.24080992901756332</v>
      </c>
      <c r="S6" s="609">
        <v>54.1</v>
      </c>
    </row>
    <row r="7" spans="1:19" ht="14.4" customHeight="1" x14ac:dyDescent="0.3">
      <c r="A7" s="592" t="s">
        <v>968</v>
      </c>
      <c r="B7" s="593" t="s">
        <v>969</v>
      </c>
      <c r="C7" s="593" t="s">
        <v>442</v>
      </c>
      <c r="D7" s="593" t="s">
        <v>959</v>
      </c>
      <c r="E7" s="593" t="s">
        <v>970</v>
      </c>
      <c r="F7" s="593" t="s">
        <v>975</v>
      </c>
      <c r="G7" s="593" t="s">
        <v>473</v>
      </c>
      <c r="H7" s="610"/>
      <c r="I7" s="610"/>
      <c r="J7" s="593"/>
      <c r="K7" s="593"/>
      <c r="L7" s="610">
        <v>0.1</v>
      </c>
      <c r="M7" s="610">
        <v>13.82</v>
      </c>
      <c r="N7" s="593">
        <v>1</v>
      </c>
      <c r="O7" s="593">
        <v>138.19999999999999</v>
      </c>
      <c r="P7" s="610">
        <v>0.2</v>
      </c>
      <c r="Q7" s="610">
        <v>27.3</v>
      </c>
      <c r="R7" s="598">
        <v>1.9753979739507959</v>
      </c>
      <c r="S7" s="611">
        <v>136.5</v>
      </c>
    </row>
    <row r="8" spans="1:19" ht="14.4" customHeight="1" x14ac:dyDescent="0.3">
      <c r="A8" s="592" t="s">
        <v>968</v>
      </c>
      <c r="B8" s="593" t="s">
        <v>969</v>
      </c>
      <c r="C8" s="593" t="s">
        <v>442</v>
      </c>
      <c r="D8" s="593" t="s">
        <v>959</v>
      </c>
      <c r="E8" s="593" t="s">
        <v>970</v>
      </c>
      <c r="F8" s="593" t="s">
        <v>976</v>
      </c>
      <c r="G8" s="593" t="s">
        <v>977</v>
      </c>
      <c r="H8" s="610">
        <v>0.1</v>
      </c>
      <c r="I8" s="610">
        <v>6.14</v>
      </c>
      <c r="J8" s="593">
        <v>4.5414201183431951E-2</v>
      </c>
      <c r="K8" s="593">
        <v>61.399999999999991</v>
      </c>
      <c r="L8" s="610">
        <v>2.2000000000000002</v>
      </c>
      <c r="M8" s="610">
        <v>135.19999999999999</v>
      </c>
      <c r="N8" s="593">
        <v>1</v>
      </c>
      <c r="O8" s="593">
        <v>61.454545454545446</v>
      </c>
      <c r="P8" s="610">
        <v>0.7</v>
      </c>
      <c r="Q8" s="610">
        <v>42.980000000000004</v>
      </c>
      <c r="R8" s="598">
        <v>0.31789940828402374</v>
      </c>
      <c r="S8" s="611">
        <v>61.400000000000013</v>
      </c>
    </row>
    <row r="9" spans="1:19" ht="14.4" customHeight="1" x14ac:dyDescent="0.3">
      <c r="A9" s="592" t="s">
        <v>968</v>
      </c>
      <c r="B9" s="593" t="s">
        <v>969</v>
      </c>
      <c r="C9" s="593" t="s">
        <v>442</v>
      </c>
      <c r="D9" s="593" t="s">
        <v>959</v>
      </c>
      <c r="E9" s="593" t="s">
        <v>970</v>
      </c>
      <c r="F9" s="593" t="s">
        <v>976</v>
      </c>
      <c r="G9" s="593" t="s">
        <v>478</v>
      </c>
      <c r="H9" s="610">
        <v>8.6999999999999993</v>
      </c>
      <c r="I9" s="610">
        <v>534.17999999999995</v>
      </c>
      <c r="J9" s="593">
        <v>2.8064516129032255</v>
      </c>
      <c r="K9" s="593">
        <v>61.4</v>
      </c>
      <c r="L9" s="610">
        <v>3.1</v>
      </c>
      <c r="M9" s="610">
        <v>190.34</v>
      </c>
      <c r="N9" s="593">
        <v>1</v>
      </c>
      <c r="O9" s="593">
        <v>61.4</v>
      </c>
      <c r="P9" s="610">
        <v>0.8</v>
      </c>
      <c r="Q9" s="610">
        <v>40.51</v>
      </c>
      <c r="R9" s="598">
        <v>0.21282967321634969</v>
      </c>
      <c r="S9" s="611">
        <v>50.637499999999996</v>
      </c>
    </row>
    <row r="10" spans="1:19" ht="14.4" customHeight="1" x14ac:dyDescent="0.3">
      <c r="A10" s="592" t="s">
        <v>968</v>
      </c>
      <c r="B10" s="593" t="s">
        <v>969</v>
      </c>
      <c r="C10" s="593" t="s">
        <v>442</v>
      </c>
      <c r="D10" s="593" t="s">
        <v>959</v>
      </c>
      <c r="E10" s="593" t="s">
        <v>970</v>
      </c>
      <c r="F10" s="593" t="s">
        <v>978</v>
      </c>
      <c r="G10" s="593" t="s">
        <v>979</v>
      </c>
      <c r="H10" s="610">
        <v>0.1</v>
      </c>
      <c r="I10" s="610">
        <v>17.7</v>
      </c>
      <c r="J10" s="593">
        <v>0.5</v>
      </c>
      <c r="K10" s="593">
        <v>176.99999999999997</v>
      </c>
      <c r="L10" s="610">
        <v>0.2</v>
      </c>
      <c r="M10" s="610">
        <v>35.4</v>
      </c>
      <c r="N10" s="593">
        <v>1</v>
      </c>
      <c r="O10" s="593">
        <v>176.99999999999997</v>
      </c>
      <c r="P10" s="610">
        <v>0.2</v>
      </c>
      <c r="Q10" s="610">
        <v>35.4</v>
      </c>
      <c r="R10" s="598">
        <v>1</v>
      </c>
      <c r="S10" s="611">
        <v>176.99999999999997</v>
      </c>
    </row>
    <row r="11" spans="1:19" ht="14.4" customHeight="1" x14ac:dyDescent="0.3">
      <c r="A11" s="592" t="s">
        <v>968</v>
      </c>
      <c r="B11" s="593" t="s">
        <v>969</v>
      </c>
      <c r="C11" s="593" t="s">
        <v>442</v>
      </c>
      <c r="D11" s="593" t="s">
        <v>959</v>
      </c>
      <c r="E11" s="593" t="s">
        <v>970</v>
      </c>
      <c r="F11" s="593" t="s">
        <v>978</v>
      </c>
      <c r="G11" s="593" t="s">
        <v>980</v>
      </c>
      <c r="H11" s="610">
        <v>3.8</v>
      </c>
      <c r="I11" s="610">
        <v>672.6</v>
      </c>
      <c r="J11" s="593">
        <v>2.375</v>
      </c>
      <c r="K11" s="593">
        <v>177.00000000000003</v>
      </c>
      <c r="L11" s="610">
        <v>1.6</v>
      </c>
      <c r="M11" s="610">
        <v>283.2</v>
      </c>
      <c r="N11" s="593">
        <v>1</v>
      </c>
      <c r="O11" s="593">
        <v>176.99999999999997</v>
      </c>
      <c r="P11" s="610"/>
      <c r="Q11" s="610"/>
      <c r="R11" s="598"/>
      <c r="S11" s="611"/>
    </row>
    <row r="12" spans="1:19" ht="14.4" customHeight="1" x14ac:dyDescent="0.3">
      <c r="A12" s="592" t="s">
        <v>968</v>
      </c>
      <c r="B12" s="593" t="s">
        <v>969</v>
      </c>
      <c r="C12" s="593" t="s">
        <v>442</v>
      </c>
      <c r="D12" s="593" t="s">
        <v>959</v>
      </c>
      <c r="E12" s="593" t="s">
        <v>970</v>
      </c>
      <c r="F12" s="593" t="s">
        <v>981</v>
      </c>
      <c r="G12" s="593"/>
      <c r="H12" s="610">
        <v>56</v>
      </c>
      <c r="I12" s="610">
        <v>5801.04</v>
      </c>
      <c r="J12" s="593"/>
      <c r="K12" s="593">
        <v>103.59</v>
      </c>
      <c r="L12" s="610"/>
      <c r="M12" s="610"/>
      <c r="N12" s="593"/>
      <c r="O12" s="593"/>
      <c r="P12" s="610"/>
      <c r="Q12" s="610"/>
      <c r="R12" s="598"/>
      <c r="S12" s="611"/>
    </row>
    <row r="13" spans="1:19" ht="14.4" customHeight="1" x14ac:dyDescent="0.3">
      <c r="A13" s="592" t="s">
        <v>968</v>
      </c>
      <c r="B13" s="593" t="s">
        <v>969</v>
      </c>
      <c r="C13" s="593" t="s">
        <v>442</v>
      </c>
      <c r="D13" s="593" t="s">
        <v>959</v>
      </c>
      <c r="E13" s="593" t="s">
        <v>970</v>
      </c>
      <c r="F13" s="593" t="s">
        <v>982</v>
      </c>
      <c r="G13" s="593" t="s">
        <v>983</v>
      </c>
      <c r="H13" s="610">
        <v>672</v>
      </c>
      <c r="I13" s="610">
        <v>1639.68</v>
      </c>
      <c r="J13" s="593"/>
      <c r="K13" s="593">
        <v>2.44</v>
      </c>
      <c r="L13" s="610"/>
      <c r="M13" s="610"/>
      <c r="N13" s="593"/>
      <c r="O13" s="593"/>
      <c r="P13" s="610"/>
      <c r="Q13" s="610"/>
      <c r="R13" s="598"/>
      <c r="S13" s="611"/>
    </row>
    <row r="14" spans="1:19" ht="14.4" customHeight="1" x14ac:dyDescent="0.3">
      <c r="A14" s="592" t="s">
        <v>968</v>
      </c>
      <c r="B14" s="593" t="s">
        <v>969</v>
      </c>
      <c r="C14" s="593" t="s">
        <v>442</v>
      </c>
      <c r="D14" s="593" t="s">
        <v>959</v>
      </c>
      <c r="E14" s="593" t="s">
        <v>970</v>
      </c>
      <c r="F14" s="593" t="s">
        <v>985</v>
      </c>
      <c r="G14" s="593" t="s">
        <v>459</v>
      </c>
      <c r="H14" s="610"/>
      <c r="I14" s="610"/>
      <c r="J14" s="593"/>
      <c r="K14" s="593"/>
      <c r="L14" s="610">
        <v>18.5</v>
      </c>
      <c r="M14" s="610">
        <v>88.87</v>
      </c>
      <c r="N14" s="593">
        <v>1</v>
      </c>
      <c r="O14" s="593">
        <v>4.8037837837837838</v>
      </c>
      <c r="P14" s="610">
        <v>5.2999999999999989</v>
      </c>
      <c r="Q14" s="610">
        <v>25.439999999999994</v>
      </c>
      <c r="R14" s="598">
        <v>0.28626083042646555</v>
      </c>
      <c r="S14" s="611">
        <v>4.8</v>
      </c>
    </row>
    <row r="15" spans="1:19" ht="14.4" customHeight="1" x14ac:dyDescent="0.3">
      <c r="A15" s="592" t="s">
        <v>968</v>
      </c>
      <c r="B15" s="593" t="s">
        <v>969</v>
      </c>
      <c r="C15" s="593" t="s">
        <v>442</v>
      </c>
      <c r="D15" s="593" t="s">
        <v>959</v>
      </c>
      <c r="E15" s="593" t="s">
        <v>970</v>
      </c>
      <c r="F15" s="593" t="s">
        <v>986</v>
      </c>
      <c r="G15" s="593" t="s">
        <v>987</v>
      </c>
      <c r="H15" s="610"/>
      <c r="I15" s="610"/>
      <c r="J15" s="593"/>
      <c r="K15" s="593"/>
      <c r="L15" s="610">
        <v>18</v>
      </c>
      <c r="M15" s="610">
        <v>1879.92</v>
      </c>
      <c r="N15" s="593">
        <v>1</v>
      </c>
      <c r="O15" s="593">
        <v>104.44</v>
      </c>
      <c r="P15" s="610"/>
      <c r="Q15" s="610"/>
      <c r="R15" s="598"/>
      <c r="S15" s="611"/>
    </row>
    <row r="16" spans="1:19" ht="14.4" customHeight="1" x14ac:dyDescent="0.3">
      <c r="A16" s="592" t="s">
        <v>968</v>
      </c>
      <c r="B16" s="593" t="s">
        <v>969</v>
      </c>
      <c r="C16" s="593" t="s">
        <v>442</v>
      </c>
      <c r="D16" s="593" t="s">
        <v>959</v>
      </c>
      <c r="E16" s="593" t="s">
        <v>970</v>
      </c>
      <c r="F16" s="593" t="s">
        <v>986</v>
      </c>
      <c r="G16" s="593" t="s">
        <v>988</v>
      </c>
      <c r="H16" s="610"/>
      <c r="I16" s="610"/>
      <c r="J16" s="593"/>
      <c r="K16" s="593"/>
      <c r="L16" s="610">
        <v>2</v>
      </c>
      <c r="M16" s="610">
        <v>208.88</v>
      </c>
      <c r="N16" s="593">
        <v>1</v>
      </c>
      <c r="O16" s="593">
        <v>104.44</v>
      </c>
      <c r="P16" s="610"/>
      <c r="Q16" s="610"/>
      <c r="R16" s="598"/>
      <c r="S16" s="611"/>
    </row>
    <row r="17" spans="1:19" ht="14.4" customHeight="1" x14ac:dyDescent="0.3">
      <c r="A17" s="592" t="s">
        <v>968</v>
      </c>
      <c r="B17" s="593" t="s">
        <v>969</v>
      </c>
      <c r="C17" s="593" t="s">
        <v>442</v>
      </c>
      <c r="D17" s="593" t="s">
        <v>959</v>
      </c>
      <c r="E17" s="593" t="s">
        <v>970</v>
      </c>
      <c r="F17" s="593" t="s">
        <v>989</v>
      </c>
      <c r="G17" s="593"/>
      <c r="H17" s="610"/>
      <c r="I17" s="610"/>
      <c r="J17" s="593"/>
      <c r="K17" s="593"/>
      <c r="L17" s="610"/>
      <c r="M17" s="610"/>
      <c r="N17" s="593"/>
      <c r="O17" s="593"/>
      <c r="P17" s="610">
        <v>3</v>
      </c>
      <c r="Q17" s="610">
        <v>30540</v>
      </c>
      <c r="R17" s="598"/>
      <c r="S17" s="611">
        <v>10180</v>
      </c>
    </row>
    <row r="18" spans="1:19" ht="14.4" customHeight="1" x14ac:dyDescent="0.3">
      <c r="A18" s="592" t="s">
        <v>968</v>
      </c>
      <c r="B18" s="593" t="s">
        <v>969</v>
      </c>
      <c r="C18" s="593" t="s">
        <v>442</v>
      </c>
      <c r="D18" s="593" t="s">
        <v>959</v>
      </c>
      <c r="E18" s="593" t="s">
        <v>990</v>
      </c>
      <c r="F18" s="593" t="s">
        <v>991</v>
      </c>
      <c r="G18" s="593" t="s">
        <v>992</v>
      </c>
      <c r="H18" s="610">
        <v>93</v>
      </c>
      <c r="I18" s="610">
        <v>17019</v>
      </c>
      <c r="J18" s="593">
        <v>0.53757225433526012</v>
      </c>
      <c r="K18" s="593">
        <v>183</v>
      </c>
      <c r="L18" s="610">
        <v>173</v>
      </c>
      <c r="M18" s="610">
        <v>31659</v>
      </c>
      <c r="N18" s="593">
        <v>1</v>
      </c>
      <c r="O18" s="593">
        <v>183</v>
      </c>
      <c r="P18" s="610">
        <v>125</v>
      </c>
      <c r="Q18" s="610">
        <v>23000</v>
      </c>
      <c r="R18" s="598">
        <v>0.72649167693230998</v>
      </c>
      <c r="S18" s="611">
        <v>184</v>
      </c>
    </row>
    <row r="19" spans="1:19" ht="14.4" customHeight="1" x14ac:dyDescent="0.3">
      <c r="A19" s="592" t="s">
        <v>968</v>
      </c>
      <c r="B19" s="593" t="s">
        <v>969</v>
      </c>
      <c r="C19" s="593" t="s">
        <v>442</v>
      </c>
      <c r="D19" s="593" t="s">
        <v>959</v>
      </c>
      <c r="E19" s="593" t="s">
        <v>990</v>
      </c>
      <c r="F19" s="593" t="s">
        <v>993</v>
      </c>
      <c r="G19" s="593" t="s">
        <v>994</v>
      </c>
      <c r="H19" s="610">
        <v>25</v>
      </c>
      <c r="I19" s="610">
        <v>3050</v>
      </c>
      <c r="J19" s="593">
        <v>0.83333333333333337</v>
      </c>
      <c r="K19" s="593">
        <v>122</v>
      </c>
      <c r="L19" s="610">
        <v>30</v>
      </c>
      <c r="M19" s="610">
        <v>3660</v>
      </c>
      <c r="N19" s="593">
        <v>1</v>
      </c>
      <c r="O19" s="593">
        <v>122</v>
      </c>
      <c r="P19" s="610">
        <v>16</v>
      </c>
      <c r="Q19" s="610">
        <v>1944</v>
      </c>
      <c r="R19" s="598">
        <v>0.5311475409836065</v>
      </c>
      <c r="S19" s="611">
        <v>121.5</v>
      </c>
    </row>
    <row r="20" spans="1:19" ht="14.4" customHeight="1" x14ac:dyDescent="0.3">
      <c r="A20" s="592" t="s">
        <v>968</v>
      </c>
      <c r="B20" s="593" t="s">
        <v>969</v>
      </c>
      <c r="C20" s="593" t="s">
        <v>442</v>
      </c>
      <c r="D20" s="593" t="s">
        <v>959</v>
      </c>
      <c r="E20" s="593" t="s">
        <v>990</v>
      </c>
      <c r="F20" s="593" t="s">
        <v>993</v>
      </c>
      <c r="G20" s="593" t="s">
        <v>995</v>
      </c>
      <c r="H20" s="610">
        <v>1</v>
      </c>
      <c r="I20" s="610">
        <v>122</v>
      </c>
      <c r="J20" s="593">
        <v>1</v>
      </c>
      <c r="K20" s="593">
        <v>122</v>
      </c>
      <c r="L20" s="610">
        <v>1</v>
      </c>
      <c r="M20" s="610">
        <v>122</v>
      </c>
      <c r="N20" s="593">
        <v>1</v>
      </c>
      <c r="O20" s="593">
        <v>122</v>
      </c>
      <c r="P20" s="610">
        <v>3</v>
      </c>
      <c r="Q20" s="610">
        <v>365</v>
      </c>
      <c r="R20" s="598">
        <v>2.9918032786885247</v>
      </c>
      <c r="S20" s="611">
        <v>121.66666666666667</v>
      </c>
    </row>
    <row r="21" spans="1:19" ht="14.4" customHeight="1" x14ac:dyDescent="0.3">
      <c r="A21" s="592" t="s">
        <v>968</v>
      </c>
      <c r="B21" s="593" t="s">
        <v>969</v>
      </c>
      <c r="C21" s="593" t="s">
        <v>442</v>
      </c>
      <c r="D21" s="593" t="s">
        <v>959</v>
      </c>
      <c r="E21" s="593" t="s">
        <v>990</v>
      </c>
      <c r="F21" s="593" t="s">
        <v>996</v>
      </c>
      <c r="G21" s="593" t="s">
        <v>997</v>
      </c>
      <c r="H21" s="610">
        <v>551</v>
      </c>
      <c r="I21" s="610">
        <v>20387</v>
      </c>
      <c r="J21" s="593">
        <v>0.71373056994818651</v>
      </c>
      <c r="K21" s="593">
        <v>37</v>
      </c>
      <c r="L21" s="610">
        <v>772</v>
      </c>
      <c r="M21" s="610">
        <v>28564</v>
      </c>
      <c r="N21" s="593">
        <v>1</v>
      </c>
      <c r="O21" s="593">
        <v>37</v>
      </c>
      <c r="P21" s="610">
        <v>714</v>
      </c>
      <c r="Q21" s="610">
        <v>26418</v>
      </c>
      <c r="R21" s="598">
        <v>0.92487046632124348</v>
      </c>
      <c r="S21" s="611">
        <v>37</v>
      </c>
    </row>
    <row r="22" spans="1:19" ht="14.4" customHeight="1" x14ac:dyDescent="0.3">
      <c r="A22" s="592" t="s">
        <v>968</v>
      </c>
      <c r="B22" s="593" t="s">
        <v>969</v>
      </c>
      <c r="C22" s="593" t="s">
        <v>442</v>
      </c>
      <c r="D22" s="593" t="s">
        <v>959</v>
      </c>
      <c r="E22" s="593" t="s">
        <v>990</v>
      </c>
      <c r="F22" s="593" t="s">
        <v>999</v>
      </c>
      <c r="G22" s="593" t="s">
        <v>1000</v>
      </c>
      <c r="H22" s="610">
        <v>2</v>
      </c>
      <c r="I22" s="610">
        <v>20</v>
      </c>
      <c r="J22" s="593"/>
      <c r="K22" s="593">
        <v>10</v>
      </c>
      <c r="L22" s="610"/>
      <c r="M22" s="610"/>
      <c r="N22" s="593"/>
      <c r="O22" s="593"/>
      <c r="P22" s="610"/>
      <c r="Q22" s="610"/>
      <c r="R22" s="598"/>
      <c r="S22" s="611"/>
    </row>
    <row r="23" spans="1:19" ht="14.4" customHeight="1" x14ac:dyDescent="0.3">
      <c r="A23" s="592" t="s">
        <v>968</v>
      </c>
      <c r="B23" s="593" t="s">
        <v>969</v>
      </c>
      <c r="C23" s="593" t="s">
        <v>442</v>
      </c>
      <c r="D23" s="593" t="s">
        <v>959</v>
      </c>
      <c r="E23" s="593" t="s">
        <v>990</v>
      </c>
      <c r="F23" s="593" t="s">
        <v>999</v>
      </c>
      <c r="G23" s="593" t="s">
        <v>1001</v>
      </c>
      <c r="H23" s="610">
        <v>1</v>
      </c>
      <c r="I23" s="610">
        <v>10</v>
      </c>
      <c r="J23" s="593">
        <v>1</v>
      </c>
      <c r="K23" s="593">
        <v>10</v>
      </c>
      <c r="L23" s="610">
        <v>1</v>
      </c>
      <c r="M23" s="610">
        <v>10</v>
      </c>
      <c r="N23" s="593">
        <v>1</v>
      </c>
      <c r="O23" s="593">
        <v>10</v>
      </c>
      <c r="P23" s="610"/>
      <c r="Q23" s="610"/>
      <c r="R23" s="598"/>
      <c r="S23" s="611"/>
    </row>
    <row r="24" spans="1:19" ht="14.4" customHeight="1" x14ac:dyDescent="0.3">
      <c r="A24" s="592" t="s">
        <v>968</v>
      </c>
      <c r="B24" s="593" t="s">
        <v>969</v>
      </c>
      <c r="C24" s="593" t="s">
        <v>442</v>
      </c>
      <c r="D24" s="593" t="s">
        <v>959</v>
      </c>
      <c r="E24" s="593" t="s">
        <v>990</v>
      </c>
      <c r="F24" s="593" t="s">
        <v>1002</v>
      </c>
      <c r="G24" s="593" t="s">
        <v>1003</v>
      </c>
      <c r="H24" s="610">
        <v>6</v>
      </c>
      <c r="I24" s="610">
        <v>30</v>
      </c>
      <c r="J24" s="593">
        <v>0.13953488372093023</v>
      </c>
      <c r="K24" s="593">
        <v>5</v>
      </c>
      <c r="L24" s="610">
        <v>43</v>
      </c>
      <c r="M24" s="610">
        <v>215</v>
      </c>
      <c r="N24" s="593">
        <v>1</v>
      </c>
      <c r="O24" s="593">
        <v>5</v>
      </c>
      <c r="P24" s="610">
        <v>49</v>
      </c>
      <c r="Q24" s="610">
        <v>245</v>
      </c>
      <c r="R24" s="598">
        <v>1.1395348837209303</v>
      </c>
      <c r="S24" s="611">
        <v>5</v>
      </c>
    </row>
    <row r="25" spans="1:19" ht="14.4" customHeight="1" x14ac:dyDescent="0.3">
      <c r="A25" s="592" t="s">
        <v>968</v>
      </c>
      <c r="B25" s="593" t="s">
        <v>969</v>
      </c>
      <c r="C25" s="593" t="s">
        <v>442</v>
      </c>
      <c r="D25" s="593" t="s">
        <v>959</v>
      </c>
      <c r="E25" s="593" t="s">
        <v>990</v>
      </c>
      <c r="F25" s="593" t="s">
        <v>1004</v>
      </c>
      <c r="G25" s="593" t="s">
        <v>1005</v>
      </c>
      <c r="H25" s="610">
        <v>4</v>
      </c>
      <c r="I25" s="610">
        <v>20</v>
      </c>
      <c r="J25" s="593">
        <v>0.8</v>
      </c>
      <c r="K25" s="593">
        <v>5</v>
      </c>
      <c r="L25" s="610">
        <v>5</v>
      </c>
      <c r="M25" s="610">
        <v>25</v>
      </c>
      <c r="N25" s="593">
        <v>1</v>
      </c>
      <c r="O25" s="593">
        <v>5</v>
      </c>
      <c r="P25" s="610">
        <v>6</v>
      </c>
      <c r="Q25" s="610">
        <v>30</v>
      </c>
      <c r="R25" s="598">
        <v>1.2</v>
      </c>
      <c r="S25" s="611">
        <v>5</v>
      </c>
    </row>
    <row r="26" spans="1:19" ht="14.4" customHeight="1" x14ac:dyDescent="0.3">
      <c r="A26" s="592" t="s">
        <v>968</v>
      </c>
      <c r="B26" s="593" t="s">
        <v>969</v>
      </c>
      <c r="C26" s="593" t="s">
        <v>442</v>
      </c>
      <c r="D26" s="593" t="s">
        <v>959</v>
      </c>
      <c r="E26" s="593" t="s">
        <v>990</v>
      </c>
      <c r="F26" s="593" t="s">
        <v>1006</v>
      </c>
      <c r="G26" s="593" t="s">
        <v>1007</v>
      </c>
      <c r="H26" s="610">
        <v>11</v>
      </c>
      <c r="I26" s="610">
        <v>814</v>
      </c>
      <c r="J26" s="593"/>
      <c r="K26" s="593">
        <v>74</v>
      </c>
      <c r="L26" s="610"/>
      <c r="M26" s="610"/>
      <c r="N26" s="593"/>
      <c r="O26" s="593"/>
      <c r="P26" s="610"/>
      <c r="Q26" s="610"/>
      <c r="R26" s="598"/>
      <c r="S26" s="611"/>
    </row>
    <row r="27" spans="1:19" ht="14.4" customHeight="1" x14ac:dyDescent="0.3">
      <c r="A27" s="592" t="s">
        <v>968</v>
      </c>
      <c r="B27" s="593" t="s">
        <v>969</v>
      </c>
      <c r="C27" s="593" t="s">
        <v>442</v>
      </c>
      <c r="D27" s="593" t="s">
        <v>959</v>
      </c>
      <c r="E27" s="593" t="s">
        <v>990</v>
      </c>
      <c r="F27" s="593" t="s">
        <v>1006</v>
      </c>
      <c r="G27" s="593" t="s">
        <v>1008</v>
      </c>
      <c r="H27" s="610">
        <v>10</v>
      </c>
      <c r="I27" s="610">
        <v>740</v>
      </c>
      <c r="J27" s="593"/>
      <c r="K27" s="593">
        <v>74</v>
      </c>
      <c r="L27" s="610"/>
      <c r="M27" s="610"/>
      <c r="N27" s="593"/>
      <c r="O27" s="593"/>
      <c r="P27" s="610">
        <v>1</v>
      </c>
      <c r="Q27" s="610">
        <v>74</v>
      </c>
      <c r="R27" s="598"/>
      <c r="S27" s="611">
        <v>74</v>
      </c>
    </row>
    <row r="28" spans="1:19" ht="14.4" customHeight="1" x14ac:dyDescent="0.3">
      <c r="A28" s="592" t="s">
        <v>968</v>
      </c>
      <c r="B28" s="593" t="s">
        <v>969</v>
      </c>
      <c r="C28" s="593" t="s">
        <v>442</v>
      </c>
      <c r="D28" s="593" t="s">
        <v>959</v>
      </c>
      <c r="E28" s="593" t="s">
        <v>990</v>
      </c>
      <c r="F28" s="593" t="s">
        <v>1009</v>
      </c>
      <c r="G28" s="593" t="s">
        <v>1011</v>
      </c>
      <c r="H28" s="610"/>
      <c r="I28" s="610"/>
      <c r="J28" s="593"/>
      <c r="K28" s="593"/>
      <c r="L28" s="610"/>
      <c r="M28" s="610"/>
      <c r="N28" s="593"/>
      <c r="O28" s="593"/>
      <c r="P28" s="610">
        <v>1</v>
      </c>
      <c r="Q28" s="610">
        <v>178</v>
      </c>
      <c r="R28" s="598"/>
      <c r="S28" s="611">
        <v>178</v>
      </c>
    </row>
    <row r="29" spans="1:19" ht="14.4" customHeight="1" x14ac:dyDescent="0.3">
      <c r="A29" s="592" t="s">
        <v>968</v>
      </c>
      <c r="B29" s="593" t="s">
        <v>969</v>
      </c>
      <c r="C29" s="593" t="s">
        <v>442</v>
      </c>
      <c r="D29" s="593" t="s">
        <v>959</v>
      </c>
      <c r="E29" s="593" t="s">
        <v>990</v>
      </c>
      <c r="F29" s="593" t="s">
        <v>1012</v>
      </c>
      <c r="G29" s="593" t="s">
        <v>1014</v>
      </c>
      <c r="H29" s="610">
        <v>378</v>
      </c>
      <c r="I29" s="610">
        <v>67662</v>
      </c>
      <c r="J29" s="593">
        <v>0.6759710677749361</v>
      </c>
      <c r="K29" s="593">
        <v>179</v>
      </c>
      <c r="L29" s="610">
        <v>368</v>
      </c>
      <c r="M29" s="610">
        <v>100096</v>
      </c>
      <c r="N29" s="593">
        <v>1</v>
      </c>
      <c r="O29" s="593">
        <v>272</v>
      </c>
      <c r="P29" s="610">
        <v>320</v>
      </c>
      <c r="Q29" s="610">
        <v>87040</v>
      </c>
      <c r="R29" s="598">
        <v>0.86956521739130432</v>
      </c>
      <c r="S29" s="611">
        <v>272</v>
      </c>
    </row>
    <row r="30" spans="1:19" ht="14.4" customHeight="1" x14ac:dyDescent="0.3">
      <c r="A30" s="592" t="s">
        <v>968</v>
      </c>
      <c r="B30" s="593" t="s">
        <v>969</v>
      </c>
      <c r="C30" s="593" t="s">
        <v>442</v>
      </c>
      <c r="D30" s="593" t="s">
        <v>959</v>
      </c>
      <c r="E30" s="593" t="s">
        <v>990</v>
      </c>
      <c r="F30" s="593" t="s">
        <v>1015</v>
      </c>
      <c r="G30" s="593" t="s">
        <v>1016</v>
      </c>
      <c r="H30" s="610">
        <v>2</v>
      </c>
      <c r="I30" s="610">
        <v>66.66</v>
      </c>
      <c r="J30" s="593">
        <v>2</v>
      </c>
      <c r="K30" s="593">
        <v>33.33</v>
      </c>
      <c r="L30" s="610">
        <v>1</v>
      </c>
      <c r="M30" s="610">
        <v>33.33</v>
      </c>
      <c r="N30" s="593">
        <v>1</v>
      </c>
      <c r="O30" s="593">
        <v>33.33</v>
      </c>
      <c r="P30" s="610">
        <v>3</v>
      </c>
      <c r="Q30" s="610">
        <v>100</v>
      </c>
      <c r="R30" s="598">
        <v>3.0003000300030003</v>
      </c>
      <c r="S30" s="611">
        <v>33.333333333333336</v>
      </c>
    </row>
    <row r="31" spans="1:19" ht="14.4" customHeight="1" x14ac:dyDescent="0.3">
      <c r="A31" s="592" t="s">
        <v>968</v>
      </c>
      <c r="B31" s="593" t="s">
        <v>969</v>
      </c>
      <c r="C31" s="593" t="s">
        <v>442</v>
      </c>
      <c r="D31" s="593" t="s">
        <v>959</v>
      </c>
      <c r="E31" s="593" t="s">
        <v>990</v>
      </c>
      <c r="F31" s="593" t="s">
        <v>1015</v>
      </c>
      <c r="G31" s="593" t="s">
        <v>1017</v>
      </c>
      <c r="H31" s="610">
        <v>1</v>
      </c>
      <c r="I31" s="610">
        <v>33.33</v>
      </c>
      <c r="J31" s="593"/>
      <c r="K31" s="593">
        <v>33.33</v>
      </c>
      <c r="L31" s="610"/>
      <c r="M31" s="610"/>
      <c r="N31" s="593"/>
      <c r="O31" s="593"/>
      <c r="P31" s="610"/>
      <c r="Q31" s="610"/>
      <c r="R31" s="598"/>
      <c r="S31" s="611"/>
    </row>
    <row r="32" spans="1:19" ht="14.4" customHeight="1" x14ac:dyDescent="0.3">
      <c r="A32" s="592" t="s">
        <v>968</v>
      </c>
      <c r="B32" s="593" t="s">
        <v>969</v>
      </c>
      <c r="C32" s="593" t="s">
        <v>442</v>
      </c>
      <c r="D32" s="593" t="s">
        <v>959</v>
      </c>
      <c r="E32" s="593" t="s">
        <v>990</v>
      </c>
      <c r="F32" s="593" t="s">
        <v>1018</v>
      </c>
      <c r="G32" s="593" t="s">
        <v>1019</v>
      </c>
      <c r="H32" s="610">
        <v>653</v>
      </c>
      <c r="I32" s="610">
        <v>24161</v>
      </c>
      <c r="J32" s="593">
        <v>1.0299684542586751</v>
      </c>
      <c r="K32" s="593">
        <v>37</v>
      </c>
      <c r="L32" s="610">
        <v>634</v>
      </c>
      <c r="M32" s="610">
        <v>23458</v>
      </c>
      <c r="N32" s="593">
        <v>1</v>
      </c>
      <c r="O32" s="593">
        <v>37</v>
      </c>
      <c r="P32" s="610">
        <v>624</v>
      </c>
      <c r="Q32" s="610">
        <v>23088</v>
      </c>
      <c r="R32" s="598">
        <v>0.98422712933753942</v>
      </c>
      <c r="S32" s="611">
        <v>37</v>
      </c>
    </row>
    <row r="33" spans="1:19" ht="14.4" customHeight="1" x14ac:dyDescent="0.3">
      <c r="A33" s="592" t="s">
        <v>968</v>
      </c>
      <c r="B33" s="593" t="s">
        <v>969</v>
      </c>
      <c r="C33" s="593" t="s">
        <v>442</v>
      </c>
      <c r="D33" s="593" t="s">
        <v>959</v>
      </c>
      <c r="E33" s="593" t="s">
        <v>990</v>
      </c>
      <c r="F33" s="593" t="s">
        <v>1020</v>
      </c>
      <c r="G33" s="593" t="s">
        <v>1021</v>
      </c>
      <c r="H33" s="610"/>
      <c r="I33" s="610"/>
      <c r="J33" s="593"/>
      <c r="K33" s="593"/>
      <c r="L33" s="610"/>
      <c r="M33" s="610"/>
      <c r="N33" s="593"/>
      <c r="O33" s="593"/>
      <c r="P33" s="610">
        <v>2</v>
      </c>
      <c r="Q33" s="610">
        <v>64</v>
      </c>
      <c r="R33" s="598"/>
      <c r="S33" s="611">
        <v>32</v>
      </c>
    </row>
    <row r="34" spans="1:19" ht="14.4" customHeight="1" x14ac:dyDescent="0.3">
      <c r="A34" s="592" t="s">
        <v>968</v>
      </c>
      <c r="B34" s="593" t="s">
        <v>969</v>
      </c>
      <c r="C34" s="593" t="s">
        <v>442</v>
      </c>
      <c r="D34" s="593" t="s">
        <v>959</v>
      </c>
      <c r="E34" s="593" t="s">
        <v>990</v>
      </c>
      <c r="F34" s="593" t="s">
        <v>1022</v>
      </c>
      <c r="G34" s="593" t="s">
        <v>1023</v>
      </c>
      <c r="H34" s="610">
        <v>34</v>
      </c>
      <c r="I34" s="610">
        <v>4454</v>
      </c>
      <c r="J34" s="593">
        <v>0.49621212121212122</v>
      </c>
      <c r="K34" s="593">
        <v>131</v>
      </c>
      <c r="L34" s="610">
        <v>68</v>
      </c>
      <c r="M34" s="610">
        <v>8976</v>
      </c>
      <c r="N34" s="593">
        <v>1</v>
      </c>
      <c r="O34" s="593">
        <v>132</v>
      </c>
      <c r="P34" s="610">
        <v>98</v>
      </c>
      <c r="Q34" s="610">
        <v>12936</v>
      </c>
      <c r="R34" s="598">
        <v>1.4411764705882353</v>
      </c>
      <c r="S34" s="611">
        <v>132</v>
      </c>
    </row>
    <row r="35" spans="1:19" ht="14.4" customHeight="1" x14ac:dyDescent="0.3">
      <c r="A35" s="592" t="s">
        <v>968</v>
      </c>
      <c r="B35" s="593" t="s">
        <v>969</v>
      </c>
      <c r="C35" s="593" t="s">
        <v>442</v>
      </c>
      <c r="D35" s="593" t="s">
        <v>959</v>
      </c>
      <c r="E35" s="593" t="s">
        <v>990</v>
      </c>
      <c r="F35" s="593" t="s">
        <v>1024</v>
      </c>
      <c r="G35" s="593" t="s">
        <v>1025</v>
      </c>
      <c r="H35" s="610">
        <v>417</v>
      </c>
      <c r="I35" s="610">
        <v>30858</v>
      </c>
      <c r="J35" s="593">
        <v>0.51228501228501233</v>
      </c>
      <c r="K35" s="593">
        <v>74</v>
      </c>
      <c r="L35" s="610">
        <v>814</v>
      </c>
      <c r="M35" s="610">
        <v>60236</v>
      </c>
      <c r="N35" s="593">
        <v>1</v>
      </c>
      <c r="O35" s="593">
        <v>74</v>
      </c>
      <c r="P35" s="610">
        <v>1127</v>
      </c>
      <c r="Q35" s="610">
        <v>83398</v>
      </c>
      <c r="R35" s="598">
        <v>1.3845208845208845</v>
      </c>
      <c r="S35" s="611">
        <v>74</v>
      </c>
    </row>
    <row r="36" spans="1:19" ht="14.4" customHeight="1" x14ac:dyDescent="0.3">
      <c r="A36" s="592" t="s">
        <v>968</v>
      </c>
      <c r="B36" s="593" t="s">
        <v>969</v>
      </c>
      <c r="C36" s="593" t="s">
        <v>442</v>
      </c>
      <c r="D36" s="593" t="s">
        <v>959</v>
      </c>
      <c r="E36" s="593" t="s">
        <v>990</v>
      </c>
      <c r="F36" s="593" t="s">
        <v>1026</v>
      </c>
      <c r="G36" s="593" t="s">
        <v>1027</v>
      </c>
      <c r="H36" s="610"/>
      <c r="I36" s="610"/>
      <c r="J36" s="593"/>
      <c r="K36" s="593"/>
      <c r="L36" s="610">
        <v>1</v>
      </c>
      <c r="M36" s="610">
        <v>355</v>
      </c>
      <c r="N36" s="593">
        <v>1</v>
      </c>
      <c r="O36" s="593">
        <v>355</v>
      </c>
      <c r="P36" s="610"/>
      <c r="Q36" s="610"/>
      <c r="R36" s="598"/>
      <c r="S36" s="611"/>
    </row>
    <row r="37" spans="1:19" ht="14.4" customHeight="1" x14ac:dyDescent="0.3">
      <c r="A37" s="592" t="s">
        <v>968</v>
      </c>
      <c r="B37" s="593" t="s">
        <v>969</v>
      </c>
      <c r="C37" s="593" t="s">
        <v>442</v>
      </c>
      <c r="D37" s="593" t="s">
        <v>959</v>
      </c>
      <c r="E37" s="593" t="s">
        <v>990</v>
      </c>
      <c r="F37" s="593" t="s">
        <v>1026</v>
      </c>
      <c r="G37" s="593" t="s">
        <v>1028</v>
      </c>
      <c r="H37" s="610">
        <v>2</v>
      </c>
      <c r="I37" s="610">
        <v>708</v>
      </c>
      <c r="J37" s="593"/>
      <c r="K37" s="593">
        <v>354</v>
      </c>
      <c r="L37" s="610"/>
      <c r="M37" s="610"/>
      <c r="N37" s="593"/>
      <c r="O37" s="593"/>
      <c r="P37" s="610"/>
      <c r="Q37" s="610"/>
      <c r="R37" s="598"/>
      <c r="S37" s="611"/>
    </row>
    <row r="38" spans="1:19" ht="14.4" customHeight="1" x14ac:dyDescent="0.3">
      <c r="A38" s="592" t="s">
        <v>968</v>
      </c>
      <c r="B38" s="593" t="s">
        <v>969</v>
      </c>
      <c r="C38" s="593" t="s">
        <v>442</v>
      </c>
      <c r="D38" s="593" t="s">
        <v>959</v>
      </c>
      <c r="E38" s="593" t="s">
        <v>990</v>
      </c>
      <c r="F38" s="593" t="s">
        <v>1029</v>
      </c>
      <c r="G38" s="593" t="s">
        <v>1030</v>
      </c>
      <c r="H38" s="610"/>
      <c r="I38" s="610"/>
      <c r="J38" s="593"/>
      <c r="K38" s="593"/>
      <c r="L38" s="610">
        <v>1</v>
      </c>
      <c r="M38" s="610">
        <v>223</v>
      </c>
      <c r="N38" s="593">
        <v>1</v>
      </c>
      <c r="O38" s="593">
        <v>223</v>
      </c>
      <c r="P38" s="610">
        <v>3</v>
      </c>
      <c r="Q38" s="610">
        <v>669</v>
      </c>
      <c r="R38" s="598">
        <v>3</v>
      </c>
      <c r="S38" s="611">
        <v>223</v>
      </c>
    </row>
    <row r="39" spans="1:19" ht="14.4" customHeight="1" x14ac:dyDescent="0.3">
      <c r="A39" s="592" t="s">
        <v>968</v>
      </c>
      <c r="B39" s="593" t="s">
        <v>969</v>
      </c>
      <c r="C39" s="593" t="s">
        <v>442</v>
      </c>
      <c r="D39" s="593" t="s">
        <v>959</v>
      </c>
      <c r="E39" s="593" t="s">
        <v>990</v>
      </c>
      <c r="F39" s="593" t="s">
        <v>1029</v>
      </c>
      <c r="G39" s="593" t="s">
        <v>1031</v>
      </c>
      <c r="H39" s="610">
        <v>2</v>
      </c>
      <c r="I39" s="610">
        <v>444</v>
      </c>
      <c r="J39" s="593"/>
      <c r="K39" s="593">
        <v>222</v>
      </c>
      <c r="L39" s="610"/>
      <c r="M39" s="610"/>
      <c r="N39" s="593"/>
      <c r="O39" s="593"/>
      <c r="P39" s="610">
        <v>5</v>
      </c>
      <c r="Q39" s="610">
        <v>1115</v>
      </c>
      <c r="R39" s="598"/>
      <c r="S39" s="611">
        <v>223</v>
      </c>
    </row>
    <row r="40" spans="1:19" ht="14.4" customHeight="1" x14ac:dyDescent="0.3">
      <c r="A40" s="592" t="s">
        <v>968</v>
      </c>
      <c r="B40" s="593" t="s">
        <v>969</v>
      </c>
      <c r="C40" s="593" t="s">
        <v>442</v>
      </c>
      <c r="D40" s="593" t="s">
        <v>959</v>
      </c>
      <c r="E40" s="593" t="s">
        <v>990</v>
      </c>
      <c r="F40" s="593" t="s">
        <v>1032</v>
      </c>
      <c r="G40" s="593" t="s">
        <v>1033</v>
      </c>
      <c r="H40" s="610">
        <v>509</v>
      </c>
      <c r="I40" s="610">
        <v>39193</v>
      </c>
      <c r="J40" s="593">
        <v>0.96584440227703983</v>
      </c>
      <c r="K40" s="593">
        <v>77</v>
      </c>
      <c r="L40" s="610">
        <v>527</v>
      </c>
      <c r="M40" s="610">
        <v>40579</v>
      </c>
      <c r="N40" s="593">
        <v>1</v>
      </c>
      <c r="O40" s="593">
        <v>77</v>
      </c>
      <c r="P40" s="610">
        <v>449</v>
      </c>
      <c r="Q40" s="610">
        <v>34573</v>
      </c>
      <c r="R40" s="598">
        <v>0.85199240986717273</v>
      </c>
      <c r="S40" s="611">
        <v>77</v>
      </c>
    </row>
    <row r="41" spans="1:19" ht="14.4" customHeight="1" x14ac:dyDescent="0.3">
      <c r="A41" s="592" t="s">
        <v>968</v>
      </c>
      <c r="B41" s="593" t="s">
        <v>969</v>
      </c>
      <c r="C41" s="593" t="s">
        <v>442</v>
      </c>
      <c r="D41" s="593" t="s">
        <v>959</v>
      </c>
      <c r="E41" s="593" t="s">
        <v>990</v>
      </c>
      <c r="F41" s="593" t="s">
        <v>1035</v>
      </c>
      <c r="G41" s="593" t="s">
        <v>1036</v>
      </c>
      <c r="H41" s="610">
        <v>140</v>
      </c>
      <c r="I41" s="610">
        <v>3920</v>
      </c>
      <c r="J41" s="593">
        <v>0.86956521739130432</v>
      </c>
      <c r="K41" s="593">
        <v>28</v>
      </c>
      <c r="L41" s="610">
        <v>161</v>
      </c>
      <c r="M41" s="610">
        <v>4508</v>
      </c>
      <c r="N41" s="593">
        <v>1</v>
      </c>
      <c r="O41" s="593">
        <v>28</v>
      </c>
      <c r="P41" s="610">
        <v>119</v>
      </c>
      <c r="Q41" s="610">
        <v>3332</v>
      </c>
      <c r="R41" s="598">
        <v>0.73913043478260865</v>
      </c>
      <c r="S41" s="611">
        <v>28</v>
      </c>
    </row>
    <row r="42" spans="1:19" ht="14.4" customHeight="1" x14ac:dyDescent="0.3">
      <c r="A42" s="592" t="s">
        <v>968</v>
      </c>
      <c r="B42" s="593" t="s">
        <v>969</v>
      </c>
      <c r="C42" s="593" t="s">
        <v>442</v>
      </c>
      <c r="D42" s="593" t="s">
        <v>959</v>
      </c>
      <c r="E42" s="593" t="s">
        <v>990</v>
      </c>
      <c r="F42" s="593" t="s">
        <v>1038</v>
      </c>
      <c r="G42" s="593" t="s">
        <v>1039</v>
      </c>
      <c r="H42" s="610">
        <v>216</v>
      </c>
      <c r="I42" s="610">
        <v>12744</v>
      </c>
      <c r="J42" s="593">
        <v>1.1933701657458564</v>
      </c>
      <c r="K42" s="593">
        <v>59</v>
      </c>
      <c r="L42" s="610">
        <v>181</v>
      </c>
      <c r="M42" s="610">
        <v>10679</v>
      </c>
      <c r="N42" s="593">
        <v>1</v>
      </c>
      <c r="O42" s="593">
        <v>59</v>
      </c>
      <c r="P42" s="610">
        <v>168</v>
      </c>
      <c r="Q42" s="610">
        <v>9977</v>
      </c>
      <c r="R42" s="598">
        <v>0.93426350781908418</v>
      </c>
      <c r="S42" s="611">
        <v>59.386904761904759</v>
      </c>
    </row>
    <row r="43" spans="1:19" ht="14.4" customHeight="1" x14ac:dyDescent="0.3">
      <c r="A43" s="592" t="s">
        <v>968</v>
      </c>
      <c r="B43" s="593" t="s">
        <v>969</v>
      </c>
      <c r="C43" s="593" t="s">
        <v>442</v>
      </c>
      <c r="D43" s="593" t="s">
        <v>959</v>
      </c>
      <c r="E43" s="593" t="s">
        <v>990</v>
      </c>
      <c r="F43" s="593" t="s">
        <v>1040</v>
      </c>
      <c r="G43" s="593" t="s">
        <v>1041</v>
      </c>
      <c r="H43" s="610">
        <v>1</v>
      </c>
      <c r="I43" s="610">
        <v>701</v>
      </c>
      <c r="J43" s="593">
        <v>1</v>
      </c>
      <c r="K43" s="593">
        <v>701</v>
      </c>
      <c r="L43" s="610">
        <v>1</v>
      </c>
      <c r="M43" s="610">
        <v>701</v>
      </c>
      <c r="N43" s="593">
        <v>1</v>
      </c>
      <c r="O43" s="593">
        <v>701</v>
      </c>
      <c r="P43" s="610">
        <v>3</v>
      </c>
      <c r="Q43" s="610">
        <v>2106</v>
      </c>
      <c r="R43" s="598">
        <v>3.0042796005706136</v>
      </c>
      <c r="S43" s="611">
        <v>702</v>
      </c>
    </row>
    <row r="44" spans="1:19" ht="14.4" customHeight="1" x14ac:dyDescent="0.3">
      <c r="A44" s="592" t="s">
        <v>968</v>
      </c>
      <c r="B44" s="593" t="s">
        <v>969</v>
      </c>
      <c r="C44" s="593" t="s">
        <v>442</v>
      </c>
      <c r="D44" s="593" t="s">
        <v>959</v>
      </c>
      <c r="E44" s="593" t="s">
        <v>990</v>
      </c>
      <c r="F44" s="593" t="s">
        <v>1043</v>
      </c>
      <c r="G44" s="593" t="s">
        <v>1044</v>
      </c>
      <c r="H44" s="610">
        <v>12</v>
      </c>
      <c r="I44" s="610">
        <v>2772</v>
      </c>
      <c r="J44" s="593">
        <v>0.52173913043478259</v>
      </c>
      <c r="K44" s="593">
        <v>231</v>
      </c>
      <c r="L44" s="610">
        <v>23</v>
      </c>
      <c r="M44" s="610">
        <v>5313</v>
      </c>
      <c r="N44" s="593">
        <v>1</v>
      </c>
      <c r="O44" s="593">
        <v>231</v>
      </c>
      <c r="P44" s="610">
        <v>12</v>
      </c>
      <c r="Q44" s="610">
        <v>2784</v>
      </c>
      <c r="R44" s="598">
        <v>0.52399774138904576</v>
      </c>
      <c r="S44" s="611">
        <v>232</v>
      </c>
    </row>
    <row r="45" spans="1:19" ht="14.4" customHeight="1" x14ac:dyDescent="0.3">
      <c r="A45" s="592" t="s">
        <v>968</v>
      </c>
      <c r="B45" s="593" t="s">
        <v>969</v>
      </c>
      <c r="C45" s="593" t="s">
        <v>442</v>
      </c>
      <c r="D45" s="593" t="s">
        <v>959</v>
      </c>
      <c r="E45" s="593" t="s">
        <v>990</v>
      </c>
      <c r="F45" s="593" t="s">
        <v>1045</v>
      </c>
      <c r="G45" s="593" t="s">
        <v>1046</v>
      </c>
      <c r="H45" s="610">
        <v>3</v>
      </c>
      <c r="I45" s="610">
        <v>1416</v>
      </c>
      <c r="J45" s="593"/>
      <c r="K45" s="593">
        <v>472</v>
      </c>
      <c r="L45" s="610"/>
      <c r="M45" s="610"/>
      <c r="N45" s="593"/>
      <c r="O45" s="593"/>
      <c r="P45" s="610"/>
      <c r="Q45" s="610"/>
      <c r="R45" s="598"/>
      <c r="S45" s="611"/>
    </row>
    <row r="46" spans="1:19" ht="14.4" customHeight="1" x14ac:dyDescent="0.3">
      <c r="A46" s="592" t="s">
        <v>968</v>
      </c>
      <c r="B46" s="593" t="s">
        <v>969</v>
      </c>
      <c r="C46" s="593" t="s">
        <v>442</v>
      </c>
      <c r="D46" s="593" t="s">
        <v>959</v>
      </c>
      <c r="E46" s="593" t="s">
        <v>990</v>
      </c>
      <c r="F46" s="593" t="s">
        <v>1045</v>
      </c>
      <c r="G46" s="593" t="s">
        <v>1047</v>
      </c>
      <c r="H46" s="610">
        <v>108</v>
      </c>
      <c r="I46" s="610">
        <v>50976</v>
      </c>
      <c r="J46" s="593">
        <v>0.78095413181358586</v>
      </c>
      <c r="K46" s="593">
        <v>472</v>
      </c>
      <c r="L46" s="610">
        <v>138</v>
      </c>
      <c r="M46" s="610">
        <v>65274</v>
      </c>
      <c r="N46" s="593">
        <v>1</v>
      </c>
      <c r="O46" s="593">
        <v>473</v>
      </c>
      <c r="P46" s="610">
        <v>118</v>
      </c>
      <c r="Q46" s="610">
        <v>55964</v>
      </c>
      <c r="R46" s="598">
        <v>0.85737046909948833</v>
      </c>
      <c r="S46" s="611">
        <v>474.27118644067798</v>
      </c>
    </row>
    <row r="47" spans="1:19" ht="14.4" customHeight="1" x14ac:dyDescent="0.3">
      <c r="A47" s="592" t="s">
        <v>968</v>
      </c>
      <c r="B47" s="593" t="s">
        <v>969</v>
      </c>
      <c r="C47" s="593" t="s">
        <v>442</v>
      </c>
      <c r="D47" s="593" t="s">
        <v>531</v>
      </c>
      <c r="E47" s="593" t="s">
        <v>970</v>
      </c>
      <c r="F47" s="593" t="s">
        <v>971</v>
      </c>
      <c r="G47" s="593" t="s">
        <v>972</v>
      </c>
      <c r="H47" s="610">
        <v>321</v>
      </c>
      <c r="I47" s="610">
        <v>17366.100000000002</v>
      </c>
      <c r="J47" s="593">
        <v>0.80282350374087896</v>
      </c>
      <c r="K47" s="593">
        <v>54.100000000000009</v>
      </c>
      <c r="L47" s="610">
        <v>399.84000000000003</v>
      </c>
      <c r="M47" s="610">
        <v>21631.280000000002</v>
      </c>
      <c r="N47" s="593">
        <v>1</v>
      </c>
      <c r="O47" s="593">
        <v>54.099839935974394</v>
      </c>
      <c r="P47" s="610">
        <v>481.6</v>
      </c>
      <c r="Q47" s="610">
        <v>26054.59</v>
      </c>
      <c r="R47" s="598">
        <v>1.2044867432717803</v>
      </c>
      <c r="S47" s="611">
        <v>54.1000622923588</v>
      </c>
    </row>
    <row r="48" spans="1:19" ht="14.4" customHeight="1" x14ac:dyDescent="0.3">
      <c r="A48" s="592" t="s">
        <v>968</v>
      </c>
      <c r="B48" s="593" t="s">
        <v>969</v>
      </c>
      <c r="C48" s="593" t="s">
        <v>442</v>
      </c>
      <c r="D48" s="593" t="s">
        <v>531</v>
      </c>
      <c r="E48" s="593" t="s">
        <v>970</v>
      </c>
      <c r="F48" s="593" t="s">
        <v>973</v>
      </c>
      <c r="G48" s="593" t="s">
        <v>974</v>
      </c>
      <c r="H48" s="610"/>
      <c r="I48" s="610"/>
      <c r="J48" s="593"/>
      <c r="K48" s="593"/>
      <c r="L48" s="610"/>
      <c r="M48" s="610"/>
      <c r="N48" s="593"/>
      <c r="O48" s="593"/>
      <c r="P48" s="610">
        <v>1</v>
      </c>
      <c r="Q48" s="610">
        <v>108.25</v>
      </c>
      <c r="R48" s="598"/>
      <c r="S48" s="611">
        <v>108.25</v>
      </c>
    </row>
    <row r="49" spans="1:19" ht="14.4" customHeight="1" x14ac:dyDescent="0.3">
      <c r="A49" s="592" t="s">
        <v>968</v>
      </c>
      <c r="B49" s="593" t="s">
        <v>969</v>
      </c>
      <c r="C49" s="593" t="s">
        <v>442</v>
      </c>
      <c r="D49" s="593" t="s">
        <v>531</v>
      </c>
      <c r="E49" s="593" t="s">
        <v>970</v>
      </c>
      <c r="F49" s="593" t="s">
        <v>975</v>
      </c>
      <c r="G49" s="593" t="s">
        <v>473</v>
      </c>
      <c r="H49" s="610"/>
      <c r="I49" s="610"/>
      <c r="J49" s="593"/>
      <c r="K49" s="593"/>
      <c r="L49" s="610">
        <v>3.6999999999999997</v>
      </c>
      <c r="M49" s="610">
        <v>511.34</v>
      </c>
      <c r="N49" s="593">
        <v>1</v>
      </c>
      <c r="O49" s="593">
        <v>138.20000000000002</v>
      </c>
      <c r="P49" s="610">
        <v>5.7</v>
      </c>
      <c r="Q49" s="610">
        <v>780.43000000000006</v>
      </c>
      <c r="R49" s="598">
        <v>1.5262447686470844</v>
      </c>
      <c r="S49" s="611">
        <v>136.91754385964913</v>
      </c>
    </row>
    <row r="50" spans="1:19" ht="14.4" customHeight="1" x14ac:dyDescent="0.3">
      <c r="A50" s="592" t="s">
        <v>968</v>
      </c>
      <c r="B50" s="593" t="s">
        <v>969</v>
      </c>
      <c r="C50" s="593" t="s">
        <v>442</v>
      </c>
      <c r="D50" s="593" t="s">
        <v>531</v>
      </c>
      <c r="E50" s="593" t="s">
        <v>970</v>
      </c>
      <c r="F50" s="593" t="s">
        <v>976</v>
      </c>
      <c r="G50" s="593" t="s">
        <v>977</v>
      </c>
      <c r="H50" s="610">
        <v>12.6</v>
      </c>
      <c r="I50" s="610">
        <v>773.64</v>
      </c>
      <c r="J50" s="593">
        <v>0.99124886286468417</v>
      </c>
      <c r="K50" s="593">
        <v>61.4</v>
      </c>
      <c r="L50" s="610">
        <v>12.7</v>
      </c>
      <c r="M50" s="610">
        <v>780.46999999999991</v>
      </c>
      <c r="N50" s="593">
        <v>1</v>
      </c>
      <c r="O50" s="593">
        <v>61.454330708661416</v>
      </c>
      <c r="P50" s="610">
        <v>21.299999999999997</v>
      </c>
      <c r="Q50" s="610">
        <v>1292.75</v>
      </c>
      <c r="R50" s="598">
        <v>1.6563737235255682</v>
      </c>
      <c r="S50" s="611">
        <v>60.692488262910807</v>
      </c>
    </row>
    <row r="51" spans="1:19" ht="14.4" customHeight="1" x14ac:dyDescent="0.3">
      <c r="A51" s="592" t="s">
        <v>968</v>
      </c>
      <c r="B51" s="593" t="s">
        <v>969</v>
      </c>
      <c r="C51" s="593" t="s">
        <v>442</v>
      </c>
      <c r="D51" s="593" t="s">
        <v>531</v>
      </c>
      <c r="E51" s="593" t="s">
        <v>970</v>
      </c>
      <c r="F51" s="593" t="s">
        <v>976</v>
      </c>
      <c r="G51" s="593" t="s">
        <v>478</v>
      </c>
      <c r="H51" s="610">
        <v>4.4000000000000004</v>
      </c>
      <c r="I51" s="610">
        <v>270.16000000000003</v>
      </c>
      <c r="J51" s="593">
        <v>0.33082706766917297</v>
      </c>
      <c r="K51" s="593">
        <v>61.4</v>
      </c>
      <c r="L51" s="610">
        <v>13.3</v>
      </c>
      <c r="M51" s="610">
        <v>816.62</v>
      </c>
      <c r="N51" s="593">
        <v>1</v>
      </c>
      <c r="O51" s="593">
        <v>61.4</v>
      </c>
      <c r="P51" s="610">
        <v>14.7</v>
      </c>
      <c r="Q51" s="610">
        <v>744.59999999999991</v>
      </c>
      <c r="R51" s="598">
        <v>0.91180720530969106</v>
      </c>
      <c r="S51" s="611">
        <v>50.65306122448979</v>
      </c>
    </row>
    <row r="52" spans="1:19" ht="14.4" customHeight="1" x14ac:dyDescent="0.3">
      <c r="A52" s="592" t="s">
        <v>968</v>
      </c>
      <c r="B52" s="593" t="s">
        <v>969</v>
      </c>
      <c r="C52" s="593" t="s">
        <v>442</v>
      </c>
      <c r="D52" s="593" t="s">
        <v>531</v>
      </c>
      <c r="E52" s="593" t="s">
        <v>970</v>
      </c>
      <c r="F52" s="593" t="s">
        <v>978</v>
      </c>
      <c r="G52" s="593" t="s">
        <v>979</v>
      </c>
      <c r="H52" s="610">
        <v>9.1</v>
      </c>
      <c r="I52" s="610">
        <v>1610.7</v>
      </c>
      <c r="J52" s="593">
        <v>1.3</v>
      </c>
      <c r="K52" s="593">
        <v>177</v>
      </c>
      <c r="L52" s="610">
        <v>7</v>
      </c>
      <c r="M52" s="610">
        <v>1239</v>
      </c>
      <c r="N52" s="593">
        <v>1</v>
      </c>
      <c r="O52" s="593">
        <v>177</v>
      </c>
      <c r="P52" s="610">
        <v>8.5</v>
      </c>
      <c r="Q52" s="610">
        <v>1504.5</v>
      </c>
      <c r="R52" s="598">
        <v>1.2142857142857142</v>
      </c>
      <c r="S52" s="611">
        <v>177</v>
      </c>
    </row>
    <row r="53" spans="1:19" ht="14.4" customHeight="1" x14ac:dyDescent="0.3">
      <c r="A53" s="592" t="s">
        <v>968</v>
      </c>
      <c r="B53" s="593" t="s">
        <v>969</v>
      </c>
      <c r="C53" s="593" t="s">
        <v>442</v>
      </c>
      <c r="D53" s="593" t="s">
        <v>531</v>
      </c>
      <c r="E53" s="593" t="s">
        <v>970</v>
      </c>
      <c r="F53" s="593" t="s">
        <v>978</v>
      </c>
      <c r="G53" s="593" t="s">
        <v>980</v>
      </c>
      <c r="H53" s="610">
        <v>1.7</v>
      </c>
      <c r="I53" s="610">
        <v>300.89999999999998</v>
      </c>
      <c r="J53" s="593">
        <v>0.48571428571428565</v>
      </c>
      <c r="K53" s="593">
        <v>177</v>
      </c>
      <c r="L53" s="610">
        <v>3.5</v>
      </c>
      <c r="M53" s="610">
        <v>619.5</v>
      </c>
      <c r="N53" s="593">
        <v>1</v>
      </c>
      <c r="O53" s="593">
        <v>177</v>
      </c>
      <c r="P53" s="610">
        <v>3.8</v>
      </c>
      <c r="Q53" s="610">
        <v>672.59999999999991</v>
      </c>
      <c r="R53" s="598">
        <v>1.0857142857142856</v>
      </c>
      <c r="S53" s="611">
        <v>176.99999999999997</v>
      </c>
    </row>
    <row r="54" spans="1:19" ht="14.4" customHeight="1" x14ac:dyDescent="0.3">
      <c r="A54" s="592" t="s">
        <v>968</v>
      </c>
      <c r="B54" s="593" t="s">
        <v>969</v>
      </c>
      <c r="C54" s="593" t="s">
        <v>442</v>
      </c>
      <c r="D54" s="593" t="s">
        <v>531</v>
      </c>
      <c r="E54" s="593" t="s">
        <v>970</v>
      </c>
      <c r="F54" s="593" t="s">
        <v>981</v>
      </c>
      <c r="G54" s="593"/>
      <c r="H54" s="610">
        <v>116</v>
      </c>
      <c r="I54" s="610">
        <v>9401.8399999999983</v>
      </c>
      <c r="J54" s="593"/>
      <c r="K54" s="593">
        <v>81.050344827586187</v>
      </c>
      <c r="L54" s="610"/>
      <c r="M54" s="610"/>
      <c r="N54" s="593"/>
      <c r="O54" s="593"/>
      <c r="P54" s="610"/>
      <c r="Q54" s="610"/>
      <c r="R54" s="598"/>
      <c r="S54" s="611"/>
    </row>
    <row r="55" spans="1:19" ht="14.4" customHeight="1" x14ac:dyDescent="0.3">
      <c r="A55" s="592" t="s">
        <v>968</v>
      </c>
      <c r="B55" s="593" t="s">
        <v>969</v>
      </c>
      <c r="C55" s="593" t="s">
        <v>442</v>
      </c>
      <c r="D55" s="593" t="s">
        <v>531</v>
      </c>
      <c r="E55" s="593" t="s">
        <v>970</v>
      </c>
      <c r="F55" s="593" t="s">
        <v>982</v>
      </c>
      <c r="G55" s="593" t="s">
        <v>983</v>
      </c>
      <c r="H55" s="610">
        <v>1602</v>
      </c>
      <c r="I55" s="610">
        <v>3908.8799999999997</v>
      </c>
      <c r="J55" s="593"/>
      <c r="K55" s="593">
        <v>2.44</v>
      </c>
      <c r="L55" s="610"/>
      <c r="M55" s="610"/>
      <c r="N55" s="593"/>
      <c r="O55" s="593"/>
      <c r="P55" s="610"/>
      <c r="Q55" s="610"/>
      <c r="R55" s="598"/>
      <c r="S55" s="611"/>
    </row>
    <row r="56" spans="1:19" ht="14.4" customHeight="1" x14ac:dyDescent="0.3">
      <c r="A56" s="592" t="s">
        <v>968</v>
      </c>
      <c r="B56" s="593" t="s">
        <v>969</v>
      </c>
      <c r="C56" s="593" t="s">
        <v>442</v>
      </c>
      <c r="D56" s="593" t="s">
        <v>531</v>
      </c>
      <c r="E56" s="593" t="s">
        <v>970</v>
      </c>
      <c r="F56" s="593" t="s">
        <v>984</v>
      </c>
      <c r="G56" s="593" t="s">
        <v>983</v>
      </c>
      <c r="H56" s="610"/>
      <c r="I56" s="610"/>
      <c r="J56" s="593"/>
      <c r="K56" s="593"/>
      <c r="L56" s="610"/>
      <c r="M56" s="610"/>
      <c r="N56" s="593"/>
      <c r="O56" s="593"/>
      <c r="P56" s="610">
        <v>4</v>
      </c>
      <c r="Q56" s="610">
        <v>24.36</v>
      </c>
      <c r="R56" s="598"/>
      <c r="S56" s="611">
        <v>6.09</v>
      </c>
    </row>
    <row r="57" spans="1:19" ht="14.4" customHeight="1" x14ac:dyDescent="0.3">
      <c r="A57" s="592" t="s">
        <v>968</v>
      </c>
      <c r="B57" s="593" t="s">
        <v>969</v>
      </c>
      <c r="C57" s="593" t="s">
        <v>442</v>
      </c>
      <c r="D57" s="593" t="s">
        <v>531</v>
      </c>
      <c r="E57" s="593" t="s">
        <v>970</v>
      </c>
      <c r="F57" s="593" t="s">
        <v>985</v>
      </c>
      <c r="G57" s="593" t="s">
        <v>459</v>
      </c>
      <c r="H57" s="610"/>
      <c r="I57" s="610"/>
      <c r="J57" s="593"/>
      <c r="K57" s="593"/>
      <c r="L57" s="610">
        <v>104.55000000000001</v>
      </c>
      <c r="M57" s="610">
        <v>501.84000000000003</v>
      </c>
      <c r="N57" s="593">
        <v>1</v>
      </c>
      <c r="O57" s="593">
        <v>4.8</v>
      </c>
      <c r="P57" s="610">
        <v>123.9</v>
      </c>
      <c r="Q57" s="610">
        <v>594.72</v>
      </c>
      <c r="R57" s="598">
        <v>1.1850789096126255</v>
      </c>
      <c r="S57" s="611">
        <v>4.8</v>
      </c>
    </row>
    <row r="58" spans="1:19" ht="14.4" customHeight="1" x14ac:dyDescent="0.3">
      <c r="A58" s="592" t="s">
        <v>968</v>
      </c>
      <c r="B58" s="593" t="s">
        <v>969</v>
      </c>
      <c r="C58" s="593" t="s">
        <v>442</v>
      </c>
      <c r="D58" s="593" t="s">
        <v>531</v>
      </c>
      <c r="E58" s="593" t="s">
        <v>970</v>
      </c>
      <c r="F58" s="593" t="s">
        <v>986</v>
      </c>
      <c r="G58" s="593" t="s">
        <v>987</v>
      </c>
      <c r="H58" s="610"/>
      <c r="I58" s="610"/>
      <c r="J58" s="593"/>
      <c r="K58" s="593"/>
      <c r="L58" s="610">
        <v>62</v>
      </c>
      <c r="M58" s="610">
        <v>6475.28</v>
      </c>
      <c r="N58" s="593">
        <v>1</v>
      </c>
      <c r="O58" s="593">
        <v>104.44</v>
      </c>
      <c r="P58" s="610">
        <v>60</v>
      </c>
      <c r="Q58" s="610">
        <v>6266.4</v>
      </c>
      <c r="R58" s="598">
        <v>0.967741935483871</v>
      </c>
      <c r="S58" s="611">
        <v>104.44</v>
      </c>
    </row>
    <row r="59" spans="1:19" ht="14.4" customHeight="1" x14ac:dyDescent="0.3">
      <c r="A59" s="592" t="s">
        <v>968</v>
      </c>
      <c r="B59" s="593" t="s">
        <v>969</v>
      </c>
      <c r="C59" s="593" t="s">
        <v>442</v>
      </c>
      <c r="D59" s="593" t="s">
        <v>531</v>
      </c>
      <c r="E59" s="593" t="s">
        <v>970</v>
      </c>
      <c r="F59" s="593" t="s">
        <v>986</v>
      </c>
      <c r="G59" s="593" t="s">
        <v>988</v>
      </c>
      <c r="H59" s="610"/>
      <c r="I59" s="610"/>
      <c r="J59" s="593"/>
      <c r="K59" s="593"/>
      <c r="L59" s="610">
        <v>15</v>
      </c>
      <c r="M59" s="610">
        <v>1566.6</v>
      </c>
      <c r="N59" s="593">
        <v>1</v>
      </c>
      <c r="O59" s="593">
        <v>104.44</v>
      </c>
      <c r="P59" s="610">
        <v>5</v>
      </c>
      <c r="Q59" s="610">
        <v>522.20000000000005</v>
      </c>
      <c r="R59" s="598">
        <v>0.33333333333333337</v>
      </c>
      <c r="S59" s="611">
        <v>104.44000000000001</v>
      </c>
    </row>
    <row r="60" spans="1:19" ht="14.4" customHeight="1" x14ac:dyDescent="0.3">
      <c r="A60" s="592" t="s">
        <v>968</v>
      </c>
      <c r="B60" s="593" t="s">
        <v>969</v>
      </c>
      <c r="C60" s="593" t="s">
        <v>442</v>
      </c>
      <c r="D60" s="593" t="s">
        <v>531</v>
      </c>
      <c r="E60" s="593" t="s">
        <v>990</v>
      </c>
      <c r="F60" s="593" t="s">
        <v>991</v>
      </c>
      <c r="G60" s="593" t="s">
        <v>992</v>
      </c>
      <c r="H60" s="610"/>
      <c r="I60" s="610"/>
      <c r="J60" s="593"/>
      <c r="K60" s="593"/>
      <c r="L60" s="610">
        <v>1</v>
      </c>
      <c r="M60" s="610">
        <v>183</v>
      </c>
      <c r="N60" s="593">
        <v>1</v>
      </c>
      <c r="O60" s="593">
        <v>183</v>
      </c>
      <c r="P60" s="610"/>
      <c r="Q60" s="610"/>
      <c r="R60" s="598"/>
      <c r="S60" s="611"/>
    </row>
    <row r="61" spans="1:19" ht="14.4" customHeight="1" x14ac:dyDescent="0.3">
      <c r="A61" s="592" t="s">
        <v>968</v>
      </c>
      <c r="B61" s="593" t="s">
        <v>969</v>
      </c>
      <c r="C61" s="593" t="s">
        <v>442</v>
      </c>
      <c r="D61" s="593" t="s">
        <v>531</v>
      </c>
      <c r="E61" s="593" t="s">
        <v>990</v>
      </c>
      <c r="F61" s="593" t="s">
        <v>993</v>
      </c>
      <c r="G61" s="593" t="s">
        <v>994</v>
      </c>
      <c r="H61" s="610"/>
      <c r="I61" s="610"/>
      <c r="J61" s="593"/>
      <c r="K61" s="593"/>
      <c r="L61" s="610">
        <v>22</v>
      </c>
      <c r="M61" s="610">
        <v>2684</v>
      </c>
      <c r="N61" s="593">
        <v>1</v>
      </c>
      <c r="O61" s="593">
        <v>122</v>
      </c>
      <c r="P61" s="610">
        <v>2</v>
      </c>
      <c r="Q61" s="610">
        <v>244</v>
      </c>
      <c r="R61" s="598">
        <v>9.0909090909090912E-2</v>
      </c>
      <c r="S61" s="611">
        <v>122</v>
      </c>
    </row>
    <row r="62" spans="1:19" ht="14.4" customHeight="1" x14ac:dyDescent="0.3">
      <c r="A62" s="592" t="s">
        <v>968</v>
      </c>
      <c r="B62" s="593" t="s">
        <v>969</v>
      </c>
      <c r="C62" s="593" t="s">
        <v>442</v>
      </c>
      <c r="D62" s="593" t="s">
        <v>531</v>
      </c>
      <c r="E62" s="593" t="s">
        <v>990</v>
      </c>
      <c r="F62" s="593" t="s">
        <v>993</v>
      </c>
      <c r="G62" s="593" t="s">
        <v>995</v>
      </c>
      <c r="H62" s="610">
        <v>31</v>
      </c>
      <c r="I62" s="610">
        <v>3782</v>
      </c>
      <c r="J62" s="593"/>
      <c r="K62" s="593">
        <v>122</v>
      </c>
      <c r="L62" s="610"/>
      <c r="M62" s="610"/>
      <c r="N62" s="593"/>
      <c r="O62" s="593"/>
      <c r="P62" s="610">
        <v>1</v>
      </c>
      <c r="Q62" s="610">
        <v>121</v>
      </c>
      <c r="R62" s="598"/>
      <c r="S62" s="611">
        <v>121</v>
      </c>
    </row>
    <row r="63" spans="1:19" ht="14.4" customHeight="1" x14ac:dyDescent="0.3">
      <c r="A63" s="592" t="s">
        <v>968</v>
      </c>
      <c r="B63" s="593" t="s">
        <v>969</v>
      </c>
      <c r="C63" s="593" t="s">
        <v>442</v>
      </c>
      <c r="D63" s="593" t="s">
        <v>531</v>
      </c>
      <c r="E63" s="593" t="s">
        <v>990</v>
      </c>
      <c r="F63" s="593" t="s">
        <v>996</v>
      </c>
      <c r="G63" s="593" t="s">
        <v>997</v>
      </c>
      <c r="H63" s="610">
        <v>2110</v>
      </c>
      <c r="I63" s="610">
        <v>78070</v>
      </c>
      <c r="J63" s="593">
        <v>0.97279852466574457</v>
      </c>
      <c r="K63" s="593">
        <v>37</v>
      </c>
      <c r="L63" s="610">
        <v>2169</v>
      </c>
      <c r="M63" s="610">
        <v>80253</v>
      </c>
      <c r="N63" s="593">
        <v>1</v>
      </c>
      <c r="O63" s="593">
        <v>37</v>
      </c>
      <c r="P63" s="610">
        <v>2384</v>
      </c>
      <c r="Q63" s="610">
        <v>88208</v>
      </c>
      <c r="R63" s="598">
        <v>1.0991240202858461</v>
      </c>
      <c r="S63" s="611">
        <v>37</v>
      </c>
    </row>
    <row r="64" spans="1:19" ht="14.4" customHeight="1" x14ac:dyDescent="0.3">
      <c r="A64" s="592" t="s">
        <v>968</v>
      </c>
      <c r="B64" s="593" t="s">
        <v>969</v>
      </c>
      <c r="C64" s="593" t="s">
        <v>442</v>
      </c>
      <c r="D64" s="593" t="s">
        <v>531</v>
      </c>
      <c r="E64" s="593" t="s">
        <v>990</v>
      </c>
      <c r="F64" s="593" t="s">
        <v>999</v>
      </c>
      <c r="G64" s="593" t="s">
        <v>1000</v>
      </c>
      <c r="H64" s="610">
        <v>68</v>
      </c>
      <c r="I64" s="610">
        <v>680</v>
      </c>
      <c r="J64" s="593">
        <v>0.51908396946564883</v>
      </c>
      <c r="K64" s="593">
        <v>10</v>
      </c>
      <c r="L64" s="610">
        <v>131</v>
      </c>
      <c r="M64" s="610">
        <v>1310</v>
      </c>
      <c r="N64" s="593">
        <v>1</v>
      </c>
      <c r="O64" s="593">
        <v>10</v>
      </c>
      <c r="P64" s="610">
        <v>171</v>
      </c>
      <c r="Q64" s="610">
        <v>1710</v>
      </c>
      <c r="R64" s="598">
        <v>1.3053435114503817</v>
      </c>
      <c r="S64" s="611">
        <v>10</v>
      </c>
    </row>
    <row r="65" spans="1:19" ht="14.4" customHeight="1" x14ac:dyDescent="0.3">
      <c r="A65" s="592" t="s">
        <v>968</v>
      </c>
      <c r="B65" s="593" t="s">
        <v>969</v>
      </c>
      <c r="C65" s="593" t="s">
        <v>442</v>
      </c>
      <c r="D65" s="593" t="s">
        <v>531</v>
      </c>
      <c r="E65" s="593" t="s">
        <v>990</v>
      </c>
      <c r="F65" s="593" t="s">
        <v>999</v>
      </c>
      <c r="G65" s="593" t="s">
        <v>1001</v>
      </c>
      <c r="H65" s="610"/>
      <c r="I65" s="610"/>
      <c r="J65" s="593"/>
      <c r="K65" s="593"/>
      <c r="L65" s="610">
        <v>4</v>
      </c>
      <c r="M65" s="610">
        <v>40</v>
      </c>
      <c r="N65" s="593">
        <v>1</v>
      </c>
      <c r="O65" s="593">
        <v>10</v>
      </c>
      <c r="P65" s="610"/>
      <c r="Q65" s="610"/>
      <c r="R65" s="598"/>
      <c r="S65" s="611"/>
    </row>
    <row r="66" spans="1:19" ht="14.4" customHeight="1" x14ac:dyDescent="0.3">
      <c r="A66" s="592" t="s">
        <v>968</v>
      </c>
      <c r="B66" s="593" t="s">
        <v>969</v>
      </c>
      <c r="C66" s="593" t="s">
        <v>442</v>
      </c>
      <c r="D66" s="593" t="s">
        <v>531</v>
      </c>
      <c r="E66" s="593" t="s">
        <v>990</v>
      </c>
      <c r="F66" s="593" t="s">
        <v>1002</v>
      </c>
      <c r="G66" s="593" t="s">
        <v>1003</v>
      </c>
      <c r="H66" s="610">
        <v>2</v>
      </c>
      <c r="I66" s="610">
        <v>10</v>
      </c>
      <c r="J66" s="593">
        <v>8.6956521739130432E-2</v>
      </c>
      <c r="K66" s="593">
        <v>5</v>
      </c>
      <c r="L66" s="610">
        <v>23</v>
      </c>
      <c r="M66" s="610">
        <v>115</v>
      </c>
      <c r="N66" s="593">
        <v>1</v>
      </c>
      <c r="O66" s="593">
        <v>5</v>
      </c>
      <c r="P66" s="610">
        <v>27</v>
      </c>
      <c r="Q66" s="610">
        <v>135</v>
      </c>
      <c r="R66" s="598">
        <v>1.173913043478261</v>
      </c>
      <c r="S66" s="611">
        <v>5</v>
      </c>
    </row>
    <row r="67" spans="1:19" ht="14.4" customHeight="1" x14ac:dyDescent="0.3">
      <c r="A67" s="592" t="s">
        <v>968</v>
      </c>
      <c r="B67" s="593" t="s">
        <v>969</v>
      </c>
      <c r="C67" s="593" t="s">
        <v>442</v>
      </c>
      <c r="D67" s="593" t="s">
        <v>531</v>
      </c>
      <c r="E67" s="593" t="s">
        <v>990</v>
      </c>
      <c r="F67" s="593" t="s">
        <v>1004</v>
      </c>
      <c r="G67" s="593" t="s">
        <v>1005</v>
      </c>
      <c r="H67" s="610">
        <v>20</v>
      </c>
      <c r="I67" s="610">
        <v>100</v>
      </c>
      <c r="J67" s="593">
        <v>0.95238095238095233</v>
      </c>
      <c r="K67" s="593">
        <v>5</v>
      </c>
      <c r="L67" s="610">
        <v>21</v>
      </c>
      <c r="M67" s="610">
        <v>105</v>
      </c>
      <c r="N67" s="593">
        <v>1</v>
      </c>
      <c r="O67" s="593">
        <v>5</v>
      </c>
      <c r="P67" s="610">
        <v>38</v>
      </c>
      <c r="Q67" s="610">
        <v>190</v>
      </c>
      <c r="R67" s="598">
        <v>1.8095238095238095</v>
      </c>
      <c r="S67" s="611">
        <v>5</v>
      </c>
    </row>
    <row r="68" spans="1:19" ht="14.4" customHeight="1" x14ac:dyDescent="0.3">
      <c r="A68" s="592" t="s">
        <v>968</v>
      </c>
      <c r="B68" s="593" t="s">
        <v>969</v>
      </c>
      <c r="C68" s="593" t="s">
        <v>442</v>
      </c>
      <c r="D68" s="593" t="s">
        <v>531</v>
      </c>
      <c r="E68" s="593" t="s">
        <v>990</v>
      </c>
      <c r="F68" s="593" t="s">
        <v>1006</v>
      </c>
      <c r="G68" s="593" t="s">
        <v>1007</v>
      </c>
      <c r="H68" s="610">
        <v>132</v>
      </c>
      <c r="I68" s="610">
        <v>9768</v>
      </c>
      <c r="J68" s="593">
        <v>0.67692307692307696</v>
      </c>
      <c r="K68" s="593">
        <v>74</v>
      </c>
      <c r="L68" s="610">
        <v>195</v>
      </c>
      <c r="M68" s="610">
        <v>14430</v>
      </c>
      <c r="N68" s="593">
        <v>1</v>
      </c>
      <c r="O68" s="593">
        <v>74</v>
      </c>
      <c r="P68" s="610">
        <v>318</v>
      </c>
      <c r="Q68" s="610">
        <v>23532</v>
      </c>
      <c r="R68" s="598">
        <v>1.6307692307692307</v>
      </c>
      <c r="S68" s="611">
        <v>74</v>
      </c>
    </row>
    <row r="69" spans="1:19" ht="14.4" customHeight="1" x14ac:dyDescent="0.3">
      <c r="A69" s="592" t="s">
        <v>968</v>
      </c>
      <c r="B69" s="593" t="s">
        <v>969</v>
      </c>
      <c r="C69" s="593" t="s">
        <v>442</v>
      </c>
      <c r="D69" s="593" t="s">
        <v>531</v>
      </c>
      <c r="E69" s="593" t="s">
        <v>990</v>
      </c>
      <c r="F69" s="593" t="s">
        <v>1006</v>
      </c>
      <c r="G69" s="593" t="s">
        <v>1008</v>
      </c>
      <c r="H69" s="610">
        <v>27</v>
      </c>
      <c r="I69" s="610">
        <v>1998</v>
      </c>
      <c r="J69" s="593">
        <v>3.8571428571428572</v>
      </c>
      <c r="K69" s="593">
        <v>74</v>
      </c>
      <c r="L69" s="610">
        <v>7</v>
      </c>
      <c r="M69" s="610">
        <v>518</v>
      </c>
      <c r="N69" s="593">
        <v>1</v>
      </c>
      <c r="O69" s="593">
        <v>74</v>
      </c>
      <c r="P69" s="610"/>
      <c r="Q69" s="610"/>
      <c r="R69" s="598"/>
      <c r="S69" s="611"/>
    </row>
    <row r="70" spans="1:19" ht="14.4" customHeight="1" x14ac:dyDescent="0.3">
      <c r="A70" s="592" t="s">
        <v>968</v>
      </c>
      <c r="B70" s="593" t="s">
        <v>969</v>
      </c>
      <c r="C70" s="593" t="s">
        <v>442</v>
      </c>
      <c r="D70" s="593" t="s">
        <v>531</v>
      </c>
      <c r="E70" s="593" t="s">
        <v>990</v>
      </c>
      <c r="F70" s="593" t="s">
        <v>1009</v>
      </c>
      <c r="G70" s="593" t="s">
        <v>1010</v>
      </c>
      <c r="H70" s="610">
        <v>253</v>
      </c>
      <c r="I70" s="610">
        <v>44781</v>
      </c>
      <c r="J70" s="593">
        <v>0.94052044609665431</v>
      </c>
      <c r="K70" s="593">
        <v>177</v>
      </c>
      <c r="L70" s="610">
        <v>269</v>
      </c>
      <c r="M70" s="610">
        <v>47613</v>
      </c>
      <c r="N70" s="593">
        <v>1</v>
      </c>
      <c r="O70" s="593">
        <v>177</v>
      </c>
      <c r="P70" s="610">
        <v>351</v>
      </c>
      <c r="Q70" s="610">
        <v>62478</v>
      </c>
      <c r="R70" s="598">
        <v>1.3122046499905489</v>
      </c>
      <c r="S70" s="611">
        <v>178</v>
      </c>
    </row>
    <row r="71" spans="1:19" ht="14.4" customHeight="1" x14ac:dyDescent="0.3">
      <c r="A71" s="592" t="s">
        <v>968</v>
      </c>
      <c r="B71" s="593" t="s">
        <v>969</v>
      </c>
      <c r="C71" s="593" t="s">
        <v>442</v>
      </c>
      <c r="D71" s="593" t="s">
        <v>531</v>
      </c>
      <c r="E71" s="593" t="s">
        <v>990</v>
      </c>
      <c r="F71" s="593" t="s">
        <v>1009</v>
      </c>
      <c r="G71" s="593" t="s">
        <v>1011</v>
      </c>
      <c r="H71" s="610">
        <v>2</v>
      </c>
      <c r="I71" s="610">
        <v>354</v>
      </c>
      <c r="J71" s="593">
        <v>0.2</v>
      </c>
      <c r="K71" s="593">
        <v>177</v>
      </c>
      <c r="L71" s="610">
        <v>10</v>
      </c>
      <c r="M71" s="610">
        <v>1770</v>
      </c>
      <c r="N71" s="593">
        <v>1</v>
      </c>
      <c r="O71" s="593">
        <v>177</v>
      </c>
      <c r="P71" s="610"/>
      <c r="Q71" s="610"/>
      <c r="R71" s="598"/>
      <c r="S71" s="611"/>
    </row>
    <row r="72" spans="1:19" ht="14.4" customHeight="1" x14ac:dyDescent="0.3">
      <c r="A72" s="592" t="s">
        <v>968</v>
      </c>
      <c r="B72" s="593" t="s">
        <v>969</v>
      </c>
      <c r="C72" s="593" t="s">
        <v>442</v>
      </c>
      <c r="D72" s="593" t="s">
        <v>531</v>
      </c>
      <c r="E72" s="593" t="s">
        <v>990</v>
      </c>
      <c r="F72" s="593" t="s">
        <v>1012</v>
      </c>
      <c r="G72" s="593" t="s">
        <v>1013</v>
      </c>
      <c r="H72" s="610">
        <v>1</v>
      </c>
      <c r="I72" s="610">
        <v>179</v>
      </c>
      <c r="J72" s="593">
        <v>0.65808823529411764</v>
      </c>
      <c r="K72" s="593">
        <v>179</v>
      </c>
      <c r="L72" s="610">
        <v>1</v>
      </c>
      <c r="M72" s="610">
        <v>272</v>
      </c>
      <c r="N72" s="593">
        <v>1</v>
      </c>
      <c r="O72" s="593">
        <v>272</v>
      </c>
      <c r="P72" s="610">
        <v>2</v>
      </c>
      <c r="Q72" s="610">
        <v>544</v>
      </c>
      <c r="R72" s="598">
        <v>2</v>
      </c>
      <c r="S72" s="611">
        <v>272</v>
      </c>
    </row>
    <row r="73" spans="1:19" ht="14.4" customHeight="1" x14ac:dyDescent="0.3">
      <c r="A73" s="592" t="s">
        <v>968</v>
      </c>
      <c r="B73" s="593" t="s">
        <v>969</v>
      </c>
      <c r="C73" s="593" t="s">
        <v>442</v>
      </c>
      <c r="D73" s="593" t="s">
        <v>531</v>
      </c>
      <c r="E73" s="593" t="s">
        <v>990</v>
      </c>
      <c r="F73" s="593" t="s">
        <v>1015</v>
      </c>
      <c r="G73" s="593" t="s">
        <v>1016</v>
      </c>
      <c r="H73" s="610"/>
      <c r="I73" s="610"/>
      <c r="J73" s="593"/>
      <c r="K73" s="593"/>
      <c r="L73" s="610">
        <v>13</v>
      </c>
      <c r="M73" s="610">
        <v>433.34000000000003</v>
      </c>
      <c r="N73" s="593">
        <v>1</v>
      </c>
      <c r="O73" s="593">
        <v>33.333846153846153</v>
      </c>
      <c r="P73" s="610"/>
      <c r="Q73" s="610"/>
      <c r="R73" s="598"/>
      <c r="S73" s="611"/>
    </row>
    <row r="74" spans="1:19" ht="14.4" customHeight="1" x14ac:dyDescent="0.3">
      <c r="A74" s="592" t="s">
        <v>968</v>
      </c>
      <c r="B74" s="593" t="s">
        <v>969</v>
      </c>
      <c r="C74" s="593" t="s">
        <v>442</v>
      </c>
      <c r="D74" s="593" t="s">
        <v>531</v>
      </c>
      <c r="E74" s="593" t="s">
        <v>990</v>
      </c>
      <c r="F74" s="593" t="s">
        <v>1015</v>
      </c>
      <c r="G74" s="593" t="s">
        <v>1017</v>
      </c>
      <c r="H74" s="610">
        <v>340</v>
      </c>
      <c r="I74" s="610">
        <v>11333.32</v>
      </c>
      <c r="J74" s="593">
        <v>0.88082775108089351</v>
      </c>
      <c r="K74" s="593">
        <v>33.333294117647057</v>
      </c>
      <c r="L74" s="610">
        <v>386</v>
      </c>
      <c r="M74" s="610">
        <v>12866.67</v>
      </c>
      <c r="N74" s="593">
        <v>1</v>
      </c>
      <c r="O74" s="593">
        <v>33.333341968911917</v>
      </c>
      <c r="P74" s="610">
        <v>445</v>
      </c>
      <c r="Q74" s="610">
        <v>14833.32</v>
      </c>
      <c r="R74" s="598">
        <v>1.1528484059978223</v>
      </c>
      <c r="S74" s="611">
        <v>33.333303370786517</v>
      </c>
    </row>
    <row r="75" spans="1:19" ht="14.4" customHeight="1" x14ac:dyDescent="0.3">
      <c r="A75" s="592" t="s">
        <v>968</v>
      </c>
      <c r="B75" s="593" t="s">
        <v>969</v>
      </c>
      <c r="C75" s="593" t="s">
        <v>442</v>
      </c>
      <c r="D75" s="593" t="s">
        <v>531</v>
      </c>
      <c r="E75" s="593" t="s">
        <v>990</v>
      </c>
      <c r="F75" s="593" t="s">
        <v>1018</v>
      </c>
      <c r="G75" s="593" t="s">
        <v>1019</v>
      </c>
      <c r="H75" s="610">
        <v>10</v>
      </c>
      <c r="I75" s="610">
        <v>370</v>
      </c>
      <c r="J75" s="593">
        <v>10</v>
      </c>
      <c r="K75" s="593">
        <v>37</v>
      </c>
      <c r="L75" s="610">
        <v>1</v>
      </c>
      <c r="M75" s="610">
        <v>37</v>
      </c>
      <c r="N75" s="593">
        <v>1</v>
      </c>
      <c r="O75" s="593">
        <v>37</v>
      </c>
      <c r="P75" s="610"/>
      <c r="Q75" s="610"/>
      <c r="R75" s="598"/>
      <c r="S75" s="611"/>
    </row>
    <row r="76" spans="1:19" ht="14.4" customHeight="1" x14ac:dyDescent="0.3">
      <c r="A76" s="592" t="s">
        <v>968</v>
      </c>
      <c r="B76" s="593" t="s">
        <v>969</v>
      </c>
      <c r="C76" s="593" t="s">
        <v>442</v>
      </c>
      <c r="D76" s="593" t="s">
        <v>531</v>
      </c>
      <c r="E76" s="593" t="s">
        <v>990</v>
      </c>
      <c r="F76" s="593" t="s">
        <v>1020</v>
      </c>
      <c r="G76" s="593" t="s">
        <v>1021</v>
      </c>
      <c r="H76" s="610">
        <v>1</v>
      </c>
      <c r="I76" s="610">
        <v>32</v>
      </c>
      <c r="J76" s="593"/>
      <c r="K76" s="593">
        <v>32</v>
      </c>
      <c r="L76" s="610"/>
      <c r="M76" s="610"/>
      <c r="N76" s="593"/>
      <c r="O76" s="593"/>
      <c r="P76" s="610"/>
      <c r="Q76" s="610"/>
      <c r="R76" s="598"/>
      <c r="S76" s="611"/>
    </row>
    <row r="77" spans="1:19" ht="14.4" customHeight="1" x14ac:dyDescent="0.3">
      <c r="A77" s="592" t="s">
        <v>968</v>
      </c>
      <c r="B77" s="593" t="s">
        <v>969</v>
      </c>
      <c r="C77" s="593" t="s">
        <v>442</v>
      </c>
      <c r="D77" s="593" t="s">
        <v>531</v>
      </c>
      <c r="E77" s="593" t="s">
        <v>990</v>
      </c>
      <c r="F77" s="593" t="s">
        <v>1022</v>
      </c>
      <c r="G77" s="593" t="s">
        <v>1023</v>
      </c>
      <c r="H77" s="610">
        <v>2326</v>
      </c>
      <c r="I77" s="610">
        <v>304706</v>
      </c>
      <c r="J77" s="593">
        <v>0.9650412992804297</v>
      </c>
      <c r="K77" s="593">
        <v>131</v>
      </c>
      <c r="L77" s="610">
        <v>2392</v>
      </c>
      <c r="M77" s="610">
        <v>315744</v>
      </c>
      <c r="N77" s="593">
        <v>1</v>
      </c>
      <c r="O77" s="593">
        <v>132</v>
      </c>
      <c r="P77" s="610">
        <v>2587</v>
      </c>
      <c r="Q77" s="610">
        <v>341484</v>
      </c>
      <c r="R77" s="598">
        <v>1.0815217391304348</v>
      </c>
      <c r="S77" s="611">
        <v>132</v>
      </c>
    </row>
    <row r="78" spans="1:19" ht="14.4" customHeight="1" x14ac:dyDescent="0.3">
      <c r="A78" s="592" t="s">
        <v>968</v>
      </c>
      <c r="B78" s="593" t="s">
        <v>969</v>
      </c>
      <c r="C78" s="593" t="s">
        <v>442</v>
      </c>
      <c r="D78" s="593" t="s">
        <v>531</v>
      </c>
      <c r="E78" s="593" t="s">
        <v>990</v>
      </c>
      <c r="F78" s="593" t="s">
        <v>1024</v>
      </c>
      <c r="G78" s="593" t="s">
        <v>1025</v>
      </c>
      <c r="H78" s="610">
        <v>50</v>
      </c>
      <c r="I78" s="610">
        <v>3700</v>
      </c>
      <c r="J78" s="593">
        <v>0.64102564102564108</v>
      </c>
      <c r="K78" s="593">
        <v>74</v>
      </c>
      <c r="L78" s="610">
        <v>78</v>
      </c>
      <c r="M78" s="610">
        <v>5772</v>
      </c>
      <c r="N78" s="593">
        <v>1</v>
      </c>
      <c r="O78" s="593">
        <v>74</v>
      </c>
      <c r="P78" s="610">
        <v>52</v>
      </c>
      <c r="Q78" s="610">
        <v>3848</v>
      </c>
      <c r="R78" s="598">
        <v>0.66666666666666663</v>
      </c>
      <c r="S78" s="611">
        <v>74</v>
      </c>
    </row>
    <row r="79" spans="1:19" ht="14.4" customHeight="1" x14ac:dyDescent="0.3">
      <c r="A79" s="592" t="s">
        <v>968</v>
      </c>
      <c r="B79" s="593" t="s">
        <v>969</v>
      </c>
      <c r="C79" s="593" t="s">
        <v>442</v>
      </c>
      <c r="D79" s="593" t="s">
        <v>531</v>
      </c>
      <c r="E79" s="593" t="s">
        <v>990</v>
      </c>
      <c r="F79" s="593" t="s">
        <v>1026</v>
      </c>
      <c r="G79" s="593" t="s">
        <v>1027</v>
      </c>
      <c r="H79" s="610"/>
      <c r="I79" s="610"/>
      <c r="J79" s="593"/>
      <c r="K79" s="593"/>
      <c r="L79" s="610">
        <v>4</v>
      </c>
      <c r="M79" s="610">
        <v>1420</v>
      </c>
      <c r="N79" s="593">
        <v>1</v>
      </c>
      <c r="O79" s="593">
        <v>355</v>
      </c>
      <c r="P79" s="610"/>
      <c r="Q79" s="610"/>
      <c r="R79" s="598"/>
      <c r="S79" s="611"/>
    </row>
    <row r="80" spans="1:19" ht="14.4" customHeight="1" x14ac:dyDescent="0.3">
      <c r="A80" s="592" t="s">
        <v>968</v>
      </c>
      <c r="B80" s="593" t="s">
        <v>969</v>
      </c>
      <c r="C80" s="593" t="s">
        <v>442</v>
      </c>
      <c r="D80" s="593" t="s">
        <v>531</v>
      </c>
      <c r="E80" s="593" t="s">
        <v>990</v>
      </c>
      <c r="F80" s="593" t="s">
        <v>1026</v>
      </c>
      <c r="G80" s="593" t="s">
        <v>1028</v>
      </c>
      <c r="H80" s="610">
        <v>61</v>
      </c>
      <c r="I80" s="610">
        <v>21594</v>
      </c>
      <c r="J80" s="593">
        <v>0.57931589537223338</v>
      </c>
      <c r="K80" s="593">
        <v>354</v>
      </c>
      <c r="L80" s="610">
        <v>105</v>
      </c>
      <c r="M80" s="610">
        <v>37275</v>
      </c>
      <c r="N80" s="593">
        <v>1</v>
      </c>
      <c r="O80" s="593">
        <v>355</v>
      </c>
      <c r="P80" s="610">
        <v>154</v>
      </c>
      <c r="Q80" s="610">
        <v>54670</v>
      </c>
      <c r="R80" s="598">
        <v>1.4666666666666666</v>
      </c>
      <c r="S80" s="611">
        <v>355</v>
      </c>
    </row>
    <row r="81" spans="1:19" ht="14.4" customHeight="1" x14ac:dyDescent="0.3">
      <c r="A81" s="592" t="s">
        <v>968</v>
      </c>
      <c r="B81" s="593" t="s">
        <v>969</v>
      </c>
      <c r="C81" s="593" t="s">
        <v>442</v>
      </c>
      <c r="D81" s="593" t="s">
        <v>531</v>
      </c>
      <c r="E81" s="593" t="s">
        <v>990</v>
      </c>
      <c r="F81" s="593" t="s">
        <v>1029</v>
      </c>
      <c r="G81" s="593" t="s">
        <v>1030</v>
      </c>
      <c r="H81" s="610"/>
      <c r="I81" s="610"/>
      <c r="J81" s="593"/>
      <c r="K81" s="593"/>
      <c r="L81" s="610">
        <v>9</v>
      </c>
      <c r="M81" s="610">
        <v>2007</v>
      </c>
      <c r="N81" s="593">
        <v>1</v>
      </c>
      <c r="O81" s="593">
        <v>223</v>
      </c>
      <c r="P81" s="610"/>
      <c r="Q81" s="610"/>
      <c r="R81" s="598"/>
      <c r="S81" s="611"/>
    </row>
    <row r="82" spans="1:19" ht="14.4" customHeight="1" x14ac:dyDescent="0.3">
      <c r="A82" s="592" t="s">
        <v>968</v>
      </c>
      <c r="B82" s="593" t="s">
        <v>969</v>
      </c>
      <c r="C82" s="593" t="s">
        <v>442</v>
      </c>
      <c r="D82" s="593" t="s">
        <v>531</v>
      </c>
      <c r="E82" s="593" t="s">
        <v>990</v>
      </c>
      <c r="F82" s="593" t="s">
        <v>1029</v>
      </c>
      <c r="G82" s="593" t="s">
        <v>1031</v>
      </c>
      <c r="H82" s="610">
        <v>229</v>
      </c>
      <c r="I82" s="610">
        <v>50838</v>
      </c>
      <c r="J82" s="593">
        <v>0.53264741628598966</v>
      </c>
      <c r="K82" s="593">
        <v>222</v>
      </c>
      <c r="L82" s="610">
        <v>428</v>
      </c>
      <c r="M82" s="610">
        <v>95444</v>
      </c>
      <c r="N82" s="593">
        <v>1</v>
      </c>
      <c r="O82" s="593">
        <v>223</v>
      </c>
      <c r="P82" s="610">
        <v>611</v>
      </c>
      <c r="Q82" s="610">
        <v>136253</v>
      </c>
      <c r="R82" s="598">
        <v>1.4275700934579438</v>
      </c>
      <c r="S82" s="611">
        <v>223</v>
      </c>
    </row>
    <row r="83" spans="1:19" ht="14.4" customHeight="1" x14ac:dyDescent="0.3">
      <c r="A83" s="592" t="s">
        <v>968</v>
      </c>
      <c r="B83" s="593" t="s">
        <v>969</v>
      </c>
      <c r="C83" s="593" t="s">
        <v>442</v>
      </c>
      <c r="D83" s="593" t="s">
        <v>531</v>
      </c>
      <c r="E83" s="593" t="s">
        <v>990</v>
      </c>
      <c r="F83" s="593" t="s">
        <v>1032</v>
      </c>
      <c r="G83" s="593" t="s">
        <v>1033</v>
      </c>
      <c r="H83" s="610"/>
      <c r="I83" s="610"/>
      <c r="J83" s="593"/>
      <c r="K83" s="593"/>
      <c r="L83" s="610">
        <v>22</v>
      </c>
      <c r="M83" s="610">
        <v>1694</v>
      </c>
      <c r="N83" s="593">
        <v>1</v>
      </c>
      <c r="O83" s="593">
        <v>77</v>
      </c>
      <c r="P83" s="610">
        <v>2</v>
      </c>
      <c r="Q83" s="610">
        <v>154</v>
      </c>
      <c r="R83" s="598">
        <v>9.0909090909090912E-2</v>
      </c>
      <c r="S83" s="611">
        <v>77</v>
      </c>
    </row>
    <row r="84" spans="1:19" ht="14.4" customHeight="1" x14ac:dyDescent="0.3">
      <c r="A84" s="592" t="s">
        <v>968</v>
      </c>
      <c r="B84" s="593" t="s">
        <v>969</v>
      </c>
      <c r="C84" s="593" t="s">
        <v>442</v>
      </c>
      <c r="D84" s="593" t="s">
        <v>531</v>
      </c>
      <c r="E84" s="593" t="s">
        <v>990</v>
      </c>
      <c r="F84" s="593" t="s">
        <v>1032</v>
      </c>
      <c r="G84" s="593" t="s">
        <v>1034</v>
      </c>
      <c r="H84" s="610">
        <v>33</v>
      </c>
      <c r="I84" s="610">
        <v>2541</v>
      </c>
      <c r="J84" s="593"/>
      <c r="K84" s="593">
        <v>77</v>
      </c>
      <c r="L84" s="610"/>
      <c r="M84" s="610"/>
      <c r="N84" s="593"/>
      <c r="O84" s="593"/>
      <c r="P84" s="610">
        <v>3</v>
      </c>
      <c r="Q84" s="610">
        <v>231</v>
      </c>
      <c r="R84" s="598"/>
      <c r="S84" s="611">
        <v>77</v>
      </c>
    </row>
    <row r="85" spans="1:19" ht="14.4" customHeight="1" x14ac:dyDescent="0.3">
      <c r="A85" s="592" t="s">
        <v>968</v>
      </c>
      <c r="B85" s="593" t="s">
        <v>969</v>
      </c>
      <c r="C85" s="593" t="s">
        <v>442</v>
      </c>
      <c r="D85" s="593" t="s">
        <v>531</v>
      </c>
      <c r="E85" s="593" t="s">
        <v>990</v>
      </c>
      <c r="F85" s="593" t="s">
        <v>1040</v>
      </c>
      <c r="G85" s="593" t="s">
        <v>1041</v>
      </c>
      <c r="H85" s="610">
        <v>2</v>
      </c>
      <c r="I85" s="610">
        <v>1402</v>
      </c>
      <c r="J85" s="593">
        <v>0.66666666666666663</v>
      </c>
      <c r="K85" s="593">
        <v>701</v>
      </c>
      <c r="L85" s="610">
        <v>3</v>
      </c>
      <c r="M85" s="610">
        <v>2103</v>
      </c>
      <c r="N85" s="593">
        <v>1</v>
      </c>
      <c r="O85" s="593">
        <v>701</v>
      </c>
      <c r="P85" s="610">
        <v>1</v>
      </c>
      <c r="Q85" s="610">
        <v>702</v>
      </c>
      <c r="R85" s="598">
        <v>0.33380884450784593</v>
      </c>
      <c r="S85" s="611">
        <v>702</v>
      </c>
    </row>
    <row r="86" spans="1:19" ht="14.4" customHeight="1" x14ac:dyDescent="0.3">
      <c r="A86" s="592" t="s">
        <v>968</v>
      </c>
      <c r="B86" s="593" t="s">
        <v>969</v>
      </c>
      <c r="C86" s="593" t="s">
        <v>442</v>
      </c>
      <c r="D86" s="593" t="s">
        <v>531</v>
      </c>
      <c r="E86" s="593" t="s">
        <v>990</v>
      </c>
      <c r="F86" s="593" t="s">
        <v>1040</v>
      </c>
      <c r="G86" s="593" t="s">
        <v>1042</v>
      </c>
      <c r="H86" s="610">
        <v>23</v>
      </c>
      <c r="I86" s="610">
        <v>16123</v>
      </c>
      <c r="J86" s="593">
        <v>0.71875</v>
      </c>
      <c r="K86" s="593">
        <v>701</v>
      </c>
      <c r="L86" s="610">
        <v>32</v>
      </c>
      <c r="M86" s="610">
        <v>22432</v>
      </c>
      <c r="N86" s="593">
        <v>1</v>
      </c>
      <c r="O86" s="593">
        <v>701</v>
      </c>
      <c r="P86" s="610">
        <v>65</v>
      </c>
      <c r="Q86" s="610">
        <v>45630</v>
      </c>
      <c r="R86" s="598">
        <v>2.0341476462196861</v>
      </c>
      <c r="S86" s="611">
        <v>702</v>
      </c>
    </row>
    <row r="87" spans="1:19" ht="14.4" customHeight="1" x14ac:dyDescent="0.3">
      <c r="A87" s="592" t="s">
        <v>968</v>
      </c>
      <c r="B87" s="593" t="s">
        <v>969</v>
      </c>
      <c r="C87" s="593" t="s">
        <v>442</v>
      </c>
      <c r="D87" s="593" t="s">
        <v>531</v>
      </c>
      <c r="E87" s="593" t="s">
        <v>990</v>
      </c>
      <c r="F87" s="593" t="s">
        <v>1043</v>
      </c>
      <c r="G87" s="593" t="s">
        <v>1044</v>
      </c>
      <c r="H87" s="610">
        <v>107</v>
      </c>
      <c r="I87" s="610">
        <v>24717</v>
      </c>
      <c r="J87" s="593">
        <v>0.56914893617021278</v>
      </c>
      <c r="K87" s="593">
        <v>231</v>
      </c>
      <c r="L87" s="610">
        <v>188</v>
      </c>
      <c r="M87" s="610">
        <v>43428</v>
      </c>
      <c r="N87" s="593">
        <v>1</v>
      </c>
      <c r="O87" s="593">
        <v>231</v>
      </c>
      <c r="P87" s="610">
        <v>277</v>
      </c>
      <c r="Q87" s="610">
        <v>64264</v>
      </c>
      <c r="R87" s="598">
        <v>1.479782628718799</v>
      </c>
      <c r="S87" s="611">
        <v>232</v>
      </c>
    </row>
    <row r="88" spans="1:19" ht="14.4" customHeight="1" x14ac:dyDescent="0.3">
      <c r="A88" s="592" t="s">
        <v>968</v>
      </c>
      <c r="B88" s="593" t="s">
        <v>969</v>
      </c>
      <c r="C88" s="593" t="s">
        <v>442</v>
      </c>
      <c r="D88" s="593" t="s">
        <v>531</v>
      </c>
      <c r="E88" s="593" t="s">
        <v>990</v>
      </c>
      <c r="F88" s="593" t="s">
        <v>1045</v>
      </c>
      <c r="G88" s="593" t="s">
        <v>1046</v>
      </c>
      <c r="H88" s="610">
        <v>1</v>
      </c>
      <c r="I88" s="610">
        <v>472</v>
      </c>
      <c r="J88" s="593"/>
      <c r="K88" s="593">
        <v>472</v>
      </c>
      <c r="L88" s="610"/>
      <c r="M88" s="610"/>
      <c r="N88" s="593"/>
      <c r="O88" s="593"/>
      <c r="P88" s="610"/>
      <c r="Q88" s="610"/>
      <c r="R88" s="598"/>
      <c r="S88" s="611"/>
    </row>
    <row r="89" spans="1:19" ht="14.4" customHeight="1" x14ac:dyDescent="0.3">
      <c r="A89" s="592" t="s">
        <v>968</v>
      </c>
      <c r="B89" s="593" t="s">
        <v>969</v>
      </c>
      <c r="C89" s="593" t="s">
        <v>442</v>
      </c>
      <c r="D89" s="593" t="s">
        <v>963</v>
      </c>
      <c r="E89" s="593" t="s">
        <v>990</v>
      </c>
      <c r="F89" s="593" t="s">
        <v>1043</v>
      </c>
      <c r="G89" s="593" t="s">
        <v>1044</v>
      </c>
      <c r="H89" s="610">
        <v>1</v>
      </c>
      <c r="I89" s="610">
        <v>231</v>
      </c>
      <c r="J89" s="593"/>
      <c r="K89" s="593">
        <v>231</v>
      </c>
      <c r="L89" s="610"/>
      <c r="M89" s="610"/>
      <c r="N89" s="593"/>
      <c r="O89" s="593"/>
      <c r="P89" s="610"/>
      <c r="Q89" s="610"/>
      <c r="R89" s="598"/>
      <c r="S89" s="611"/>
    </row>
    <row r="90" spans="1:19" ht="14.4" customHeight="1" x14ac:dyDescent="0.3">
      <c r="A90" s="592" t="s">
        <v>968</v>
      </c>
      <c r="B90" s="593" t="s">
        <v>969</v>
      </c>
      <c r="C90" s="593" t="s">
        <v>442</v>
      </c>
      <c r="D90" s="593" t="s">
        <v>532</v>
      </c>
      <c r="E90" s="593" t="s">
        <v>970</v>
      </c>
      <c r="F90" s="593" t="s">
        <v>971</v>
      </c>
      <c r="G90" s="593" t="s">
        <v>972</v>
      </c>
      <c r="H90" s="610">
        <v>37.599999999999994</v>
      </c>
      <c r="I90" s="610">
        <v>2034.1599999999999</v>
      </c>
      <c r="J90" s="593">
        <v>1.7374845184710654</v>
      </c>
      <c r="K90" s="593">
        <v>54.1</v>
      </c>
      <c r="L90" s="610">
        <v>21.64</v>
      </c>
      <c r="M90" s="610">
        <v>1170.75</v>
      </c>
      <c r="N90" s="593">
        <v>1</v>
      </c>
      <c r="O90" s="593">
        <v>54.101201478743064</v>
      </c>
      <c r="P90" s="610">
        <v>17.399999999999999</v>
      </c>
      <c r="Q90" s="610">
        <v>941.34000000000015</v>
      </c>
      <c r="R90" s="598">
        <v>0.80404868673926977</v>
      </c>
      <c r="S90" s="611">
        <v>54.100000000000016</v>
      </c>
    </row>
    <row r="91" spans="1:19" ht="14.4" customHeight="1" x14ac:dyDescent="0.3">
      <c r="A91" s="592" t="s">
        <v>968</v>
      </c>
      <c r="B91" s="593" t="s">
        <v>969</v>
      </c>
      <c r="C91" s="593" t="s">
        <v>442</v>
      </c>
      <c r="D91" s="593" t="s">
        <v>532</v>
      </c>
      <c r="E91" s="593" t="s">
        <v>970</v>
      </c>
      <c r="F91" s="593" t="s">
        <v>973</v>
      </c>
      <c r="G91" s="593" t="s">
        <v>974</v>
      </c>
      <c r="H91" s="610"/>
      <c r="I91" s="610"/>
      <c r="J91" s="593"/>
      <c r="K91" s="593"/>
      <c r="L91" s="610"/>
      <c r="M91" s="610"/>
      <c r="N91" s="593"/>
      <c r="O91" s="593"/>
      <c r="P91" s="610">
        <v>0.2</v>
      </c>
      <c r="Q91" s="610">
        <v>21.65</v>
      </c>
      <c r="R91" s="598"/>
      <c r="S91" s="611">
        <v>108.24999999999999</v>
      </c>
    </row>
    <row r="92" spans="1:19" ht="14.4" customHeight="1" x14ac:dyDescent="0.3">
      <c r="A92" s="592" t="s">
        <v>968</v>
      </c>
      <c r="B92" s="593" t="s">
        <v>969</v>
      </c>
      <c r="C92" s="593" t="s">
        <v>442</v>
      </c>
      <c r="D92" s="593" t="s">
        <v>532</v>
      </c>
      <c r="E92" s="593" t="s">
        <v>970</v>
      </c>
      <c r="F92" s="593" t="s">
        <v>975</v>
      </c>
      <c r="G92" s="593" t="s">
        <v>473</v>
      </c>
      <c r="H92" s="610"/>
      <c r="I92" s="610"/>
      <c r="J92" s="593"/>
      <c r="K92" s="593"/>
      <c r="L92" s="610"/>
      <c r="M92" s="610"/>
      <c r="N92" s="593"/>
      <c r="O92" s="593"/>
      <c r="P92" s="610">
        <v>0.2</v>
      </c>
      <c r="Q92" s="610">
        <v>27.64</v>
      </c>
      <c r="R92" s="598"/>
      <c r="S92" s="611">
        <v>138.19999999999999</v>
      </c>
    </row>
    <row r="93" spans="1:19" ht="14.4" customHeight="1" x14ac:dyDescent="0.3">
      <c r="A93" s="592" t="s">
        <v>968</v>
      </c>
      <c r="B93" s="593" t="s">
        <v>969</v>
      </c>
      <c r="C93" s="593" t="s">
        <v>442</v>
      </c>
      <c r="D93" s="593" t="s">
        <v>532</v>
      </c>
      <c r="E93" s="593" t="s">
        <v>970</v>
      </c>
      <c r="F93" s="593" t="s">
        <v>976</v>
      </c>
      <c r="G93" s="593" t="s">
        <v>977</v>
      </c>
      <c r="H93" s="610">
        <v>1.5</v>
      </c>
      <c r="I93" s="610">
        <v>92.1</v>
      </c>
      <c r="J93" s="593">
        <v>3.731766612641815</v>
      </c>
      <c r="K93" s="593">
        <v>61.4</v>
      </c>
      <c r="L93" s="610">
        <v>0.4</v>
      </c>
      <c r="M93" s="610">
        <v>24.68</v>
      </c>
      <c r="N93" s="593">
        <v>1</v>
      </c>
      <c r="O93" s="593">
        <v>61.699999999999996</v>
      </c>
      <c r="P93" s="610">
        <v>1.3</v>
      </c>
      <c r="Q93" s="610">
        <v>79.820000000000007</v>
      </c>
      <c r="R93" s="598">
        <v>3.2341977309562404</v>
      </c>
      <c r="S93" s="611">
        <v>61.400000000000006</v>
      </c>
    </row>
    <row r="94" spans="1:19" ht="14.4" customHeight="1" x14ac:dyDescent="0.3">
      <c r="A94" s="592" t="s">
        <v>968</v>
      </c>
      <c r="B94" s="593" t="s">
        <v>969</v>
      </c>
      <c r="C94" s="593" t="s">
        <v>442</v>
      </c>
      <c r="D94" s="593" t="s">
        <v>532</v>
      </c>
      <c r="E94" s="593" t="s">
        <v>970</v>
      </c>
      <c r="F94" s="593" t="s">
        <v>976</v>
      </c>
      <c r="G94" s="593" t="s">
        <v>478</v>
      </c>
      <c r="H94" s="610">
        <v>0.4</v>
      </c>
      <c r="I94" s="610">
        <v>24.560000000000002</v>
      </c>
      <c r="J94" s="593">
        <v>0.66666666666666674</v>
      </c>
      <c r="K94" s="593">
        <v>61.400000000000006</v>
      </c>
      <c r="L94" s="610">
        <v>0.60000000000000009</v>
      </c>
      <c r="M94" s="610">
        <v>36.839999999999996</v>
      </c>
      <c r="N94" s="593">
        <v>1</v>
      </c>
      <c r="O94" s="593">
        <v>61.399999999999984</v>
      </c>
      <c r="P94" s="610">
        <v>0.5</v>
      </c>
      <c r="Q94" s="610">
        <v>25.32</v>
      </c>
      <c r="R94" s="598">
        <v>0.68729641693811083</v>
      </c>
      <c r="S94" s="611">
        <v>50.64</v>
      </c>
    </row>
    <row r="95" spans="1:19" ht="14.4" customHeight="1" x14ac:dyDescent="0.3">
      <c r="A95" s="592" t="s">
        <v>968</v>
      </c>
      <c r="B95" s="593" t="s">
        <v>969</v>
      </c>
      <c r="C95" s="593" t="s">
        <v>442</v>
      </c>
      <c r="D95" s="593" t="s">
        <v>532</v>
      </c>
      <c r="E95" s="593" t="s">
        <v>970</v>
      </c>
      <c r="F95" s="593" t="s">
        <v>978</v>
      </c>
      <c r="G95" s="593" t="s">
        <v>979</v>
      </c>
      <c r="H95" s="610">
        <v>0.7</v>
      </c>
      <c r="I95" s="610">
        <v>123.9</v>
      </c>
      <c r="J95" s="593"/>
      <c r="K95" s="593">
        <v>177.00000000000003</v>
      </c>
      <c r="L95" s="610"/>
      <c r="M95" s="610"/>
      <c r="N95" s="593"/>
      <c r="O95" s="593"/>
      <c r="P95" s="610">
        <v>0.4</v>
      </c>
      <c r="Q95" s="610">
        <v>70.8</v>
      </c>
      <c r="R95" s="598"/>
      <c r="S95" s="611">
        <v>176.99999999999997</v>
      </c>
    </row>
    <row r="96" spans="1:19" ht="14.4" customHeight="1" x14ac:dyDescent="0.3">
      <c r="A96" s="592" t="s">
        <v>968</v>
      </c>
      <c r="B96" s="593" t="s">
        <v>969</v>
      </c>
      <c r="C96" s="593" t="s">
        <v>442</v>
      </c>
      <c r="D96" s="593" t="s">
        <v>532</v>
      </c>
      <c r="E96" s="593" t="s">
        <v>970</v>
      </c>
      <c r="F96" s="593" t="s">
        <v>978</v>
      </c>
      <c r="G96" s="593" t="s">
        <v>980</v>
      </c>
      <c r="H96" s="610">
        <v>0.1</v>
      </c>
      <c r="I96" s="610">
        <v>17.7</v>
      </c>
      <c r="J96" s="593"/>
      <c r="K96" s="593">
        <v>176.99999999999997</v>
      </c>
      <c r="L96" s="610"/>
      <c r="M96" s="610"/>
      <c r="N96" s="593"/>
      <c r="O96" s="593"/>
      <c r="P96" s="610"/>
      <c r="Q96" s="610"/>
      <c r="R96" s="598"/>
      <c r="S96" s="611"/>
    </row>
    <row r="97" spans="1:19" ht="14.4" customHeight="1" x14ac:dyDescent="0.3">
      <c r="A97" s="592" t="s">
        <v>968</v>
      </c>
      <c r="B97" s="593" t="s">
        <v>969</v>
      </c>
      <c r="C97" s="593" t="s">
        <v>442</v>
      </c>
      <c r="D97" s="593" t="s">
        <v>532</v>
      </c>
      <c r="E97" s="593" t="s">
        <v>970</v>
      </c>
      <c r="F97" s="593" t="s">
        <v>981</v>
      </c>
      <c r="G97" s="593"/>
      <c r="H97" s="610">
        <v>8</v>
      </c>
      <c r="I97" s="610">
        <v>597.52</v>
      </c>
      <c r="J97" s="593"/>
      <c r="K97" s="593">
        <v>74.69</v>
      </c>
      <c r="L97" s="610"/>
      <c r="M97" s="610"/>
      <c r="N97" s="593"/>
      <c r="O97" s="593"/>
      <c r="P97" s="610"/>
      <c r="Q97" s="610"/>
      <c r="R97" s="598"/>
      <c r="S97" s="611"/>
    </row>
    <row r="98" spans="1:19" ht="14.4" customHeight="1" x14ac:dyDescent="0.3">
      <c r="A98" s="592" t="s">
        <v>968</v>
      </c>
      <c r="B98" s="593" t="s">
        <v>969</v>
      </c>
      <c r="C98" s="593" t="s">
        <v>442</v>
      </c>
      <c r="D98" s="593" t="s">
        <v>532</v>
      </c>
      <c r="E98" s="593" t="s">
        <v>970</v>
      </c>
      <c r="F98" s="593" t="s">
        <v>982</v>
      </c>
      <c r="G98" s="593" t="s">
        <v>983</v>
      </c>
      <c r="H98" s="610">
        <v>195</v>
      </c>
      <c r="I98" s="610">
        <v>475.8</v>
      </c>
      <c r="J98" s="593"/>
      <c r="K98" s="593">
        <v>2.44</v>
      </c>
      <c r="L98" s="610"/>
      <c r="M98" s="610"/>
      <c r="N98" s="593"/>
      <c r="O98" s="593"/>
      <c r="P98" s="610"/>
      <c r="Q98" s="610"/>
      <c r="R98" s="598"/>
      <c r="S98" s="611"/>
    </row>
    <row r="99" spans="1:19" ht="14.4" customHeight="1" x14ac:dyDescent="0.3">
      <c r="A99" s="592" t="s">
        <v>968</v>
      </c>
      <c r="B99" s="593" t="s">
        <v>969</v>
      </c>
      <c r="C99" s="593" t="s">
        <v>442</v>
      </c>
      <c r="D99" s="593" t="s">
        <v>532</v>
      </c>
      <c r="E99" s="593" t="s">
        <v>970</v>
      </c>
      <c r="F99" s="593" t="s">
        <v>985</v>
      </c>
      <c r="G99" s="593" t="s">
        <v>459</v>
      </c>
      <c r="H99" s="610"/>
      <c r="I99" s="610"/>
      <c r="J99" s="593"/>
      <c r="K99" s="593"/>
      <c r="L99" s="610">
        <v>5.75</v>
      </c>
      <c r="M99" s="610">
        <v>27.6</v>
      </c>
      <c r="N99" s="593">
        <v>1</v>
      </c>
      <c r="O99" s="593">
        <v>4.8</v>
      </c>
      <c r="P99" s="610">
        <v>4.5</v>
      </c>
      <c r="Q99" s="610">
        <v>21.6</v>
      </c>
      <c r="R99" s="598">
        <v>0.78260869565217395</v>
      </c>
      <c r="S99" s="611">
        <v>4.8000000000000007</v>
      </c>
    </row>
    <row r="100" spans="1:19" ht="14.4" customHeight="1" x14ac:dyDescent="0.3">
      <c r="A100" s="592" t="s">
        <v>968</v>
      </c>
      <c r="B100" s="593" t="s">
        <v>969</v>
      </c>
      <c r="C100" s="593" t="s">
        <v>442</v>
      </c>
      <c r="D100" s="593" t="s">
        <v>532</v>
      </c>
      <c r="E100" s="593" t="s">
        <v>970</v>
      </c>
      <c r="F100" s="593" t="s">
        <v>986</v>
      </c>
      <c r="G100" s="593" t="s">
        <v>987</v>
      </c>
      <c r="H100" s="610"/>
      <c r="I100" s="610"/>
      <c r="J100" s="593"/>
      <c r="K100" s="593"/>
      <c r="L100" s="610">
        <v>2</v>
      </c>
      <c r="M100" s="610">
        <v>208.88</v>
      </c>
      <c r="N100" s="593">
        <v>1</v>
      </c>
      <c r="O100" s="593">
        <v>104.44</v>
      </c>
      <c r="P100" s="610">
        <v>4</v>
      </c>
      <c r="Q100" s="610">
        <v>417.76</v>
      </c>
      <c r="R100" s="598">
        <v>2</v>
      </c>
      <c r="S100" s="611">
        <v>104.44</v>
      </c>
    </row>
    <row r="101" spans="1:19" ht="14.4" customHeight="1" x14ac:dyDescent="0.3">
      <c r="A101" s="592" t="s">
        <v>968</v>
      </c>
      <c r="B101" s="593" t="s">
        <v>969</v>
      </c>
      <c r="C101" s="593" t="s">
        <v>442</v>
      </c>
      <c r="D101" s="593" t="s">
        <v>532</v>
      </c>
      <c r="E101" s="593" t="s">
        <v>990</v>
      </c>
      <c r="F101" s="593" t="s">
        <v>991</v>
      </c>
      <c r="G101" s="593" t="s">
        <v>992</v>
      </c>
      <c r="H101" s="610">
        <v>3</v>
      </c>
      <c r="I101" s="610">
        <v>549</v>
      </c>
      <c r="J101" s="593"/>
      <c r="K101" s="593">
        <v>183</v>
      </c>
      <c r="L101" s="610"/>
      <c r="M101" s="610"/>
      <c r="N101" s="593"/>
      <c r="O101" s="593"/>
      <c r="P101" s="610"/>
      <c r="Q101" s="610"/>
      <c r="R101" s="598"/>
      <c r="S101" s="611"/>
    </row>
    <row r="102" spans="1:19" ht="14.4" customHeight="1" x14ac:dyDescent="0.3">
      <c r="A102" s="592" t="s">
        <v>968</v>
      </c>
      <c r="B102" s="593" t="s">
        <v>969</v>
      </c>
      <c r="C102" s="593" t="s">
        <v>442</v>
      </c>
      <c r="D102" s="593" t="s">
        <v>532</v>
      </c>
      <c r="E102" s="593" t="s">
        <v>990</v>
      </c>
      <c r="F102" s="593" t="s">
        <v>993</v>
      </c>
      <c r="G102" s="593" t="s">
        <v>994</v>
      </c>
      <c r="H102" s="610">
        <v>1</v>
      </c>
      <c r="I102" s="610">
        <v>122</v>
      </c>
      <c r="J102" s="593"/>
      <c r="K102" s="593">
        <v>122</v>
      </c>
      <c r="L102" s="610"/>
      <c r="M102" s="610"/>
      <c r="N102" s="593"/>
      <c r="O102" s="593"/>
      <c r="P102" s="610"/>
      <c r="Q102" s="610"/>
      <c r="R102" s="598"/>
      <c r="S102" s="611"/>
    </row>
    <row r="103" spans="1:19" ht="14.4" customHeight="1" x14ac:dyDescent="0.3">
      <c r="A103" s="592" t="s">
        <v>968</v>
      </c>
      <c r="B103" s="593" t="s">
        <v>969</v>
      </c>
      <c r="C103" s="593" t="s">
        <v>442</v>
      </c>
      <c r="D103" s="593" t="s">
        <v>532</v>
      </c>
      <c r="E103" s="593" t="s">
        <v>990</v>
      </c>
      <c r="F103" s="593" t="s">
        <v>996</v>
      </c>
      <c r="G103" s="593" t="s">
        <v>997</v>
      </c>
      <c r="H103" s="610">
        <v>388</v>
      </c>
      <c r="I103" s="610">
        <v>14356</v>
      </c>
      <c r="J103" s="593">
        <v>1.1085714285714285</v>
      </c>
      <c r="K103" s="593">
        <v>37</v>
      </c>
      <c r="L103" s="610">
        <v>350</v>
      </c>
      <c r="M103" s="610">
        <v>12950</v>
      </c>
      <c r="N103" s="593">
        <v>1</v>
      </c>
      <c r="O103" s="593">
        <v>37</v>
      </c>
      <c r="P103" s="610">
        <v>273</v>
      </c>
      <c r="Q103" s="610">
        <v>10101</v>
      </c>
      <c r="R103" s="598">
        <v>0.78</v>
      </c>
      <c r="S103" s="611">
        <v>37</v>
      </c>
    </row>
    <row r="104" spans="1:19" ht="14.4" customHeight="1" x14ac:dyDescent="0.3">
      <c r="A104" s="592" t="s">
        <v>968</v>
      </c>
      <c r="B104" s="593" t="s">
        <v>969</v>
      </c>
      <c r="C104" s="593" t="s">
        <v>442</v>
      </c>
      <c r="D104" s="593" t="s">
        <v>532</v>
      </c>
      <c r="E104" s="593" t="s">
        <v>990</v>
      </c>
      <c r="F104" s="593" t="s">
        <v>996</v>
      </c>
      <c r="G104" s="593" t="s">
        <v>998</v>
      </c>
      <c r="H104" s="610">
        <v>7</v>
      </c>
      <c r="I104" s="610">
        <v>259</v>
      </c>
      <c r="J104" s="593"/>
      <c r="K104" s="593">
        <v>37</v>
      </c>
      <c r="L104" s="610"/>
      <c r="M104" s="610"/>
      <c r="N104" s="593"/>
      <c r="O104" s="593"/>
      <c r="P104" s="610"/>
      <c r="Q104" s="610"/>
      <c r="R104" s="598"/>
      <c r="S104" s="611"/>
    </row>
    <row r="105" spans="1:19" ht="14.4" customHeight="1" x14ac:dyDescent="0.3">
      <c r="A105" s="592" t="s">
        <v>968</v>
      </c>
      <c r="B105" s="593" t="s">
        <v>969</v>
      </c>
      <c r="C105" s="593" t="s">
        <v>442</v>
      </c>
      <c r="D105" s="593" t="s">
        <v>532</v>
      </c>
      <c r="E105" s="593" t="s">
        <v>990</v>
      </c>
      <c r="F105" s="593" t="s">
        <v>999</v>
      </c>
      <c r="G105" s="593" t="s">
        <v>1000</v>
      </c>
      <c r="H105" s="610">
        <v>319</v>
      </c>
      <c r="I105" s="610">
        <v>3190</v>
      </c>
      <c r="J105" s="593">
        <v>0.90883190883190879</v>
      </c>
      <c r="K105" s="593">
        <v>10</v>
      </c>
      <c r="L105" s="610">
        <v>351</v>
      </c>
      <c r="M105" s="610">
        <v>3510</v>
      </c>
      <c r="N105" s="593">
        <v>1</v>
      </c>
      <c r="O105" s="593">
        <v>10</v>
      </c>
      <c r="P105" s="610">
        <v>324</v>
      </c>
      <c r="Q105" s="610">
        <v>3240</v>
      </c>
      <c r="R105" s="598">
        <v>0.92307692307692313</v>
      </c>
      <c r="S105" s="611">
        <v>10</v>
      </c>
    </row>
    <row r="106" spans="1:19" ht="14.4" customHeight="1" x14ac:dyDescent="0.3">
      <c r="A106" s="592" t="s">
        <v>968</v>
      </c>
      <c r="B106" s="593" t="s">
        <v>969</v>
      </c>
      <c r="C106" s="593" t="s">
        <v>442</v>
      </c>
      <c r="D106" s="593" t="s">
        <v>532</v>
      </c>
      <c r="E106" s="593" t="s">
        <v>990</v>
      </c>
      <c r="F106" s="593" t="s">
        <v>1002</v>
      </c>
      <c r="G106" s="593" t="s">
        <v>1003</v>
      </c>
      <c r="H106" s="610">
        <v>94</v>
      </c>
      <c r="I106" s="610">
        <v>470</v>
      </c>
      <c r="J106" s="593">
        <v>2.2926829268292681</v>
      </c>
      <c r="K106" s="593">
        <v>5</v>
      </c>
      <c r="L106" s="610">
        <v>41</v>
      </c>
      <c r="M106" s="610">
        <v>205</v>
      </c>
      <c r="N106" s="593">
        <v>1</v>
      </c>
      <c r="O106" s="593">
        <v>5</v>
      </c>
      <c r="P106" s="610">
        <v>39</v>
      </c>
      <c r="Q106" s="610">
        <v>195</v>
      </c>
      <c r="R106" s="598">
        <v>0.95121951219512191</v>
      </c>
      <c r="S106" s="611">
        <v>5</v>
      </c>
    </row>
    <row r="107" spans="1:19" ht="14.4" customHeight="1" x14ac:dyDescent="0.3">
      <c r="A107" s="592" t="s">
        <v>968</v>
      </c>
      <c r="B107" s="593" t="s">
        <v>969</v>
      </c>
      <c r="C107" s="593" t="s">
        <v>442</v>
      </c>
      <c r="D107" s="593" t="s">
        <v>532</v>
      </c>
      <c r="E107" s="593" t="s">
        <v>990</v>
      </c>
      <c r="F107" s="593" t="s">
        <v>1004</v>
      </c>
      <c r="G107" s="593" t="s">
        <v>1005</v>
      </c>
      <c r="H107" s="610">
        <v>1</v>
      </c>
      <c r="I107" s="610">
        <v>5</v>
      </c>
      <c r="J107" s="593"/>
      <c r="K107" s="593">
        <v>5</v>
      </c>
      <c r="L107" s="610"/>
      <c r="M107" s="610"/>
      <c r="N107" s="593"/>
      <c r="O107" s="593"/>
      <c r="P107" s="610">
        <v>1</v>
      </c>
      <c r="Q107" s="610">
        <v>5</v>
      </c>
      <c r="R107" s="598"/>
      <c r="S107" s="611">
        <v>5</v>
      </c>
    </row>
    <row r="108" spans="1:19" ht="14.4" customHeight="1" x14ac:dyDescent="0.3">
      <c r="A108" s="592" t="s">
        <v>968</v>
      </c>
      <c r="B108" s="593" t="s">
        <v>969</v>
      </c>
      <c r="C108" s="593" t="s">
        <v>442</v>
      </c>
      <c r="D108" s="593" t="s">
        <v>532</v>
      </c>
      <c r="E108" s="593" t="s">
        <v>990</v>
      </c>
      <c r="F108" s="593" t="s">
        <v>1006</v>
      </c>
      <c r="G108" s="593" t="s">
        <v>1007</v>
      </c>
      <c r="H108" s="610">
        <v>14</v>
      </c>
      <c r="I108" s="610">
        <v>1036</v>
      </c>
      <c r="J108" s="593">
        <v>1.0769230769230769</v>
      </c>
      <c r="K108" s="593">
        <v>74</v>
      </c>
      <c r="L108" s="610">
        <v>13</v>
      </c>
      <c r="M108" s="610">
        <v>962</v>
      </c>
      <c r="N108" s="593">
        <v>1</v>
      </c>
      <c r="O108" s="593">
        <v>74</v>
      </c>
      <c r="P108" s="610">
        <v>7</v>
      </c>
      <c r="Q108" s="610">
        <v>518</v>
      </c>
      <c r="R108" s="598">
        <v>0.53846153846153844</v>
      </c>
      <c r="S108" s="611">
        <v>74</v>
      </c>
    </row>
    <row r="109" spans="1:19" ht="14.4" customHeight="1" x14ac:dyDescent="0.3">
      <c r="A109" s="592" t="s">
        <v>968</v>
      </c>
      <c r="B109" s="593" t="s">
        <v>969</v>
      </c>
      <c r="C109" s="593" t="s">
        <v>442</v>
      </c>
      <c r="D109" s="593" t="s">
        <v>532</v>
      </c>
      <c r="E109" s="593" t="s">
        <v>990</v>
      </c>
      <c r="F109" s="593" t="s">
        <v>1006</v>
      </c>
      <c r="G109" s="593" t="s">
        <v>1008</v>
      </c>
      <c r="H109" s="610">
        <v>26</v>
      </c>
      <c r="I109" s="610">
        <v>1924</v>
      </c>
      <c r="J109" s="593">
        <v>26</v>
      </c>
      <c r="K109" s="593">
        <v>74</v>
      </c>
      <c r="L109" s="610">
        <v>1</v>
      </c>
      <c r="M109" s="610">
        <v>74</v>
      </c>
      <c r="N109" s="593">
        <v>1</v>
      </c>
      <c r="O109" s="593">
        <v>74</v>
      </c>
      <c r="P109" s="610">
        <v>1</v>
      </c>
      <c r="Q109" s="610">
        <v>74</v>
      </c>
      <c r="R109" s="598">
        <v>1</v>
      </c>
      <c r="S109" s="611">
        <v>74</v>
      </c>
    </row>
    <row r="110" spans="1:19" ht="14.4" customHeight="1" x14ac:dyDescent="0.3">
      <c r="A110" s="592" t="s">
        <v>968</v>
      </c>
      <c r="B110" s="593" t="s">
        <v>969</v>
      </c>
      <c r="C110" s="593" t="s">
        <v>442</v>
      </c>
      <c r="D110" s="593" t="s">
        <v>532</v>
      </c>
      <c r="E110" s="593" t="s">
        <v>990</v>
      </c>
      <c r="F110" s="593" t="s">
        <v>1009</v>
      </c>
      <c r="G110" s="593" t="s">
        <v>1010</v>
      </c>
      <c r="H110" s="610">
        <v>226</v>
      </c>
      <c r="I110" s="610">
        <v>40002</v>
      </c>
      <c r="J110" s="593">
        <v>1.2085561497326203</v>
      </c>
      <c r="K110" s="593">
        <v>177</v>
      </c>
      <c r="L110" s="610">
        <v>187</v>
      </c>
      <c r="M110" s="610">
        <v>33099</v>
      </c>
      <c r="N110" s="593">
        <v>1</v>
      </c>
      <c r="O110" s="593">
        <v>177</v>
      </c>
      <c r="P110" s="610">
        <v>155</v>
      </c>
      <c r="Q110" s="610">
        <v>27590</v>
      </c>
      <c r="R110" s="598">
        <v>0.83355992628176079</v>
      </c>
      <c r="S110" s="611">
        <v>178</v>
      </c>
    </row>
    <row r="111" spans="1:19" ht="14.4" customHeight="1" x14ac:dyDescent="0.3">
      <c r="A111" s="592" t="s">
        <v>968</v>
      </c>
      <c r="B111" s="593" t="s">
        <v>969</v>
      </c>
      <c r="C111" s="593" t="s">
        <v>442</v>
      </c>
      <c r="D111" s="593" t="s">
        <v>532</v>
      </c>
      <c r="E111" s="593" t="s">
        <v>990</v>
      </c>
      <c r="F111" s="593" t="s">
        <v>1009</v>
      </c>
      <c r="G111" s="593" t="s">
        <v>1011</v>
      </c>
      <c r="H111" s="610">
        <v>1</v>
      </c>
      <c r="I111" s="610">
        <v>177</v>
      </c>
      <c r="J111" s="593"/>
      <c r="K111" s="593">
        <v>177</v>
      </c>
      <c r="L111" s="610"/>
      <c r="M111" s="610"/>
      <c r="N111" s="593"/>
      <c r="O111" s="593"/>
      <c r="P111" s="610">
        <v>4</v>
      </c>
      <c r="Q111" s="610">
        <v>712</v>
      </c>
      <c r="R111" s="598"/>
      <c r="S111" s="611">
        <v>178</v>
      </c>
    </row>
    <row r="112" spans="1:19" ht="14.4" customHeight="1" x14ac:dyDescent="0.3">
      <c r="A112" s="592" t="s">
        <v>968</v>
      </c>
      <c r="B112" s="593" t="s">
        <v>969</v>
      </c>
      <c r="C112" s="593" t="s">
        <v>442</v>
      </c>
      <c r="D112" s="593" t="s">
        <v>532</v>
      </c>
      <c r="E112" s="593" t="s">
        <v>990</v>
      </c>
      <c r="F112" s="593" t="s">
        <v>1012</v>
      </c>
      <c r="G112" s="593" t="s">
        <v>1013</v>
      </c>
      <c r="H112" s="610"/>
      <c r="I112" s="610"/>
      <c r="J112" s="593"/>
      <c r="K112" s="593"/>
      <c r="L112" s="610"/>
      <c r="M112" s="610"/>
      <c r="N112" s="593"/>
      <c r="O112" s="593"/>
      <c r="P112" s="610">
        <v>1</v>
      </c>
      <c r="Q112" s="610">
        <v>272</v>
      </c>
      <c r="R112" s="598"/>
      <c r="S112" s="611">
        <v>272</v>
      </c>
    </row>
    <row r="113" spans="1:19" ht="14.4" customHeight="1" x14ac:dyDescent="0.3">
      <c r="A113" s="592" t="s">
        <v>968</v>
      </c>
      <c r="B113" s="593" t="s">
        <v>969</v>
      </c>
      <c r="C113" s="593" t="s">
        <v>442</v>
      </c>
      <c r="D113" s="593" t="s">
        <v>532</v>
      </c>
      <c r="E113" s="593" t="s">
        <v>990</v>
      </c>
      <c r="F113" s="593" t="s">
        <v>1015</v>
      </c>
      <c r="G113" s="593" t="s">
        <v>1017</v>
      </c>
      <c r="H113" s="610">
        <v>739</v>
      </c>
      <c r="I113" s="610">
        <v>24633.340000000004</v>
      </c>
      <c r="J113" s="593">
        <v>1.1213966984511985</v>
      </c>
      <c r="K113" s="593">
        <v>33.333342354533158</v>
      </c>
      <c r="L113" s="610">
        <v>659</v>
      </c>
      <c r="M113" s="610">
        <v>21966.66</v>
      </c>
      <c r="N113" s="593">
        <v>1</v>
      </c>
      <c r="O113" s="593">
        <v>33.333323216995446</v>
      </c>
      <c r="P113" s="610">
        <v>473</v>
      </c>
      <c r="Q113" s="610">
        <v>15766.67</v>
      </c>
      <c r="R113" s="598">
        <v>0.71775454256587023</v>
      </c>
      <c r="S113" s="611">
        <v>33.333340380549686</v>
      </c>
    </row>
    <row r="114" spans="1:19" ht="14.4" customHeight="1" x14ac:dyDescent="0.3">
      <c r="A114" s="592" t="s">
        <v>968</v>
      </c>
      <c r="B114" s="593" t="s">
        <v>969</v>
      </c>
      <c r="C114" s="593" t="s">
        <v>442</v>
      </c>
      <c r="D114" s="593" t="s">
        <v>532</v>
      </c>
      <c r="E114" s="593" t="s">
        <v>990</v>
      </c>
      <c r="F114" s="593" t="s">
        <v>1018</v>
      </c>
      <c r="G114" s="593" t="s">
        <v>1019</v>
      </c>
      <c r="H114" s="610">
        <v>15</v>
      </c>
      <c r="I114" s="610">
        <v>555</v>
      </c>
      <c r="J114" s="593">
        <v>1.1538461538461537</v>
      </c>
      <c r="K114" s="593">
        <v>37</v>
      </c>
      <c r="L114" s="610">
        <v>13</v>
      </c>
      <c r="M114" s="610">
        <v>481</v>
      </c>
      <c r="N114" s="593">
        <v>1</v>
      </c>
      <c r="O114" s="593">
        <v>37</v>
      </c>
      <c r="P114" s="610">
        <v>5</v>
      </c>
      <c r="Q114" s="610">
        <v>185</v>
      </c>
      <c r="R114" s="598">
        <v>0.38461538461538464</v>
      </c>
      <c r="S114" s="611">
        <v>37</v>
      </c>
    </row>
    <row r="115" spans="1:19" ht="14.4" customHeight="1" x14ac:dyDescent="0.3">
      <c r="A115" s="592" t="s">
        <v>968</v>
      </c>
      <c r="B115" s="593" t="s">
        <v>969</v>
      </c>
      <c r="C115" s="593" t="s">
        <v>442</v>
      </c>
      <c r="D115" s="593" t="s">
        <v>532</v>
      </c>
      <c r="E115" s="593" t="s">
        <v>990</v>
      </c>
      <c r="F115" s="593" t="s">
        <v>1022</v>
      </c>
      <c r="G115" s="593" t="s">
        <v>1023</v>
      </c>
      <c r="H115" s="610">
        <v>267</v>
      </c>
      <c r="I115" s="610">
        <v>34977</v>
      </c>
      <c r="J115" s="593">
        <v>1.8401199494949494</v>
      </c>
      <c r="K115" s="593">
        <v>131</v>
      </c>
      <c r="L115" s="610">
        <v>144</v>
      </c>
      <c r="M115" s="610">
        <v>19008</v>
      </c>
      <c r="N115" s="593">
        <v>1</v>
      </c>
      <c r="O115" s="593">
        <v>132</v>
      </c>
      <c r="P115" s="610">
        <v>94</v>
      </c>
      <c r="Q115" s="610">
        <v>12408</v>
      </c>
      <c r="R115" s="598">
        <v>0.65277777777777779</v>
      </c>
      <c r="S115" s="611">
        <v>132</v>
      </c>
    </row>
    <row r="116" spans="1:19" ht="14.4" customHeight="1" x14ac:dyDescent="0.3">
      <c r="A116" s="592" t="s">
        <v>968</v>
      </c>
      <c r="B116" s="593" t="s">
        <v>969</v>
      </c>
      <c r="C116" s="593" t="s">
        <v>442</v>
      </c>
      <c r="D116" s="593" t="s">
        <v>532</v>
      </c>
      <c r="E116" s="593" t="s">
        <v>990</v>
      </c>
      <c r="F116" s="593" t="s">
        <v>1024</v>
      </c>
      <c r="G116" s="593" t="s">
        <v>1025</v>
      </c>
      <c r="H116" s="610">
        <v>334</v>
      </c>
      <c r="I116" s="610">
        <v>24716</v>
      </c>
      <c r="J116" s="593">
        <v>1.6372549019607843</v>
      </c>
      <c r="K116" s="593">
        <v>74</v>
      </c>
      <c r="L116" s="610">
        <v>204</v>
      </c>
      <c r="M116" s="610">
        <v>15096</v>
      </c>
      <c r="N116" s="593">
        <v>1</v>
      </c>
      <c r="O116" s="593">
        <v>74</v>
      </c>
      <c r="P116" s="610">
        <v>31</v>
      </c>
      <c r="Q116" s="610">
        <v>2294</v>
      </c>
      <c r="R116" s="598">
        <v>0.15196078431372548</v>
      </c>
      <c r="S116" s="611">
        <v>74</v>
      </c>
    </row>
    <row r="117" spans="1:19" ht="14.4" customHeight="1" x14ac:dyDescent="0.3">
      <c r="A117" s="592" t="s">
        <v>968</v>
      </c>
      <c r="B117" s="593" t="s">
        <v>969</v>
      </c>
      <c r="C117" s="593" t="s">
        <v>442</v>
      </c>
      <c r="D117" s="593" t="s">
        <v>532</v>
      </c>
      <c r="E117" s="593" t="s">
        <v>990</v>
      </c>
      <c r="F117" s="593" t="s">
        <v>1026</v>
      </c>
      <c r="G117" s="593" t="s">
        <v>1028</v>
      </c>
      <c r="H117" s="610">
        <v>372</v>
      </c>
      <c r="I117" s="610">
        <v>131688</v>
      </c>
      <c r="J117" s="593">
        <v>0.92506761265849458</v>
      </c>
      <c r="K117" s="593">
        <v>354</v>
      </c>
      <c r="L117" s="610">
        <v>401</v>
      </c>
      <c r="M117" s="610">
        <v>142355</v>
      </c>
      <c r="N117" s="593">
        <v>1</v>
      </c>
      <c r="O117" s="593">
        <v>355</v>
      </c>
      <c r="P117" s="610">
        <v>359</v>
      </c>
      <c r="Q117" s="610">
        <v>127445</v>
      </c>
      <c r="R117" s="598">
        <v>0.89526184538653364</v>
      </c>
      <c r="S117" s="611">
        <v>355</v>
      </c>
    </row>
    <row r="118" spans="1:19" ht="14.4" customHeight="1" x14ac:dyDescent="0.3">
      <c r="A118" s="592" t="s">
        <v>968</v>
      </c>
      <c r="B118" s="593" t="s">
        <v>969</v>
      </c>
      <c r="C118" s="593" t="s">
        <v>442</v>
      </c>
      <c r="D118" s="593" t="s">
        <v>532</v>
      </c>
      <c r="E118" s="593" t="s">
        <v>990</v>
      </c>
      <c r="F118" s="593" t="s">
        <v>1029</v>
      </c>
      <c r="G118" s="593" t="s">
        <v>1030</v>
      </c>
      <c r="H118" s="610">
        <v>7</v>
      </c>
      <c r="I118" s="610">
        <v>1554</v>
      </c>
      <c r="J118" s="593"/>
      <c r="K118" s="593">
        <v>222</v>
      </c>
      <c r="L118" s="610"/>
      <c r="M118" s="610"/>
      <c r="N118" s="593"/>
      <c r="O118" s="593"/>
      <c r="P118" s="610">
        <v>1</v>
      </c>
      <c r="Q118" s="610">
        <v>223</v>
      </c>
      <c r="R118" s="598"/>
      <c r="S118" s="611">
        <v>223</v>
      </c>
    </row>
    <row r="119" spans="1:19" ht="14.4" customHeight="1" x14ac:dyDescent="0.3">
      <c r="A119" s="592" t="s">
        <v>968</v>
      </c>
      <c r="B119" s="593" t="s">
        <v>969</v>
      </c>
      <c r="C119" s="593" t="s">
        <v>442</v>
      </c>
      <c r="D119" s="593" t="s">
        <v>532</v>
      </c>
      <c r="E119" s="593" t="s">
        <v>990</v>
      </c>
      <c r="F119" s="593" t="s">
        <v>1029</v>
      </c>
      <c r="G119" s="593" t="s">
        <v>1031</v>
      </c>
      <c r="H119" s="610">
        <v>36</v>
      </c>
      <c r="I119" s="610">
        <v>7992</v>
      </c>
      <c r="J119" s="593">
        <v>0.24052728202967466</v>
      </c>
      <c r="K119" s="593">
        <v>222</v>
      </c>
      <c r="L119" s="610">
        <v>149</v>
      </c>
      <c r="M119" s="610">
        <v>33227</v>
      </c>
      <c r="N119" s="593">
        <v>1</v>
      </c>
      <c r="O119" s="593">
        <v>223</v>
      </c>
      <c r="P119" s="610">
        <v>143</v>
      </c>
      <c r="Q119" s="610">
        <v>31889</v>
      </c>
      <c r="R119" s="598">
        <v>0.95973154362416102</v>
      </c>
      <c r="S119" s="611">
        <v>223</v>
      </c>
    </row>
    <row r="120" spans="1:19" ht="14.4" customHeight="1" x14ac:dyDescent="0.3">
      <c r="A120" s="592" t="s">
        <v>968</v>
      </c>
      <c r="B120" s="593" t="s">
        <v>969</v>
      </c>
      <c r="C120" s="593" t="s">
        <v>442</v>
      </c>
      <c r="D120" s="593" t="s">
        <v>532</v>
      </c>
      <c r="E120" s="593" t="s">
        <v>990</v>
      </c>
      <c r="F120" s="593" t="s">
        <v>1032</v>
      </c>
      <c r="G120" s="593" t="s">
        <v>1033</v>
      </c>
      <c r="H120" s="610">
        <v>3</v>
      </c>
      <c r="I120" s="610">
        <v>231</v>
      </c>
      <c r="J120" s="593">
        <v>3</v>
      </c>
      <c r="K120" s="593">
        <v>77</v>
      </c>
      <c r="L120" s="610">
        <v>1</v>
      </c>
      <c r="M120" s="610">
        <v>77</v>
      </c>
      <c r="N120" s="593">
        <v>1</v>
      </c>
      <c r="O120" s="593">
        <v>77</v>
      </c>
      <c r="P120" s="610"/>
      <c r="Q120" s="610"/>
      <c r="R120" s="598"/>
      <c r="S120" s="611"/>
    </row>
    <row r="121" spans="1:19" ht="14.4" customHeight="1" x14ac:dyDescent="0.3">
      <c r="A121" s="592" t="s">
        <v>968</v>
      </c>
      <c r="B121" s="593" t="s">
        <v>969</v>
      </c>
      <c r="C121" s="593" t="s">
        <v>442</v>
      </c>
      <c r="D121" s="593" t="s">
        <v>532</v>
      </c>
      <c r="E121" s="593" t="s">
        <v>990</v>
      </c>
      <c r="F121" s="593" t="s">
        <v>1032</v>
      </c>
      <c r="G121" s="593" t="s">
        <v>1034</v>
      </c>
      <c r="H121" s="610">
        <v>1</v>
      </c>
      <c r="I121" s="610">
        <v>77</v>
      </c>
      <c r="J121" s="593">
        <v>0.33333333333333331</v>
      </c>
      <c r="K121" s="593">
        <v>77</v>
      </c>
      <c r="L121" s="610">
        <v>3</v>
      </c>
      <c r="M121" s="610">
        <v>231</v>
      </c>
      <c r="N121" s="593">
        <v>1</v>
      </c>
      <c r="O121" s="593">
        <v>77</v>
      </c>
      <c r="P121" s="610">
        <v>1</v>
      </c>
      <c r="Q121" s="610">
        <v>77</v>
      </c>
      <c r="R121" s="598">
        <v>0.33333333333333331</v>
      </c>
      <c r="S121" s="611">
        <v>77</v>
      </c>
    </row>
    <row r="122" spans="1:19" ht="14.4" customHeight="1" x14ac:dyDescent="0.3">
      <c r="A122" s="592" t="s">
        <v>968</v>
      </c>
      <c r="B122" s="593" t="s">
        <v>969</v>
      </c>
      <c r="C122" s="593" t="s">
        <v>442</v>
      </c>
      <c r="D122" s="593" t="s">
        <v>532</v>
      </c>
      <c r="E122" s="593" t="s">
        <v>990</v>
      </c>
      <c r="F122" s="593" t="s">
        <v>1038</v>
      </c>
      <c r="G122" s="593" t="s">
        <v>1039</v>
      </c>
      <c r="H122" s="610">
        <v>2</v>
      </c>
      <c r="I122" s="610">
        <v>118</v>
      </c>
      <c r="J122" s="593"/>
      <c r="K122" s="593">
        <v>59</v>
      </c>
      <c r="L122" s="610"/>
      <c r="M122" s="610"/>
      <c r="N122" s="593"/>
      <c r="O122" s="593"/>
      <c r="P122" s="610">
        <v>1</v>
      </c>
      <c r="Q122" s="610">
        <v>60</v>
      </c>
      <c r="R122" s="598"/>
      <c r="S122" s="611">
        <v>60</v>
      </c>
    </row>
    <row r="123" spans="1:19" ht="14.4" customHeight="1" x14ac:dyDescent="0.3">
      <c r="A123" s="592" t="s">
        <v>968</v>
      </c>
      <c r="B123" s="593" t="s">
        <v>969</v>
      </c>
      <c r="C123" s="593" t="s">
        <v>442</v>
      </c>
      <c r="D123" s="593" t="s">
        <v>532</v>
      </c>
      <c r="E123" s="593" t="s">
        <v>990</v>
      </c>
      <c r="F123" s="593" t="s">
        <v>1040</v>
      </c>
      <c r="G123" s="593" t="s">
        <v>1042</v>
      </c>
      <c r="H123" s="610">
        <v>145</v>
      </c>
      <c r="I123" s="610">
        <v>101645</v>
      </c>
      <c r="J123" s="593">
        <v>1.3063063063063063</v>
      </c>
      <c r="K123" s="593">
        <v>701</v>
      </c>
      <c r="L123" s="610">
        <v>111</v>
      </c>
      <c r="M123" s="610">
        <v>77811</v>
      </c>
      <c r="N123" s="593">
        <v>1</v>
      </c>
      <c r="O123" s="593">
        <v>701</v>
      </c>
      <c r="P123" s="610">
        <v>132</v>
      </c>
      <c r="Q123" s="610">
        <v>92664</v>
      </c>
      <c r="R123" s="598">
        <v>1.1908856074333962</v>
      </c>
      <c r="S123" s="611">
        <v>702</v>
      </c>
    </row>
    <row r="124" spans="1:19" ht="14.4" customHeight="1" x14ac:dyDescent="0.3">
      <c r="A124" s="592" t="s">
        <v>968</v>
      </c>
      <c r="B124" s="593" t="s">
        <v>969</v>
      </c>
      <c r="C124" s="593" t="s">
        <v>442</v>
      </c>
      <c r="D124" s="593" t="s">
        <v>532</v>
      </c>
      <c r="E124" s="593" t="s">
        <v>990</v>
      </c>
      <c r="F124" s="593" t="s">
        <v>1043</v>
      </c>
      <c r="G124" s="593" t="s">
        <v>1044</v>
      </c>
      <c r="H124" s="610">
        <v>494</v>
      </c>
      <c r="I124" s="610">
        <v>114114</v>
      </c>
      <c r="J124" s="593">
        <v>1.0248962655601659</v>
      </c>
      <c r="K124" s="593">
        <v>231</v>
      </c>
      <c r="L124" s="610">
        <v>482</v>
      </c>
      <c r="M124" s="610">
        <v>111342</v>
      </c>
      <c r="N124" s="593">
        <v>1</v>
      </c>
      <c r="O124" s="593">
        <v>231</v>
      </c>
      <c r="P124" s="610">
        <v>493</v>
      </c>
      <c r="Q124" s="610">
        <v>114376</v>
      </c>
      <c r="R124" s="598">
        <v>1.0272493757970937</v>
      </c>
      <c r="S124" s="611">
        <v>232</v>
      </c>
    </row>
    <row r="125" spans="1:19" ht="14.4" customHeight="1" x14ac:dyDescent="0.3">
      <c r="A125" s="592" t="s">
        <v>968</v>
      </c>
      <c r="B125" s="593" t="s">
        <v>969</v>
      </c>
      <c r="C125" s="593" t="s">
        <v>442</v>
      </c>
      <c r="D125" s="593" t="s">
        <v>532</v>
      </c>
      <c r="E125" s="593" t="s">
        <v>990</v>
      </c>
      <c r="F125" s="593" t="s">
        <v>1045</v>
      </c>
      <c r="G125" s="593" t="s">
        <v>1046</v>
      </c>
      <c r="H125" s="610">
        <v>1</v>
      </c>
      <c r="I125" s="610">
        <v>472</v>
      </c>
      <c r="J125" s="593">
        <v>0.4989429175475687</v>
      </c>
      <c r="K125" s="593">
        <v>472</v>
      </c>
      <c r="L125" s="610">
        <v>2</v>
      </c>
      <c r="M125" s="610">
        <v>946</v>
      </c>
      <c r="N125" s="593">
        <v>1</v>
      </c>
      <c r="O125" s="593">
        <v>473</v>
      </c>
      <c r="P125" s="610">
        <v>1</v>
      </c>
      <c r="Q125" s="610">
        <v>475</v>
      </c>
      <c r="R125" s="598">
        <v>0.5021141649048626</v>
      </c>
      <c r="S125" s="611">
        <v>475</v>
      </c>
    </row>
    <row r="126" spans="1:19" ht="14.4" customHeight="1" x14ac:dyDescent="0.3">
      <c r="A126" s="592" t="s">
        <v>968</v>
      </c>
      <c r="B126" s="593" t="s">
        <v>969</v>
      </c>
      <c r="C126" s="593" t="s">
        <v>442</v>
      </c>
      <c r="D126" s="593" t="s">
        <v>532</v>
      </c>
      <c r="E126" s="593" t="s">
        <v>990</v>
      </c>
      <c r="F126" s="593" t="s">
        <v>1045</v>
      </c>
      <c r="G126" s="593" t="s">
        <v>1047</v>
      </c>
      <c r="H126" s="610">
        <v>3</v>
      </c>
      <c r="I126" s="610">
        <v>1416</v>
      </c>
      <c r="J126" s="593"/>
      <c r="K126" s="593">
        <v>472</v>
      </c>
      <c r="L126" s="610">
        <v>0</v>
      </c>
      <c r="M126" s="610">
        <v>0</v>
      </c>
      <c r="N126" s="593"/>
      <c r="O126" s="593"/>
      <c r="P126" s="610"/>
      <c r="Q126" s="610"/>
      <c r="R126" s="598"/>
      <c r="S126" s="611"/>
    </row>
    <row r="127" spans="1:19" ht="14.4" customHeight="1" x14ac:dyDescent="0.3">
      <c r="A127" s="592" t="s">
        <v>968</v>
      </c>
      <c r="B127" s="593" t="s">
        <v>969</v>
      </c>
      <c r="C127" s="593" t="s">
        <v>442</v>
      </c>
      <c r="D127" s="593" t="s">
        <v>964</v>
      </c>
      <c r="E127" s="593" t="s">
        <v>990</v>
      </c>
      <c r="F127" s="593" t="s">
        <v>996</v>
      </c>
      <c r="G127" s="593" t="s">
        <v>997</v>
      </c>
      <c r="H127" s="610">
        <v>2</v>
      </c>
      <c r="I127" s="610">
        <v>74</v>
      </c>
      <c r="J127" s="593"/>
      <c r="K127" s="593">
        <v>37</v>
      </c>
      <c r="L127" s="610"/>
      <c r="M127" s="610"/>
      <c r="N127" s="593"/>
      <c r="O127" s="593"/>
      <c r="P127" s="610"/>
      <c r="Q127" s="610"/>
      <c r="R127" s="598"/>
      <c r="S127" s="611"/>
    </row>
    <row r="128" spans="1:19" ht="14.4" customHeight="1" x14ac:dyDescent="0.3">
      <c r="A128" s="592" t="s">
        <v>968</v>
      </c>
      <c r="B128" s="593" t="s">
        <v>969</v>
      </c>
      <c r="C128" s="593" t="s">
        <v>442</v>
      </c>
      <c r="D128" s="593" t="s">
        <v>964</v>
      </c>
      <c r="E128" s="593" t="s">
        <v>990</v>
      </c>
      <c r="F128" s="593" t="s">
        <v>999</v>
      </c>
      <c r="G128" s="593" t="s">
        <v>1000</v>
      </c>
      <c r="H128" s="610"/>
      <c r="I128" s="610"/>
      <c r="J128" s="593"/>
      <c r="K128" s="593"/>
      <c r="L128" s="610">
        <v>1</v>
      </c>
      <c r="M128" s="610">
        <v>10</v>
      </c>
      <c r="N128" s="593">
        <v>1</v>
      </c>
      <c r="O128" s="593">
        <v>10</v>
      </c>
      <c r="P128" s="610"/>
      <c r="Q128" s="610"/>
      <c r="R128" s="598"/>
      <c r="S128" s="611"/>
    </row>
    <row r="129" spans="1:19" ht="14.4" customHeight="1" x14ac:dyDescent="0.3">
      <c r="A129" s="592" t="s">
        <v>968</v>
      </c>
      <c r="B129" s="593" t="s">
        <v>969</v>
      </c>
      <c r="C129" s="593" t="s">
        <v>442</v>
      </c>
      <c r="D129" s="593" t="s">
        <v>964</v>
      </c>
      <c r="E129" s="593" t="s">
        <v>990</v>
      </c>
      <c r="F129" s="593" t="s">
        <v>1006</v>
      </c>
      <c r="G129" s="593" t="s">
        <v>1007</v>
      </c>
      <c r="H129" s="610">
        <v>1</v>
      </c>
      <c r="I129" s="610">
        <v>74</v>
      </c>
      <c r="J129" s="593">
        <v>1</v>
      </c>
      <c r="K129" s="593">
        <v>74</v>
      </c>
      <c r="L129" s="610">
        <v>1</v>
      </c>
      <c r="M129" s="610">
        <v>74</v>
      </c>
      <c r="N129" s="593">
        <v>1</v>
      </c>
      <c r="O129" s="593">
        <v>74</v>
      </c>
      <c r="P129" s="610"/>
      <c r="Q129" s="610"/>
      <c r="R129" s="598"/>
      <c r="S129" s="611"/>
    </row>
    <row r="130" spans="1:19" ht="14.4" customHeight="1" x14ac:dyDescent="0.3">
      <c r="A130" s="592" t="s">
        <v>968</v>
      </c>
      <c r="B130" s="593" t="s">
        <v>969</v>
      </c>
      <c r="C130" s="593" t="s">
        <v>442</v>
      </c>
      <c r="D130" s="593" t="s">
        <v>964</v>
      </c>
      <c r="E130" s="593" t="s">
        <v>990</v>
      </c>
      <c r="F130" s="593" t="s">
        <v>1009</v>
      </c>
      <c r="G130" s="593" t="s">
        <v>1010</v>
      </c>
      <c r="H130" s="610"/>
      <c r="I130" s="610"/>
      <c r="J130" s="593"/>
      <c r="K130" s="593"/>
      <c r="L130" s="610">
        <v>1</v>
      </c>
      <c r="M130" s="610">
        <v>177</v>
      </c>
      <c r="N130" s="593">
        <v>1</v>
      </c>
      <c r="O130" s="593">
        <v>177</v>
      </c>
      <c r="P130" s="610"/>
      <c r="Q130" s="610"/>
      <c r="R130" s="598"/>
      <c r="S130" s="611"/>
    </row>
    <row r="131" spans="1:19" ht="14.4" customHeight="1" x14ac:dyDescent="0.3">
      <c r="A131" s="592" t="s">
        <v>968</v>
      </c>
      <c r="B131" s="593" t="s">
        <v>969</v>
      </c>
      <c r="C131" s="593" t="s">
        <v>442</v>
      </c>
      <c r="D131" s="593" t="s">
        <v>964</v>
      </c>
      <c r="E131" s="593" t="s">
        <v>990</v>
      </c>
      <c r="F131" s="593" t="s">
        <v>1015</v>
      </c>
      <c r="G131" s="593" t="s">
        <v>1016</v>
      </c>
      <c r="H131" s="610">
        <v>1</v>
      </c>
      <c r="I131" s="610">
        <v>33.33</v>
      </c>
      <c r="J131" s="593"/>
      <c r="K131" s="593">
        <v>33.33</v>
      </c>
      <c r="L131" s="610">
        <v>0</v>
      </c>
      <c r="M131" s="610">
        <v>0</v>
      </c>
      <c r="N131" s="593"/>
      <c r="O131" s="593"/>
      <c r="P131" s="610"/>
      <c r="Q131" s="610"/>
      <c r="R131" s="598"/>
      <c r="S131" s="611"/>
    </row>
    <row r="132" spans="1:19" ht="14.4" customHeight="1" x14ac:dyDescent="0.3">
      <c r="A132" s="592" t="s">
        <v>968</v>
      </c>
      <c r="B132" s="593" t="s">
        <v>969</v>
      </c>
      <c r="C132" s="593" t="s">
        <v>442</v>
      </c>
      <c r="D132" s="593" t="s">
        <v>964</v>
      </c>
      <c r="E132" s="593" t="s">
        <v>990</v>
      </c>
      <c r="F132" s="593" t="s">
        <v>1015</v>
      </c>
      <c r="G132" s="593" t="s">
        <v>1017</v>
      </c>
      <c r="H132" s="610"/>
      <c r="I132" s="610"/>
      <c r="J132" s="593"/>
      <c r="K132" s="593"/>
      <c r="L132" s="610">
        <v>3</v>
      </c>
      <c r="M132" s="610">
        <v>100</v>
      </c>
      <c r="N132" s="593">
        <v>1</v>
      </c>
      <c r="O132" s="593">
        <v>33.333333333333336</v>
      </c>
      <c r="P132" s="610"/>
      <c r="Q132" s="610"/>
      <c r="R132" s="598"/>
      <c r="S132" s="611"/>
    </row>
    <row r="133" spans="1:19" ht="14.4" customHeight="1" x14ac:dyDescent="0.3">
      <c r="A133" s="592" t="s">
        <v>968</v>
      </c>
      <c r="B133" s="593" t="s">
        <v>969</v>
      </c>
      <c r="C133" s="593" t="s">
        <v>442</v>
      </c>
      <c r="D133" s="593" t="s">
        <v>964</v>
      </c>
      <c r="E133" s="593" t="s">
        <v>990</v>
      </c>
      <c r="F133" s="593" t="s">
        <v>1018</v>
      </c>
      <c r="G133" s="593" t="s">
        <v>1019</v>
      </c>
      <c r="H133" s="610">
        <v>1</v>
      </c>
      <c r="I133" s="610">
        <v>37</v>
      </c>
      <c r="J133" s="593"/>
      <c r="K133" s="593">
        <v>37</v>
      </c>
      <c r="L133" s="610"/>
      <c r="M133" s="610"/>
      <c r="N133" s="593"/>
      <c r="O133" s="593"/>
      <c r="P133" s="610"/>
      <c r="Q133" s="610"/>
      <c r="R133" s="598"/>
      <c r="S133" s="611"/>
    </row>
    <row r="134" spans="1:19" ht="14.4" customHeight="1" x14ac:dyDescent="0.3">
      <c r="A134" s="592" t="s">
        <v>968</v>
      </c>
      <c r="B134" s="593" t="s">
        <v>969</v>
      </c>
      <c r="C134" s="593" t="s">
        <v>442</v>
      </c>
      <c r="D134" s="593" t="s">
        <v>964</v>
      </c>
      <c r="E134" s="593" t="s">
        <v>990</v>
      </c>
      <c r="F134" s="593" t="s">
        <v>1024</v>
      </c>
      <c r="G134" s="593" t="s">
        <v>1025</v>
      </c>
      <c r="H134" s="610">
        <v>2</v>
      </c>
      <c r="I134" s="610">
        <v>148</v>
      </c>
      <c r="J134" s="593">
        <v>0.33333333333333331</v>
      </c>
      <c r="K134" s="593">
        <v>74</v>
      </c>
      <c r="L134" s="610">
        <v>6</v>
      </c>
      <c r="M134" s="610">
        <v>444</v>
      </c>
      <c r="N134" s="593">
        <v>1</v>
      </c>
      <c r="O134" s="593">
        <v>74</v>
      </c>
      <c r="P134" s="610"/>
      <c r="Q134" s="610"/>
      <c r="R134" s="598"/>
      <c r="S134" s="611"/>
    </row>
    <row r="135" spans="1:19" ht="14.4" customHeight="1" x14ac:dyDescent="0.3">
      <c r="A135" s="592" t="s">
        <v>968</v>
      </c>
      <c r="B135" s="593" t="s">
        <v>969</v>
      </c>
      <c r="C135" s="593" t="s">
        <v>442</v>
      </c>
      <c r="D135" s="593" t="s">
        <v>964</v>
      </c>
      <c r="E135" s="593" t="s">
        <v>990</v>
      </c>
      <c r="F135" s="593" t="s">
        <v>1026</v>
      </c>
      <c r="G135" s="593" t="s">
        <v>1027</v>
      </c>
      <c r="H135" s="610">
        <v>1</v>
      </c>
      <c r="I135" s="610">
        <v>354</v>
      </c>
      <c r="J135" s="593"/>
      <c r="K135" s="593">
        <v>354</v>
      </c>
      <c r="L135" s="610"/>
      <c r="M135" s="610"/>
      <c r="N135" s="593"/>
      <c r="O135" s="593"/>
      <c r="P135" s="610"/>
      <c r="Q135" s="610"/>
      <c r="R135" s="598"/>
      <c r="S135" s="611"/>
    </row>
    <row r="136" spans="1:19" ht="14.4" customHeight="1" x14ac:dyDescent="0.3">
      <c r="A136" s="592" t="s">
        <v>968</v>
      </c>
      <c r="B136" s="593" t="s">
        <v>969</v>
      </c>
      <c r="C136" s="593" t="s">
        <v>442</v>
      </c>
      <c r="D136" s="593" t="s">
        <v>964</v>
      </c>
      <c r="E136" s="593" t="s">
        <v>990</v>
      </c>
      <c r="F136" s="593" t="s">
        <v>1026</v>
      </c>
      <c r="G136" s="593" t="s">
        <v>1028</v>
      </c>
      <c r="H136" s="610"/>
      <c r="I136" s="610"/>
      <c r="J136" s="593"/>
      <c r="K136" s="593"/>
      <c r="L136" s="610">
        <v>1</v>
      </c>
      <c r="M136" s="610">
        <v>355</v>
      </c>
      <c r="N136" s="593">
        <v>1</v>
      </c>
      <c r="O136" s="593">
        <v>355</v>
      </c>
      <c r="P136" s="610"/>
      <c r="Q136" s="610"/>
      <c r="R136" s="598"/>
      <c r="S136" s="611"/>
    </row>
    <row r="137" spans="1:19" ht="14.4" customHeight="1" x14ac:dyDescent="0.3">
      <c r="A137" s="592" t="s">
        <v>968</v>
      </c>
      <c r="B137" s="593" t="s">
        <v>969</v>
      </c>
      <c r="C137" s="593" t="s">
        <v>442</v>
      </c>
      <c r="D137" s="593" t="s">
        <v>964</v>
      </c>
      <c r="E137" s="593" t="s">
        <v>990</v>
      </c>
      <c r="F137" s="593" t="s">
        <v>1029</v>
      </c>
      <c r="G137" s="593" t="s">
        <v>1030</v>
      </c>
      <c r="H137" s="610"/>
      <c r="I137" s="610"/>
      <c r="J137" s="593"/>
      <c r="K137" s="593"/>
      <c r="L137" s="610">
        <v>1</v>
      </c>
      <c r="M137" s="610">
        <v>223</v>
      </c>
      <c r="N137" s="593">
        <v>1</v>
      </c>
      <c r="O137" s="593">
        <v>223</v>
      </c>
      <c r="P137" s="610"/>
      <c r="Q137" s="610"/>
      <c r="R137" s="598"/>
      <c r="S137" s="611"/>
    </row>
    <row r="138" spans="1:19" ht="14.4" customHeight="1" x14ac:dyDescent="0.3">
      <c r="A138" s="592" t="s">
        <v>968</v>
      </c>
      <c r="B138" s="593" t="s">
        <v>969</v>
      </c>
      <c r="C138" s="593" t="s">
        <v>442</v>
      </c>
      <c r="D138" s="593" t="s">
        <v>964</v>
      </c>
      <c r="E138" s="593" t="s">
        <v>990</v>
      </c>
      <c r="F138" s="593" t="s">
        <v>1029</v>
      </c>
      <c r="G138" s="593" t="s">
        <v>1031</v>
      </c>
      <c r="H138" s="610">
        <v>4</v>
      </c>
      <c r="I138" s="610">
        <v>888</v>
      </c>
      <c r="J138" s="593">
        <v>3.9820627802690582</v>
      </c>
      <c r="K138" s="593">
        <v>222</v>
      </c>
      <c r="L138" s="610">
        <v>1</v>
      </c>
      <c r="M138" s="610">
        <v>223</v>
      </c>
      <c r="N138" s="593">
        <v>1</v>
      </c>
      <c r="O138" s="593">
        <v>223</v>
      </c>
      <c r="P138" s="610"/>
      <c r="Q138" s="610"/>
      <c r="R138" s="598"/>
      <c r="S138" s="611"/>
    </row>
    <row r="139" spans="1:19" ht="14.4" customHeight="1" x14ac:dyDescent="0.3">
      <c r="A139" s="592" t="s">
        <v>968</v>
      </c>
      <c r="B139" s="593" t="s">
        <v>969</v>
      </c>
      <c r="C139" s="593" t="s">
        <v>442</v>
      </c>
      <c r="D139" s="593" t="s">
        <v>964</v>
      </c>
      <c r="E139" s="593" t="s">
        <v>990</v>
      </c>
      <c r="F139" s="593" t="s">
        <v>1040</v>
      </c>
      <c r="G139" s="593" t="s">
        <v>1041</v>
      </c>
      <c r="H139" s="610"/>
      <c r="I139" s="610"/>
      <c r="J139" s="593"/>
      <c r="K139" s="593"/>
      <c r="L139" s="610">
        <v>1</v>
      </c>
      <c r="M139" s="610">
        <v>701</v>
      </c>
      <c r="N139" s="593">
        <v>1</v>
      </c>
      <c r="O139" s="593">
        <v>701</v>
      </c>
      <c r="P139" s="610"/>
      <c r="Q139" s="610"/>
      <c r="R139" s="598"/>
      <c r="S139" s="611"/>
    </row>
    <row r="140" spans="1:19" ht="14.4" customHeight="1" x14ac:dyDescent="0.3">
      <c r="A140" s="592" t="s">
        <v>968</v>
      </c>
      <c r="B140" s="593" t="s">
        <v>969</v>
      </c>
      <c r="C140" s="593" t="s">
        <v>442</v>
      </c>
      <c r="D140" s="593" t="s">
        <v>533</v>
      </c>
      <c r="E140" s="593" t="s">
        <v>970</v>
      </c>
      <c r="F140" s="593" t="s">
        <v>981</v>
      </c>
      <c r="G140" s="593"/>
      <c r="H140" s="610">
        <v>1</v>
      </c>
      <c r="I140" s="610">
        <v>56.84</v>
      </c>
      <c r="J140" s="593"/>
      <c r="K140" s="593">
        <v>56.84</v>
      </c>
      <c r="L140" s="610"/>
      <c r="M140" s="610"/>
      <c r="N140" s="593"/>
      <c r="O140" s="593"/>
      <c r="P140" s="610"/>
      <c r="Q140" s="610"/>
      <c r="R140" s="598"/>
      <c r="S140" s="611"/>
    </row>
    <row r="141" spans="1:19" ht="14.4" customHeight="1" x14ac:dyDescent="0.3">
      <c r="A141" s="592" t="s">
        <v>968</v>
      </c>
      <c r="B141" s="593" t="s">
        <v>969</v>
      </c>
      <c r="C141" s="593" t="s">
        <v>442</v>
      </c>
      <c r="D141" s="593" t="s">
        <v>533</v>
      </c>
      <c r="E141" s="593" t="s">
        <v>990</v>
      </c>
      <c r="F141" s="593" t="s">
        <v>996</v>
      </c>
      <c r="G141" s="593" t="s">
        <v>997</v>
      </c>
      <c r="H141" s="610">
        <v>27</v>
      </c>
      <c r="I141" s="610">
        <v>999</v>
      </c>
      <c r="J141" s="593">
        <v>1.2272727272727273</v>
      </c>
      <c r="K141" s="593">
        <v>37</v>
      </c>
      <c r="L141" s="610">
        <v>22</v>
      </c>
      <c r="M141" s="610">
        <v>814</v>
      </c>
      <c r="N141" s="593">
        <v>1</v>
      </c>
      <c r="O141" s="593">
        <v>37</v>
      </c>
      <c r="P141" s="610">
        <v>32</v>
      </c>
      <c r="Q141" s="610">
        <v>1184</v>
      </c>
      <c r="R141" s="598">
        <v>1.4545454545454546</v>
      </c>
      <c r="S141" s="611">
        <v>37</v>
      </c>
    </row>
    <row r="142" spans="1:19" ht="14.4" customHeight="1" x14ac:dyDescent="0.3">
      <c r="A142" s="592" t="s">
        <v>968</v>
      </c>
      <c r="B142" s="593" t="s">
        <v>969</v>
      </c>
      <c r="C142" s="593" t="s">
        <v>442</v>
      </c>
      <c r="D142" s="593" t="s">
        <v>533</v>
      </c>
      <c r="E142" s="593" t="s">
        <v>990</v>
      </c>
      <c r="F142" s="593" t="s">
        <v>996</v>
      </c>
      <c r="G142" s="593" t="s">
        <v>998</v>
      </c>
      <c r="H142" s="610">
        <v>2</v>
      </c>
      <c r="I142" s="610">
        <v>74</v>
      </c>
      <c r="J142" s="593">
        <v>0.15384615384615385</v>
      </c>
      <c r="K142" s="593">
        <v>37</v>
      </c>
      <c r="L142" s="610">
        <v>13</v>
      </c>
      <c r="M142" s="610">
        <v>481</v>
      </c>
      <c r="N142" s="593">
        <v>1</v>
      </c>
      <c r="O142" s="593">
        <v>37</v>
      </c>
      <c r="P142" s="610">
        <v>7</v>
      </c>
      <c r="Q142" s="610">
        <v>259</v>
      </c>
      <c r="R142" s="598">
        <v>0.53846153846153844</v>
      </c>
      <c r="S142" s="611">
        <v>37</v>
      </c>
    </row>
    <row r="143" spans="1:19" ht="14.4" customHeight="1" x14ac:dyDescent="0.3">
      <c r="A143" s="592" t="s">
        <v>968</v>
      </c>
      <c r="B143" s="593" t="s">
        <v>969</v>
      </c>
      <c r="C143" s="593" t="s">
        <v>442</v>
      </c>
      <c r="D143" s="593" t="s">
        <v>533</v>
      </c>
      <c r="E143" s="593" t="s">
        <v>990</v>
      </c>
      <c r="F143" s="593" t="s">
        <v>999</v>
      </c>
      <c r="G143" s="593" t="s">
        <v>1000</v>
      </c>
      <c r="H143" s="610"/>
      <c r="I143" s="610"/>
      <c r="J143" s="593"/>
      <c r="K143" s="593"/>
      <c r="L143" s="610">
        <v>2</v>
      </c>
      <c r="M143" s="610">
        <v>20</v>
      </c>
      <c r="N143" s="593">
        <v>1</v>
      </c>
      <c r="O143" s="593">
        <v>10</v>
      </c>
      <c r="P143" s="610">
        <v>6</v>
      </c>
      <c r="Q143" s="610">
        <v>60</v>
      </c>
      <c r="R143" s="598">
        <v>3</v>
      </c>
      <c r="S143" s="611">
        <v>10</v>
      </c>
    </row>
    <row r="144" spans="1:19" ht="14.4" customHeight="1" x14ac:dyDescent="0.3">
      <c r="A144" s="592" t="s">
        <v>968</v>
      </c>
      <c r="B144" s="593" t="s">
        <v>969</v>
      </c>
      <c r="C144" s="593" t="s">
        <v>442</v>
      </c>
      <c r="D144" s="593" t="s">
        <v>533</v>
      </c>
      <c r="E144" s="593" t="s">
        <v>990</v>
      </c>
      <c r="F144" s="593" t="s">
        <v>999</v>
      </c>
      <c r="G144" s="593" t="s">
        <v>1001</v>
      </c>
      <c r="H144" s="610">
        <v>4</v>
      </c>
      <c r="I144" s="610">
        <v>40</v>
      </c>
      <c r="J144" s="593">
        <v>4</v>
      </c>
      <c r="K144" s="593">
        <v>10</v>
      </c>
      <c r="L144" s="610">
        <v>1</v>
      </c>
      <c r="M144" s="610">
        <v>10</v>
      </c>
      <c r="N144" s="593">
        <v>1</v>
      </c>
      <c r="O144" s="593">
        <v>10</v>
      </c>
      <c r="P144" s="610">
        <v>2</v>
      </c>
      <c r="Q144" s="610">
        <v>20</v>
      </c>
      <c r="R144" s="598">
        <v>2</v>
      </c>
      <c r="S144" s="611">
        <v>10</v>
      </c>
    </row>
    <row r="145" spans="1:19" ht="14.4" customHeight="1" x14ac:dyDescent="0.3">
      <c r="A145" s="592" t="s">
        <v>968</v>
      </c>
      <c r="B145" s="593" t="s">
        <v>969</v>
      </c>
      <c r="C145" s="593" t="s">
        <v>442</v>
      </c>
      <c r="D145" s="593" t="s">
        <v>533</v>
      </c>
      <c r="E145" s="593" t="s">
        <v>990</v>
      </c>
      <c r="F145" s="593" t="s">
        <v>1006</v>
      </c>
      <c r="G145" s="593" t="s">
        <v>1007</v>
      </c>
      <c r="H145" s="610">
        <v>4</v>
      </c>
      <c r="I145" s="610">
        <v>296</v>
      </c>
      <c r="J145" s="593">
        <v>0.66666666666666663</v>
      </c>
      <c r="K145" s="593">
        <v>74</v>
      </c>
      <c r="L145" s="610">
        <v>6</v>
      </c>
      <c r="M145" s="610">
        <v>444</v>
      </c>
      <c r="N145" s="593">
        <v>1</v>
      </c>
      <c r="O145" s="593">
        <v>74</v>
      </c>
      <c r="P145" s="610">
        <v>9</v>
      </c>
      <c r="Q145" s="610">
        <v>666</v>
      </c>
      <c r="R145" s="598">
        <v>1.5</v>
      </c>
      <c r="S145" s="611">
        <v>74</v>
      </c>
    </row>
    <row r="146" spans="1:19" ht="14.4" customHeight="1" x14ac:dyDescent="0.3">
      <c r="A146" s="592" t="s">
        <v>968</v>
      </c>
      <c r="B146" s="593" t="s">
        <v>969</v>
      </c>
      <c r="C146" s="593" t="s">
        <v>442</v>
      </c>
      <c r="D146" s="593" t="s">
        <v>533</v>
      </c>
      <c r="E146" s="593" t="s">
        <v>990</v>
      </c>
      <c r="F146" s="593" t="s">
        <v>1006</v>
      </c>
      <c r="G146" s="593" t="s">
        <v>1008</v>
      </c>
      <c r="H146" s="610"/>
      <c r="I146" s="610"/>
      <c r="J146" s="593"/>
      <c r="K146" s="593"/>
      <c r="L146" s="610"/>
      <c r="M146" s="610"/>
      <c r="N146" s="593"/>
      <c r="O146" s="593"/>
      <c r="P146" s="610">
        <v>2</v>
      </c>
      <c r="Q146" s="610">
        <v>148</v>
      </c>
      <c r="R146" s="598"/>
      <c r="S146" s="611">
        <v>74</v>
      </c>
    </row>
    <row r="147" spans="1:19" ht="14.4" customHeight="1" x14ac:dyDescent="0.3">
      <c r="A147" s="592" t="s">
        <v>968</v>
      </c>
      <c r="B147" s="593" t="s">
        <v>969</v>
      </c>
      <c r="C147" s="593" t="s">
        <v>442</v>
      </c>
      <c r="D147" s="593" t="s">
        <v>533</v>
      </c>
      <c r="E147" s="593" t="s">
        <v>990</v>
      </c>
      <c r="F147" s="593" t="s">
        <v>1009</v>
      </c>
      <c r="G147" s="593" t="s">
        <v>1010</v>
      </c>
      <c r="H147" s="610">
        <v>6</v>
      </c>
      <c r="I147" s="610">
        <v>1062</v>
      </c>
      <c r="J147" s="593">
        <v>2</v>
      </c>
      <c r="K147" s="593">
        <v>177</v>
      </c>
      <c r="L147" s="610">
        <v>3</v>
      </c>
      <c r="M147" s="610">
        <v>531</v>
      </c>
      <c r="N147" s="593">
        <v>1</v>
      </c>
      <c r="O147" s="593">
        <v>177</v>
      </c>
      <c r="P147" s="610">
        <v>6</v>
      </c>
      <c r="Q147" s="610">
        <v>1068</v>
      </c>
      <c r="R147" s="598">
        <v>2.0112994350282487</v>
      </c>
      <c r="S147" s="611">
        <v>178</v>
      </c>
    </row>
    <row r="148" spans="1:19" ht="14.4" customHeight="1" x14ac:dyDescent="0.3">
      <c r="A148" s="592" t="s">
        <v>968</v>
      </c>
      <c r="B148" s="593" t="s">
        <v>969</v>
      </c>
      <c r="C148" s="593" t="s">
        <v>442</v>
      </c>
      <c r="D148" s="593" t="s">
        <v>533</v>
      </c>
      <c r="E148" s="593" t="s">
        <v>990</v>
      </c>
      <c r="F148" s="593" t="s">
        <v>1009</v>
      </c>
      <c r="G148" s="593" t="s">
        <v>1011</v>
      </c>
      <c r="H148" s="610">
        <v>3</v>
      </c>
      <c r="I148" s="610">
        <v>531</v>
      </c>
      <c r="J148" s="593">
        <v>3</v>
      </c>
      <c r="K148" s="593">
        <v>177</v>
      </c>
      <c r="L148" s="610">
        <v>1</v>
      </c>
      <c r="M148" s="610">
        <v>177</v>
      </c>
      <c r="N148" s="593">
        <v>1</v>
      </c>
      <c r="O148" s="593">
        <v>177</v>
      </c>
      <c r="P148" s="610">
        <v>2</v>
      </c>
      <c r="Q148" s="610">
        <v>356</v>
      </c>
      <c r="R148" s="598">
        <v>2.0112994350282487</v>
      </c>
      <c r="S148" s="611">
        <v>178</v>
      </c>
    </row>
    <row r="149" spans="1:19" ht="14.4" customHeight="1" x14ac:dyDescent="0.3">
      <c r="A149" s="592" t="s">
        <v>968</v>
      </c>
      <c r="B149" s="593" t="s">
        <v>969</v>
      </c>
      <c r="C149" s="593" t="s">
        <v>442</v>
      </c>
      <c r="D149" s="593" t="s">
        <v>533</v>
      </c>
      <c r="E149" s="593" t="s">
        <v>990</v>
      </c>
      <c r="F149" s="593" t="s">
        <v>1015</v>
      </c>
      <c r="G149" s="593" t="s">
        <v>1016</v>
      </c>
      <c r="H149" s="610">
        <v>7</v>
      </c>
      <c r="I149" s="610">
        <v>233.32999999999998</v>
      </c>
      <c r="J149" s="593">
        <v>3.499775011249437</v>
      </c>
      <c r="K149" s="593">
        <v>33.332857142857144</v>
      </c>
      <c r="L149" s="610">
        <v>2</v>
      </c>
      <c r="M149" s="610">
        <v>66.67</v>
      </c>
      <c r="N149" s="593">
        <v>1</v>
      </c>
      <c r="O149" s="593">
        <v>33.335000000000001</v>
      </c>
      <c r="P149" s="610">
        <v>2</v>
      </c>
      <c r="Q149" s="610">
        <v>66.67</v>
      </c>
      <c r="R149" s="598">
        <v>1</v>
      </c>
      <c r="S149" s="611">
        <v>33.335000000000001</v>
      </c>
    </row>
    <row r="150" spans="1:19" ht="14.4" customHeight="1" x14ac:dyDescent="0.3">
      <c r="A150" s="592" t="s">
        <v>968</v>
      </c>
      <c r="B150" s="593" t="s">
        <v>969</v>
      </c>
      <c r="C150" s="593" t="s">
        <v>442</v>
      </c>
      <c r="D150" s="593" t="s">
        <v>533</v>
      </c>
      <c r="E150" s="593" t="s">
        <v>990</v>
      </c>
      <c r="F150" s="593" t="s">
        <v>1015</v>
      </c>
      <c r="G150" s="593" t="s">
        <v>1017</v>
      </c>
      <c r="H150" s="610">
        <v>10</v>
      </c>
      <c r="I150" s="610">
        <v>333.33</v>
      </c>
      <c r="J150" s="593">
        <v>0.7692289940691851</v>
      </c>
      <c r="K150" s="593">
        <v>33.332999999999998</v>
      </c>
      <c r="L150" s="610">
        <v>13</v>
      </c>
      <c r="M150" s="610">
        <v>433.33</v>
      </c>
      <c r="N150" s="593">
        <v>1</v>
      </c>
      <c r="O150" s="593">
        <v>33.333076923076923</v>
      </c>
      <c r="P150" s="610">
        <v>12</v>
      </c>
      <c r="Q150" s="610">
        <v>400</v>
      </c>
      <c r="R150" s="598">
        <v>0.92308402372325948</v>
      </c>
      <c r="S150" s="611">
        <v>33.333333333333336</v>
      </c>
    </row>
    <row r="151" spans="1:19" ht="14.4" customHeight="1" x14ac:dyDescent="0.3">
      <c r="A151" s="592" t="s">
        <v>968</v>
      </c>
      <c r="B151" s="593" t="s">
        <v>969</v>
      </c>
      <c r="C151" s="593" t="s">
        <v>442</v>
      </c>
      <c r="D151" s="593" t="s">
        <v>533</v>
      </c>
      <c r="E151" s="593" t="s">
        <v>990</v>
      </c>
      <c r="F151" s="593" t="s">
        <v>1018</v>
      </c>
      <c r="G151" s="593" t="s">
        <v>1019</v>
      </c>
      <c r="H151" s="610">
        <v>1</v>
      </c>
      <c r="I151" s="610">
        <v>37</v>
      </c>
      <c r="J151" s="593">
        <v>1</v>
      </c>
      <c r="K151" s="593">
        <v>37</v>
      </c>
      <c r="L151" s="610">
        <v>1</v>
      </c>
      <c r="M151" s="610">
        <v>37</v>
      </c>
      <c r="N151" s="593">
        <v>1</v>
      </c>
      <c r="O151" s="593">
        <v>37</v>
      </c>
      <c r="P151" s="610"/>
      <c r="Q151" s="610"/>
      <c r="R151" s="598"/>
      <c r="S151" s="611"/>
    </row>
    <row r="152" spans="1:19" ht="14.4" customHeight="1" x14ac:dyDescent="0.3">
      <c r="A152" s="592" t="s">
        <v>968</v>
      </c>
      <c r="B152" s="593" t="s">
        <v>969</v>
      </c>
      <c r="C152" s="593" t="s">
        <v>442</v>
      </c>
      <c r="D152" s="593" t="s">
        <v>533</v>
      </c>
      <c r="E152" s="593" t="s">
        <v>990</v>
      </c>
      <c r="F152" s="593" t="s">
        <v>1024</v>
      </c>
      <c r="G152" s="593" t="s">
        <v>1025</v>
      </c>
      <c r="H152" s="610">
        <v>46</v>
      </c>
      <c r="I152" s="610">
        <v>3404</v>
      </c>
      <c r="J152" s="593">
        <v>1.5862068965517242</v>
      </c>
      <c r="K152" s="593">
        <v>74</v>
      </c>
      <c r="L152" s="610">
        <v>29</v>
      </c>
      <c r="M152" s="610">
        <v>2146</v>
      </c>
      <c r="N152" s="593">
        <v>1</v>
      </c>
      <c r="O152" s="593">
        <v>74</v>
      </c>
      <c r="P152" s="610">
        <v>44</v>
      </c>
      <c r="Q152" s="610">
        <v>3256</v>
      </c>
      <c r="R152" s="598">
        <v>1.5172413793103448</v>
      </c>
      <c r="S152" s="611">
        <v>74</v>
      </c>
    </row>
    <row r="153" spans="1:19" ht="14.4" customHeight="1" x14ac:dyDescent="0.3">
      <c r="A153" s="592" t="s">
        <v>968</v>
      </c>
      <c r="B153" s="593" t="s">
        <v>969</v>
      </c>
      <c r="C153" s="593" t="s">
        <v>442</v>
      </c>
      <c r="D153" s="593" t="s">
        <v>533</v>
      </c>
      <c r="E153" s="593" t="s">
        <v>990</v>
      </c>
      <c r="F153" s="593" t="s">
        <v>1026</v>
      </c>
      <c r="G153" s="593" t="s">
        <v>1027</v>
      </c>
      <c r="H153" s="610">
        <v>5</v>
      </c>
      <c r="I153" s="610">
        <v>1770</v>
      </c>
      <c r="J153" s="593">
        <v>2.492957746478873</v>
      </c>
      <c r="K153" s="593">
        <v>354</v>
      </c>
      <c r="L153" s="610">
        <v>2</v>
      </c>
      <c r="M153" s="610">
        <v>710</v>
      </c>
      <c r="N153" s="593">
        <v>1</v>
      </c>
      <c r="O153" s="593">
        <v>355</v>
      </c>
      <c r="P153" s="610">
        <v>1</v>
      </c>
      <c r="Q153" s="610">
        <v>355</v>
      </c>
      <c r="R153" s="598">
        <v>0.5</v>
      </c>
      <c r="S153" s="611">
        <v>355</v>
      </c>
    </row>
    <row r="154" spans="1:19" ht="14.4" customHeight="1" x14ac:dyDescent="0.3">
      <c r="A154" s="592" t="s">
        <v>968</v>
      </c>
      <c r="B154" s="593" t="s">
        <v>969</v>
      </c>
      <c r="C154" s="593" t="s">
        <v>442</v>
      </c>
      <c r="D154" s="593" t="s">
        <v>533</v>
      </c>
      <c r="E154" s="593" t="s">
        <v>990</v>
      </c>
      <c r="F154" s="593" t="s">
        <v>1026</v>
      </c>
      <c r="G154" s="593" t="s">
        <v>1028</v>
      </c>
      <c r="H154" s="610"/>
      <c r="I154" s="610"/>
      <c r="J154" s="593"/>
      <c r="K154" s="593"/>
      <c r="L154" s="610">
        <v>6</v>
      </c>
      <c r="M154" s="610">
        <v>2130</v>
      </c>
      <c r="N154" s="593">
        <v>1</v>
      </c>
      <c r="O154" s="593">
        <v>355</v>
      </c>
      <c r="P154" s="610">
        <v>6</v>
      </c>
      <c r="Q154" s="610">
        <v>2130</v>
      </c>
      <c r="R154" s="598">
        <v>1</v>
      </c>
      <c r="S154" s="611">
        <v>355</v>
      </c>
    </row>
    <row r="155" spans="1:19" ht="14.4" customHeight="1" x14ac:dyDescent="0.3">
      <c r="A155" s="592" t="s">
        <v>968</v>
      </c>
      <c r="B155" s="593" t="s">
        <v>969</v>
      </c>
      <c r="C155" s="593" t="s">
        <v>442</v>
      </c>
      <c r="D155" s="593" t="s">
        <v>533</v>
      </c>
      <c r="E155" s="593" t="s">
        <v>990</v>
      </c>
      <c r="F155" s="593" t="s">
        <v>1029</v>
      </c>
      <c r="G155" s="593" t="s">
        <v>1030</v>
      </c>
      <c r="H155" s="610">
        <v>6</v>
      </c>
      <c r="I155" s="610">
        <v>1332</v>
      </c>
      <c r="J155" s="593">
        <v>5.9730941704035878</v>
      </c>
      <c r="K155" s="593">
        <v>222</v>
      </c>
      <c r="L155" s="610">
        <v>1</v>
      </c>
      <c r="M155" s="610">
        <v>223</v>
      </c>
      <c r="N155" s="593">
        <v>1</v>
      </c>
      <c r="O155" s="593">
        <v>223</v>
      </c>
      <c r="P155" s="610">
        <v>1</v>
      </c>
      <c r="Q155" s="610">
        <v>223</v>
      </c>
      <c r="R155" s="598">
        <v>1</v>
      </c>
      <c r="S155" s="611">
        <v>223</v>
      </c>
    </row>
    <row r="156" spans="1:19" ht="14.4" customHeight="1" x14ac:dyDescent="0.3">
      <c r="A156" s="592" t="s">
        <v>968</v>
      </c>
      <c r="B156" s="593" t="s">
        <v>969</v>
      </c>
      <c r="C156" s="593" t="s">
        <v>442</v>
      </c>
      <c r="D156" s="593" t="s">
        <v>533</v>
      </c>
      <c r="E156" s="593" t="s">
        <v>990</v>
      </c>
      <c r="F156" s="593" t="s">
        <v>1029</v>
      </c>
      <c r="G156" s="593" t="s">
        <v>1031</v>
      </c>
      <c r="H156" s="610"/>
      <c r="I156" s="610"/>
      <c r="J156" s="593"/>
      <c r="K156" s="593"/>
      <c r="L156" s="610">
        <v>10</v>
      </c>
      <c r="M156" s="610">
        <v>2230</v>
      </c>
      <c r="N156" s="593">
        <v>1</v>
      </c>
      <c r="O156" s="593">
        <v>223</v>
      </c>
      <c r="P156" s="610">
        <v>25</v>
      </c>
      <c r="Q156" s="610">
        <v>5575</v>
      </c>
      <c r="R156" s="598">
        <v>2.5</v>
      </c>
      <c r="S156" s="611">
        <v>223</v>
      </c>
    </row>
    <row r="157" spans="1:19" ht="14.4" customHeight="1" x14ac:dyDescent="0.3">
      <c r="A157" s="592" t="s">
        <v>968</v>
      </c>
      <c r="B157" s="593" t="s">
        <v>969</v>
      </c>
      <c r="C157" s="593" t="s">
        <v>442</v>
      </c>
      <c r="D157" s="593" t="s">
        <v>533</v>
      </c>
      <c r="E157" s="593" t="s">
        <v>990</v>
      </c>
      <c r="F157" s="593" t="s">
        <v>1032</v>
      </c>
      <c r="G157" s="593" t="s">
        <v>1034</v>
      </c>
      <c r="H157" s="610"/>
      <c r="I157" s="610"/>
      <c r="J157" s="593"/>
      <c r="K157" s="593"/>
      <c r="L157" s="610"/>
      <c r="M157" s="610"/>
      <c r="N157" s="593"/>
      <c r="O157" s="593"/>
      <c r="P157" s="610">
        <v>1</v>
      </c>
      <c r="Q157" s="610">
        <v>77</v>
      </c>
      <c r="R157" s="598"/>
      <c r="S157" s="611">
        <v>77</v>
      </c>
    </row>
    <row r="158" spans="1:19" ht="14.4" customHeight="1" x14ac:dyDescent="0.3">
      <c r="A158" s="592" t="s">
        <v>968</v>
      </c>
      <c r="B158" s="593" t="s">
        <v>969</v>
      </c>
      <c r="C158" s="593" t="s">
        <v>442</v>
      </c>
      <c r="D158" s="593" t="s">
        <v>533</v>
      </c>
      <c r="E158" s="593" t="s">
        <v>990</v>
      </c>
      <c r="F158" s="593" t="s">
        <v>1040</v>
      </c>
      <c r="G158" s="593" t="s">
        <v>1041</v>
      </c>
      <c r="H158" s="610">
        <v>1</v>
      </c>
      <c r="I158" s="610">
        <v>701</v>
      </c>
      <c r="J158" s="593">
        <v>0.5</v>
      </c>
      <c r="K158" s="593">
        <v>701</v>
      </c>
      <c r="L158" s="610">
        <v>2</v>
      </c>
      <c r="M158" s="610">
        <v>1402</v>
      </c>
      <c r="N158" s="593">
        <v>1</v>
      </c>
      <c r="O158" s="593">
        <v>701</v>
      </c>
      <c r="P158" s="610">
        <v>1</v>
      </c>
      <c r="Q158" s="610">
        <v>702</v>
      </c>
      <c r="R158" s="598">
        <v>0.50071326676176886</v>
      </c>
      <c r="S158" s="611">
        <v>702</v>
      </c>
    </row>
    <row r="159" spans="1:19" ht="14.4" customHeight="1" x14ac:dyDescent="0.3">
      <c r="A159" s="592" t="s">
        <v>968</v>
      </c>
      <c r="B159" s="593" t="s">
        <v>969</v>
      </c>
      <c r="C159" s="593" t="s">
        <v>442</v>
      </c>
      <c r="D159" s="593" t="s">
        <v>533</v>
      </c>
      <c r="E159" s="593" t="s">
        <v>990</v>
      </c>
      <c r="F159" s="593" t="s">
        <v>1040</v>
      </c>
      <c r="G159" s="593" t="s">
        <v>1042</v>
      </c>
      <c r="H159" s="610">
        <v>2</v>
      </c>
      <c r="I159" s="610">
        <v>1402</v>
      </c>
      <c r="J159" s="593">
        <v>1</v>
      </c>
      <c r="K159" s="593">
        <v>701</v>
      </c>
      <c r="L159" s="610">
        <v>2</v>
      </c>
      <c r="M159" s="610">
        <v>1402</v>
      </c>
      <c r="N159" s="593">
        <v>1</v>
      </c>
      <c r="O159" s="593">
        <v>701</v>
      </c>
      <c r="P159" s="610">
        <v>1</v>
      </c>
      <c r="Q159" s="610">
        <v>702</v>
      </c>
      <c r="R159" s="598">
        <v>0.50071326676176886</v>
      </c>
      <c r="S159" s="611">
        <v>702</v>
      </c>
    </row>
    <row r="160" spans="1:19" ht="14.4" customHeight="1" x14ac:dyDescent="0.3">
      <c r="A160" s="592" t="s">
        <v>968</v>
      </c>
      <c r="B160" s="593" t="s">
        <v>969</v>
      </c>
      <c r="C160" s="593" t="s">
        <v>442</v>
      </c>
      <c r="D160" s="593" t="s">
        <v>533</v>
      </c>
      <c r="E160" s="593" t="s">
        <v>990</v>
      </c>
      <c r="F160" s="593" t="s">
        <v>1043</v>
      </c>
      <c r="G160" s="593" t="s">
        <v>1044</v>
      </c>
      <c r="H160" s="610">
        <v>129</v>
      </c>
      <c r="I160" s="610">
        <v>29799</v>
      </c>
      <c r="J160" s="593">
        <v>1.0238095238095237</v>
      </c>
      <c r="K160" s="593">
        <v>231</v>
      </c>
      <c r="L160" s="610">
        <v>126</v>
      </c>
      <c r="M160" s="610">
        <v>29106</v>
      </c>
      <c r="N160" s="593">
        <v>1</v>
      </c>
      <c r="O160" s="593">
        <v>231</v>
      </c>
      <c r="P160" s="610">
        <v>190</v>
      </c>
      <c r="Q160" s="610">
        <v>44080</v>
      </c>
      <c r="R160" s="598">
        <v>1.5144643716072288</v>
      </c>
      <c r="S160" s="611">
        <v>232</v>
      </c>
    </row>
    <row r="161" spans="1:19" ht="14.4" customHeight="1" x14ac:dyDescent="0.3">
      <c r="A161" s="592" t="s">
        <v>968</v>
      </c>
      <c r="B161" s="593" t="s">
        <v>969</v>
      </c>
      <c r="C161" s="593" t="s">
        <v>442</v>
      </c>
      <c r="D161" s="593" t="s">
        <v>533</v>
      </c>
      <c r="E161" s="593" t="s">
        <v>990</v>
      </c>
      <c r="F161" s="593" t="s">
        <v>1045</v>
      </c>
      <c r="G161" s="593" t="s">
        <v>1046</v>
      </c>
      <c r="H161" s="610"/>
      <c r="I161" s="610"/>
      <c r="J161" s="593"/>
      <c r="K161" s="593"/>
      <c r="L161" s="610"/>
      <c r="M161" s="610"/>
      <c r="N161" s="593"/>
      <c r="O161" s="593"/>
      <c r="P161" s="610">
        <v>0</v>
      </c>
      <c r="Q161" s="610">
        <v>0</v>
      </c>
      <c r="R161" s="598"/>
      <c r="S161" s="611"/>
    </row>
    <row r="162" spans="1:19" ht="14.4" customHeight="1" x14ac:dyDescent="0.3">
      <c r="A162" s="592" t="s">
        <v>968</v>
      </c>
      <c r="B162" s="593" t="s">
        <v>969</v>
      </c>
      <c r="C162" s="593" t="s">
        <v>442</v>
      </c>
      <c r="D162" s="593" t="s">
        <v>534</v>
      </c>
      <c r="E162" s="593" t="s">
        <v>970</v>
      </c>
      <c r="F162" s="593" t="s">
        <v>971</v>
      </c>
      <c r="G162" s="593" t="s">
        <v>972</v>
      </c>
      <c r="H162" s="610">
        <v>8</v>
      </c>
      <c r="I162" s="610">
        <v>432.8</v>
      </c>
      <c r="J162" s="593">
        <v>5</v>
      </c>
      <c r="K162" s="593">
        <v>54.1</v>
      </c>
      <c r="L162" s="610">
        <v>1.6</v>
      </c>
      <c r="M162" s="610">
        <v>86.56</v>
      </c>
      <c r="N162" s="593">
        <v>1</v>
      </c>
      <c r="O162" s="593">
        <v>54.1</v>
      </c>
      <c r="P162" s="610">
        <v>5.2</v>
      </c>
      <c r="Q162" s="610">
        <v>281.32</v>
      </c>
      <c r="R162" s="598">
        <v>3.25</v>
      </c>
      <c r="S162" s="611">
        <v>54.099999999999994</v>
      </c>
    </row>
    <row r="163" spans="1:19" ht="14.4" customHeight="1" x14ac:dyDescent="0.3">
      <c r="A163" s="592" t="s">
        <v>968</v>
      </c>
      <c r="B163" s="593" t="s">
        <v>969</v>
      </c>
      <c r="C163" s="593" t="s">
        <v>442</v>
      </c>
      <c r="D163" s="593" t="s">
        <v>534</v>
      </c>
      <c r="E163" s="593" t="s">
        <v>970</v>
      </c>
      <c r="F163" s="593" t="s">
        <v>976</v>
      </c>
      <c r="G163" s="593" t="s">
        <v>977</v>
      </c>
      <c r="H163" s="610">
        <v>0.2</v>
      </c>
      <c r="I163" s="610">
        <v>12.28</v>
      </c>
      <c r="J163" s="593"/>
      <c r="K163" s="593">
        <v>61.399999999999991</v>
      </c>
      <c r="L163" s="610"/>
      <c r="M163" s="610"/>
      <c r="N163" s="593"/>
      <c r="O163" s="593"/>
      <c r="P163" s="610">
        <v>0.2</v>
      </c>
      <c r="Q163" s="610">
        <v>11.21</v>
      </c>
      <c r="R163" s="598"/>
      <c r="S163" s="611">
        <v>56.050000000000004</v>
      </c>
    </row>
    <row r="164" spans="1:19" ht="14.4" customHeight="1" x14ac:dyDescent="0.3">
      <c r="A164" s="592" t="s">
        <v>968</v>
      </c>
      <c r="B164" s="593" t="s">
        <v>969</v>
      </c>
      <c r="C164" s="593" t="s">
        <v>442</v>
      </c>
      <c r="D164" s="593" t="s">
        <v>534</v>
      </c>
      <c r="E164" s="593" t="s">
        <v>970</v>
      </c>
      <c r="F164" s="593" t="s">
        <v>976</v>
      </c>
      <c r="G164" s="593" t="s">
        <v>478</v>
      </c>
      <c r="H164" s="610">
        <v>0.1</v>
      </c>
      <c r="I164" s="610">
        <v>6.14</v>
      </c>
      <c r="J164" s="593"/>
      <c r="K164" s="593">
        <v>61.399999999999991</v>
      </c>
      <c r="L164" s="610"/>
      <c r="M164" s="610"/>
      <c r="N164" s="593"/>
      <c r="O164" s="593"/>
      <c r="P164" s="610"/>
      <c r="Q164" s="610"/>
      <c r="R164" s="598"/>
      <c r="S164" s="611"/>
    </row>
    <row r="165" spans="1:19" ht="14.4" customHeight="1" x14ac:dyDescent="0.3">
      <c r="A165" s="592" t="s">
        <v>968</v>
      </c>
      <c r="B165" s="593" t="s">
        <v>969</v>
      </c>
      <c r="C165" s="593" t="s">
        <v>442</v>
      </c>
      <c r="D165" s="593" t="s">
        <v>534</v>
      </c>
      <c r="E165" s="593" t="s">
        <v>970</v>
      </c>
      <c r="F165" s="593" t="s">
        <v>978</v>
      </c>
      <c r="G165" s="593" t="s">
        <v>979</v>
      </c>
      <c r="H165" s="610">
        <v>0.2</v>
      </c>
      <c r="I165" s="610">
        <v>35.4</v>
      </c>
      <c r="J165" s="593">
        <v>2</v>
      </c>
      <c r="K165" s="593">
        <v>176.99999999999997</v>
      </c>
      <c r="L165" s="610">
        <v>0.1</v>
      </c>
      <c r="M165" s="610">
        <v>17.7</v>
      </c>
      <c r="N165" s="593">
        <v>1</v>
      </c>
      <c r="O165" s="593">
        <v>176.99999999999997</v>
      </c>
      <c r="P165" s="610"/>
      <c r="Q165" s="610"/>
      <c r="R165" s="598"/>
      <c r="S165" s="611"/>
    </row>
    <row r="166" spans="1:19" ht="14.4" customHeight="1" x14ac:dyDescent="0.3">
      <c r="A166" s="592" t="s">
        <v>968</v>
      </c>
      <c r="B166" s="593" t="s">
        <v>969</v>
      </c>
      <c r="C166" s="593" t="s">
        <v>442</v>
      </c>
      <c r="D166" s="593" t="s">
        <v>534</v>
      </c>
      <c r="E166" s="593" t="s">
        <v>970</v>
      </c>
      <c r="F166" s="593" t="s">
        <v>981</v>
      </c>
      <c r="G166" s="593"/>
      <c r="H166" s="610">
        <v>2</v>
      </c>
      <c r="I166" s="610">
        <v>113.68</v>
      </c>
      <c r="J166" s="593"/>
      <c r="K166" s="593">
        <v>56.84</v>
      </c>
      <c r="L166" s="610"/>
      <c r="M166" s="610"/>
      <c r="N166" s="593"/>
      <c r="O166" s="593"/>
      <c r="P166" s="610"/>
      <c r="Q166" s="610"/>
      <c r="R166" s="598"/>
      <c r="S166" s="611"/>
    </row>
    <row r="167" spans="1:19" ht="14.4" customHeight="1" x14ac:dyDescent="0.3">
      <c r="A167" s="592" t="s">
        <v>968</v>
      </c>
      <c r="B167" s="593" t="s">
        <v>969</v>
      </c>
      <c r="C167" s="593" t="s">
        <v>442</v>
      </c>
      <c r="D167" s="593" t="s">
        <v>534</v>
      </c>
      <c r="E167" s="593" t="s">
        <v>970</v>
      </c>
      <c r="F167" s="593" t="s">
        <v>982</v>
      </c>
      <c r="G167" s="593" t="s">
        <v>983</v>
      </c>
      <c r="H167" s="610">
        <v>44</v>
      </c>
      <c r="I167" s="610">
        <v>107.36</v>
      </c>
      <c r="J167" s="593"/>
      <c r="K167" s="593">
        <v>2.44</v>
      </c>
      <c r="L167" s="610"/>
      <c r="M167" s="610"/>
      <c r="N167" s="593"/>
      <c r="O167" s="593"/>
      <c r="P167" s="610"/>
      <c r="Q167" s="610"/>
      <c r="R167" s="598"/>
      <c r="S167" s="611"/>
    </row>
    <row r="168" spans="1:19" ht="14.4" customHeight="1" x14ac:dyDescent="0.3">
      <c r="A168" s="592" t="s">
        <v>968</v>
      </c>
      <c r="B168" s="593" t="s">
        <v>969</v>
      </c>
      <c r="C168" s="593" t="s">
        <v>442</v>
      </c>
      <c r="D168" s="593" t="s">
        <v>534</v>
      </c>
      <c r="E168" s="593" t="s">
        <v>970</v>
      </c>
      <c r="F168" s="593" t="s">
        <v>985</v>
      </c>
      <c r="G168" s="593" t="s">
        <v>459</v>
      </c>
      <c r="H168" s="610"/>
      <c r="I168" s="610"/>
      <c r="J168" s="593"/>
      <c r="K168" s="593"/>
      <c r="L168" s="610">
        <v>0.45</v>
      </c>
      <c r="M168" s="610">
        <v>2.16</v>
      </c>
      <c r="N168" s="593">
        <v>1</v>
      </c>
      <c r="O168" s="593">
        <v>4.8</v>
      </c>
      <c r="P168" s="610">
        <v>1.3499999999999999</v>
      </c>
      <c r="Q168" s="610">
        <v>6.4799999999999995</v>
      </c>
      <c r="R168" s="598">
        <v>2.9999999999999996</v>
      </c>
      <c r="S168" s="611">
        <v>4.8</v>
      </c>
    </row>
    <row r="169" spans="1:19" ht="14.4" customHeight="1" x14ac:dyDescent="0.3">
      <c r="A169" s="592" t="s">
        <v>968</v>
      </c>
      <c r="B169" s="593" t="s">
        <v>969</v>
      </c>
      <c r="C169" s="593" t="s">
        <v>442</v>
      </c>
      <c r="D169" s="593" t="s">
        <v>534</v>
      </c>
      <c r="E169" s="593" t="s">
        <v>970</v>
      </c>
      <c r="F169" s="593" t="s">
        <v>986</v>
      </c>
      <c r="G169" s="593" t="s">
        <v>987</v>
      </c>
      <c r="H169" s="610"/>
      <c r="I169" s="610"/>
      <c r="J169" s="593"/>
      <c r="K169" s="593"/>
      <c r="L169" s="610"/>
      <c r="M169" s="610"/>
      <c r="N169" s="593"/>
      <c r="O169" s="593"/>
      <c r="P169" s="610">
        <v>1</v>
      </c>
      <c r="Q169" s="610">
        <v>104.44</v>
      </c>
      <c r="R169" s="598"/>
      <c r="S169" s="611">
        <v>104.44</v>
      </c>
    </row>
    <row r="170" spans="1:19" ht="14.4" customHeight="1" x14ac:dyDescent="0.3">
      <c r="A170" s="592" t="s">
        <v>968</v>
      </c>
      <c r="B170" s="593" t="s">
        <v>969</v>
      </c>
      <c r="C170" s="593" t="s">
        <v>442</v>
      </c>
      <c r="D170" s="593" t="s">
        <v>534</v>
      </c>
      <c r="E170" s="593" t="s">
        <v>990</v>
      </c>
      <c r="F170" s="593" t="s">
        <v>996</v>
      </c>
      <c r="G170" s="593" t="s">
        <v>997</v>
      </c>
      <c r="H170" s="610">
        <v>333</v>
      </c>
      <c r="I170" s="610">
        <v>12321</v>
      </c>
      <c r="J170" s="593">
        <v>1.0571428571428572</v>
      </c>
      <c r="K170" s="593">
        <v>37</v>
      </c>
      <c r="L170" s="610">
        <v>315</v>
      </c>
      <c r="M170" s="610">
        <v>11655</v>
      </c>
      <c r="N170" s="593">
        <v>1</v>
      </c>
      <c r="O170" s="593">
        <v>37</v>
      </c>
      <c r="P170" s="610">
        <v>226</v>
      </c>
      <c r="Q170" s="610">
        <v>8362</v>
      </c>
      <c r="R170" s="598">
        <v>0.71746031746031746</v>
      </c>
      <c r="S170" s="611">
        <v>37</v>
      </c>
    </row>
    <row r="171" spans="1:19" ht="14.4" customHeight="1" x14ac:dyDescent="0.3">
      <c r="A171" s="592" t="s">
        <v>968</v>
      </c>
      <c r="B171" s="593" t="s">
        <v>969</v>
      </c>
      <c r="C171" s="593" t="s">
        <v>442</v>
      </c>
      <c r="D171" s="593" t="s">
        <v>534</v>
      </c>
      <c r="E171" s="593" t="s">
        <v>990</v>
      </c>
      <c r="F171" s="593" t="s">
        <v>999</v>
      </c>
      <c r="G171" s="593" t="s">
        <v>1000</v>
      </c>
      <c r="H171" s="610">
        <v>620</v>
      </c>
      <c r="I171" s="610">
        <v>6200</v>
      </c>
      <c r="J171" s="593">
        <v>1.103202846975089</v>
      </c>
      <c r="K171" s="593">
        <v>10</v>
      </c>
      <c r="L171" s="610">
        <v>562</v>
      </c>
      <c r="M171" s="610">
        <v>5620</v>
      </c>
      <c r="N171" s="593">
        <v>1</v>
      </c>
      <c r="O171" s="593">
        <v>10</v>
      </c>
      <c r="P171" s="610">
        <v>352</v>
      </c>
      <c r="Q171" s="610">
        <v>3520</v>
      </c>
      <c r="R171" s="598">
        <v>0.62633451957295372</v>
      </c>
      <c r="S171" s="611">
        <v>10</v>
      </c>
    </row>
    <row r="172" spans="1:19" ht="14.4" customHeight="1" x14ac:dyDescent="0.3">
      <c r="A172" s="592" t="s">
        <v>968</v>
      </c>
      <c r="B172" s="593" t="s">
        <v>969</v>
      </c>
      <c r="C172" s="593" t="s">
        <v>442</v>
      </c>
      <c r="D172" s="593" t="s">
        <v>534</v>
      </c>
      <c r="E172" s="593" t="s">
        <v>990</v>
      </c>
      <c r="F172" s="593" t="s">
        <v>1002</v>
      </c>
      <c r="G172" s="593" t="s">
        <v>1003</v>
      </c>
      <c r="H172" s="610">
        <v>24</v>
      </c>
      <c r="I172" s="610">
        <v>120</v>
      </c>
      <c r="J172" s="593">
        <v>4</v>
      </c>
      <c r="K172" s="593">
        <v>5</v>
      </c>
      <c r="L172" s="610">
        <v>6</v>
      </c>
      <c r="M172" s="610">
        <v>30</v>
      </c>
      <c r="N172" s="593">
        <v>1</v>
      </c>
      <c r="O172" s="593">
        <v>5</v>
      </c>
      <c r="P172" s="610">
        <v>8</v>
      </c>
      <c r="Q172" s="610">
        <v>40</v>
      </c>
      <c r="R172" s="598">
        <v>1.3333333333333333</v>
      </c>
      <c r="S172" s="611">
        <v>5</v>
      </c>
    </row>
    <row r="173" spans="1:19" ht="14.4" customHeight="1" x14ac:dyDescent="0.3">
      <c r="A173" s="592" t="s">
        <v>968</v>
      </c>
      <c r="B173" s="593" t="s">
        <v>969</v>
      </c>
      <c r="C173" s="593" t="s">
        <v>442</v>
      </c>
      <c r="D173" s="593" t="s">
        <v>534</v>
      </c>
      <c r="E173" s="593" t="s">
        <v>990</v>
      </c>
      <c r="F173" s="593" t="s">
        <v>1004</v>
      </c>
      <c r="G173" s="593" t="s">
        <v>1005</v>
      </c>
      <c r="H173" s="610"/>
      <c r="I173" s="610"/>
      <c r="J173" s="593"/>
      <c r="K173" s="593"/>
      <c r="L173" s="610">
        <v>1</v>
      </c>
      <c r="M173" s="610">
        <v>5</v>
      </c>
      <c r="N173" s="593">
        <v>1</v>
      </c>
      <c r="O173" s="593">
        <v>5</v>
      </c>
      <c r="P173" s="610"/>
      <c r="Q173" s="610"/>
      <c r="R173" s="598"/>
      <c r="S173" s="611"/>
    </row>
    <row r="174" spans="1:19" ht="14.4" customHeight="1" x14ac:dyDescent="0.3">
      <c r="A174" s="592" t="s">
        <v>968</v>
      </c>
      <c r="B174" s="593" t="s">
        <v>969</v>
      </c>
      <c r="C174" s="593" t="s">
        <v>442</v>
      </c>
      <c r="D174" s="593" t="s">
        <v>534</v>
      </c>
      <c r="E174" s="593" t="s">
        <v>990</v>
      </c>
      <c r="F174" s="593" t="s">
        <v>1006</v>
      </c>
      <c r="G174" s="593" t="s">
        <v>1007</v>
      </c>
      <c r="H174" s="610"/>
      <c r="I174" s="610"/>
      <c r="J174" s="593"/>
      <c r="K174" s="593"/>
      <c r="L174" s="610">
        <v>288</v>
      </c>
      <c r="M174" s="610">
        <v>21312</v>
      </c>
      <c r="N174" s="593">
        <v>1</v>
      </c>
      <c r="O174" s="593">
        <v>74</v>
      </c>
      <c r="P174" s="610">
        <v>159</v>
      </c>
      <c r="Q174" s="610">
        <v>11766</v>
      </c>
      <c r="R174" s="598">
        <v>0.55208333333333337</v>
      </c>
      <c r="S174" s="611">
        <v>74</v>
      </c>
    </row>
    <row r="175" spans="1:19" ht="14.4" customHeight="1" x14ac:dyDescent="0.3">
      <c r="A175" s="592" t="s">
        <v>968</v>
      </c>
      <c r="B175" s="593" t="s">
        <v>969</v>
      </c>
      <c r="C175" s="593" t="s">
        <v>442</v>
      </c>
      <c r="D175" s="593" t="s">
        <v>534</v>
      </c>
      <c r="E175" s="593" t="s">
        <v>990</v>
      </c>
      <c r="F175" s="593" t="s">
        <v>1006</v>
      </c>
      <c r="G175" s="593" t="s">
        <v>1008</v>
      </c>
      <c r="H175" s="610">
        <v>60</v>
      </c>
      <c r="I175" s="610">
        <v>4440</v>
      </c>
      <c r="J175" s="593">
        <v>12</v>
      </c>
      <c r="K175" s="593">
        <v>74</v>
      </c>
      <c r="L175" s="610">
        <v>5</v>
      </c>
      <c r="M175" s="610">
        <v>370</v>
      </c>
      <c r="N175" s="593">
        <v>1</v>
      </c>
      <c r="O175" s="593">
        <v>74</v>
      </c>
      <c r="P175" s="610"/>
      <c r="Q175" s="610"/>
      <c r="R175" s="598"/>
      <c r="S175" s="611"/>
    </row>
    <row r="176" spans="1:19" ht="14.4" customHeight="1" x14ac:dyDescent="0.3">
      <c r="A176" s="592" t="s">
        <v>968</v>
      </c>
      <c r="B176" s="593" t="s">
        <v>969</v>
      </c>
      <c r="C176" s="593" t="s">
        <v>442</v>
      </c>
      <c r="D176" s="593" t="s">
        <v>534</v>
      </c>
      <c r="E176" s="593" t="s">
        <v>990</v>
      </c>
      <c r="F176" s="593" t="s">
        <v>1009</v>
      </c>
      <c r="G176" s="593" t="s">
        <v>1011</v>
      </c>
      <c r="H176" s="610"/>
      <c r="I176" s="610"/>
      <c r="J176" s="593"/>
      <c r="K176" s="593"/>
      <c r="L176" s="610">
        <v>1</v>
      </c>
      <c r="M176" s="610">
        <v>177</v>
      </c>
      <c r="N176" s="593">
        <v>1</v>
      </c>
      <c r="O176" s="593">
        <v>177</v>
      </c>
      <c r="P176" s="610"/>
      <c r="Q176" s="610"/>
      <c r="R176" s="598"/>
      <c r="S176" s="611"/>
    </row>
    <row r="177" spans="1:19" ht="14.4" customHeight="1" x14ac:dyDescent="0.3">
      <c r="A177" s="592" t="s">
        <v>968</v>
      </c>
      <c r="B177" s="593" t="s">
        <v>969</v>
      </c>
      <c r="C177" s="593" t="s">
        <v>442</v>
      </c>
      <c r="D177" s="593" t="s">
        <v>534</v>
      </c>
      <c r="E177" s="593" t="s">
        <v>990</v>
      </c>
      <c r="F177" s="593" t="s">
        <v>1012</v>
      </c>
      <c r="G177" s="593" t="s">
        <v>1013</v>
      </c>
      <c r="H177" s="610">
        <v>2</v>
      </c>
      <c r="I177" s="610">
        <v>358</v>
      </c>
      <c r="J177" s="593">
        <v>1.3161764705882353</v>
      </c>
      <c r="K177" s="593">
        <v>179</v>
      </c>
      <c r="L177" s="610">
        <v>1</v>
      </c>
      <c r="M177" s="610">
        <v>272</v>
      </c>
      <c r="N177" s="593">
        <v>1</v>
      </c>
      <c r="O177" s="593">
        <v>272</v>
      </c>
      <c r="P177" s="610"/>
      <c r="Q177" s="610"/>
      <c r="R177" s="598"/>
      <c r="S177" s="611"/>
    </row>
    <row r="178" spans="1:19" ht="14.4" customHeight="1" x14ac:dyDescent="0.3">
      <c r="A178" s="592" t="s">
        <v>968</v>
      </c>
      <c r="B178" s="593" t="s">
        <v>969</v>
      </c>
      <c r="C178" s="593" t="s">
        <v>442</v>
      </c>
      <c r="D178" s="593" t="s">
        <v>534</v>
      </c>
      <c r="E178" s="593" t="s">
        <v>990</v>
      </c>
      <c r="F178" s="593" t="s">
        <v>1015</v>
      </c>
      <c r="G178" s="593" t="s">
        <v>1017</v>
      </c>
      <c r="H178" s="610">
        <v>827</v>
      </c>
      <c r="I178" s="610">
        <v>27566.67</v>
      </c>
      <c r="J178" s="593">
        <v>1.1865134328512388</v>
      </c>
      <c r="K178" s="593">
        <v>33.333337363966137</v>
      </c>
      <c r="L178" s="610">
        <v>697</v>
      </c>
      <c r="M178" s="610">
        <v>23233.34</v>
      </c>
      <c r="N178" s="593">
        <v>1</v>
      </c>
      <c r="O178" s="593">
        <v>33.333342898134866</v>
      </c>
      <c r="P178" s="610">
        <v>395</v>
      </c>
      <c r="Q178" s="610">
        <v>13166.67</v>
      </c>
      <c r="R178" s="598">
        <v>0.56671447153099808</v>
      </c>
      <c r="S178" s="611">
        <v>33.333341772151897</v>
      </c>
    </row>
    <row r="179" spans="1:19" ht="14.4" customHeight="1" x14ac:dyDescent="0.3">
      <c r="A179" s="592" t="s">
        <v>968</v>
      </c>
      <c r="B179" s="593" t="s">
        <v>969</v>
      </c>
      <c r="C179" s="593" t="s">
        <v>442</v>
      </c>
      <c r="D179" s="593" t="s">
        <v>534</v>
      </c>
      <c r="E179" s="593" t="s">
        <v>990</v>
      </c>
      <c r="F179" s="593" t="s">
        <v>1018</v>
      </c>
      <c r="G179" s="593" t="s">
        <v>1019</v>
      </c>
      <c r="H179" s="610">
        <v>7</v>
      </c>
      <c r="I179" s="610">
        <v>259</v>
      </c>
      <c r="J179" s="593">
        <v>0.77777777777777779</v>
      </c>
      <c r="K179" s="593">
        <v>37</v>
      </c>
      <c r="L179" s="610">
        <v>9</v>
      </c>
      <c r="M179" s="610">
        <v>333</v>
      </c>
      <c r="N179" s="593">
        <v>1</v>
      </c>
      <c r="O179" s="593">
        <v>37</v>
      </c>
      <c r="P179" s="610">
        <v>4</v>
      </c>
      <c r="Q179" s="610">
        <v>148</v>
      </c>
      <c r="R179" s="598">
        <v>0.44444444444444442</v>
      </c>
      <c r="S179" s="611">
        <v>37</v>
      </c>
    </row>
    <row r="180" spans="1:19" ht="14.4" customHeight="1" x14ac:dyDescent="0.3">
      <c r="A180" s="592" t="s">
        <v>968</v>
      </c>
      <c r="B180" s="593" t="s">
        <v>969</v>
      </c>
      <c r="C180" s="593" t="s">
        <v>442</v>
      </c>
      <c r="D180" s="593" t="s">
        <v>534</v>
      </c>
      <c r="E180" s="593" t="s">
        <v>990</v>
      </c>
      <c r="F180" s="593" t="s">
        <v>1022</v>
      </c>
      <c r="G180" s="593" t="s">
        <v>1023</v>
      </c>
      <c r="H180" s="610">
        <v>51</v>
      </c>
      <c r="I180" s="610">
        <v>6681</v>
      </c>
      <c r="J180" s="593">
        <v>1.5337465564738293</v>
      </c>
      <c r="K180" s="593">
        <v>131</v>
      </c>
      <c r="L180" s="610">
        <v>33</v>
      </c>
      <c r="M180" s="610">
        <v>4356</v>
      </c>
      <c r="N180" s="593">
        <v>1</v>
      </c>
      <c r="O180" s="593">
        <v>132</v>
      </c>
      <c r="P180" s="610">
        <v>30</v>
      </c>
      <c r="Q180" s="610">
        <v>3960</v>
      </c>
      <c r="R180" s="598">
        <v>0.90909090909090906</v>
      </c>
      <c r="S180" s="611">
        <v>132</v>
      </c>
    </row>
    <row r="181" spans="1:19" ht="14.4" customHeight="1" x14ac:dyDescent="0.3">
      <c r="A181" s="592" t="s">
        <v>968</v>
      </c>
      <c r="B181" s="593" t="s">
        <v>969</v>
      </c>
      <c r="C181" s="593" t="s">
        <v>442</v>
      </c>
      <c r="D181" s="593" t="s">
        <v>534</v>
      </c>
      <c r="E181" s="593" t="s">
        <v>990</v>
      </c>
      <c r="F181" s="593" t="s">
        <v>1024</v>
      </c>
      <c r="G181" s="593" t="s">
        <v>1025</v>
      </c>
      <c r="H181" s="610">
        <v>473</v>
      </c>
      <c r="I181" s="610">
        <v>35002</v>
      </c>
      <c r="J181" s="593">
        <v>1.9465020576131686</v>
      </c>
      <c r="K181" s="593">
        <v>74</v>
      </c>
      <c r="L181" s="610">
        <v>243</v>
      </c>
      <c r="M181" s="610">
        <v>17982</v>
      </c>
      <c r="N181" s="593">
        <v>1</v>
      </c>
      <c r="O181" s="593">
        <v>74</v>
      </c>
      <c r="P181" s="610">
        <v>5</v>
      </c>
      <c r="Q181" s="610">
        <v>370</v>
      </c>
      <c r="R181" s="598">
        <v>2.0576131687242798E-2</v>
      </c>
      <c r="S181" s="611">
        <v>74</v>
      </c>
    </row>
    <row r="182" spans="1:19" ht="14.4" customHeight="1" x14ac:dyDescent="0.3">
      <c r="A182" s="592" t="s">
        <v>968</v>
      </c>
      <c r="B182" s="593" t="s">
        <v>969</v>
      </c>
      <c r="C182" s="593" t="s">
        <v>442</v>
      </c>
      <c r="D182" s="593" t="s">
        <v>534</v>
      </c>
      <c r="E182" s="593" t="s">
        <v>990</v>
      </c>
      <c r="F182" s="593" t="s">
        <v>1026</v>
      </c>
      <c r="G182" s="593" t="s">
        <v>1028</v>
      </c>
      <c r="H182" s="610">
        <v>612</v>
      </c>
      <c r="I182" s="610">
        <v>216648</v>
      </c>
      <c r="J182" s="593">
        <v>1.0859004561174879</v>
      </c>
      <c r="K182" s="593">
        <v>354</v>
      </c>
      <c r="L182" s="610">
        <v>562</v>
      </c>
      <c r="M182" s="610">
        <v>199510</v>
      </c>
      <c r="N182" s="593">
        <v>1</v>
      </c>
      <c r="O182" s="593">
        <v>355</v>
      </c>
      <c r="P182" s="610">
        <v>346</v>
      </c>
      <c r="Q182" s="610">
        <v>122830</v>
      </c>
      <c r="R182" s="598">
        <v>0.61565836298932386</v>
      </c>
      <c r="S182" s="611">
        <v>355</v>
      </c>
    </row>
    <row r="183" spans="1:19" ht="14.4" customHeight="1" x14ac:dyDescent="0.3">
      <c r="A183" s="592" t="s">
        <v>968</v>
      </c>
      <c r="B183" s="593" t="s">
        <v>969</v>
      </c>
      <c r="C183" s="593" t="s">
        <v>442</v>
      </c>
      <c r="D183" s="593" t="s">
        <v>534</v>
      </c>
      <c r="E183" s="593" t="s">
        <v>990</v>
      </c>
      <c r="F183" s="593" t="s">
        <v>1029</v>
      </c>
      <c r="G183" s="593" t="s">
        <v>1031</v>
      </c>
      <c r="H183" s="610">
        <v>168</v>
      </c>
      <c r="I183" s="610">
        <v>37296</v>
      </c>
      <c r="J183" s="593">
        <v>0.19769106001335751</v>
      </c>
      <c r="K183" s="593">
        <v>222</v>
      </c>
      <c r="L183" s="610">
        <v>846</v>
      </c>
      <c r="M183" s="610">
        <v>188658</v>
      </c>
      <c r="N183" s="593">
        <v>1</v>
      </c>
      <c r="O183" s="593">
        <v>223</v>
      </c>
      <c r="P183" s="610">
        <v>615</v>
      </c>
      <c r="Q183" s="610">
        <v>137145</v>
      </c>
      <c r="R183" s="598">
        <v>0.72695035460992907</v>
      </c>
      <c r="S183" s="611">
        <v>223</v>
      </c>
    </row>
    <row r="184" spans="1:19" ht="14.4" customHeight="1" x14ac:dyDescent="0.3">
      <c r="A184" s="592" t="s">
        <v>968</v>
      </c>
      <c r="B184" s="593" t="s">
        <v>969</v>
      </c>
      <c r="C184" s="593" t="s">
        <v>442</v>
      </c>
      <c r="D184" s="593" t="s">
        <v>534</v>
      </c>
      <c r="E184" s="593" t="s">
        <v>990</v>
      </c>
      <c r="F184" s="593" t="s">
        <v>1032</v>
      </c>
      <c r="G184" s="593" t="s">
        <v>1033</v>
      </c>
      <c r="H184" s="610">
        <v>5</v>
      </c>
      <c r="I184" s="610">
        <v>385</v>
      </c>
      <c r="J184" s="593">
        <v>0.7142857142857143</v>
      </c>
      <c r="K184" s="593">
        <v>77</v>
      </c>
      <c r="L184" s="610">
        <v>7</v>
      </c>
      <c r="M184" s="610">
        <v>539</v>
      </c>
      <c r="N184" s="593">
        <v>1</v>
      </c>
      <c r="O184" s="593">
        <v>77</v>
      </c>
      <c r="P184" s="610"/>
      <c r="Q184" s="610"/>
      <c r="R184" s="598"/>
      <c r="S184" s="611"/>
    </row>
    <row r="185" spans="1:19" ht="14.4" customHeight="1" x14ac:dyDescent="0.3">
      <c r="A185" s="592" t="s">
        <v>968</v>
      </c>
      <c r="B185" s="593" t="s">
        <v>969</v>
      </c>
      <c r="C185" s="593" t="s">
        <v>442</v>
      </c>
      <c r="D185" s="593" t="s">
        <v>534</v>
      </c>
      <c r="E185" s="593" t="s">
        <v>990</v>
      </c>
      <c r="F185" s="593" t="s">
        <v>1032</v>
      </c>
      <c r="G185" s="593" t="s">
        <v>1034</v>
      </c>
      <c r="H185" s="610">
        <v>4</v>
      </c>
      <c r="I185" s="610">
        <v>308</v>
      </c>
      <c r="J185" s="593">
        <v>2</v>
      </c>
      <c r="K185" s="593">
        <v>77</v>
      </c>
      <c r="L185" s="610">
        <v>2</v>
      </c>
      <c r="M185" s="610">
        <v>154</v>
      </c>
      <c r="N185" s="593">
        <v>1</v>
      </c>
      <c r="O185" s="593">
        <v>77</v>
      </c>
      <c r="P185" s="610"/>
      <c r="Q185" s="610"/>
      <c r="R185" s="598"/>
      <c r="S185" s="611"/>
    </row>
    <row r="186" spans="1:19" ht="14.4" customHeight="1" x14ac:dyDescent="0.3">
      <c r="A186" s="592" t="s">
        <v>968</v>
      </c>
      <c r="B186" s="593" t="s">
        <v>969</v>
      </c>
      <c r="C186" s="593" t="s">
        <v>442</v>
      </c>
      <c r="D186" s="593" t="s">
        <v>534</v>
      </c>
      <c r="E186" s="593" t="s">
        <v>990</v>
      </c>
      <c r="F186" s="593" t="s">
        <v>1038</v>
      </c>
      <c r="G186" s="593" t="s">
        <v>1039</v>
      </c>
      <c r="H186" s="610">
        <v>2</v>
      </c>
      <c r="I186" s="610">
        <v>118</v>
      </c>
      <c r="J186" s="593"/>
      <c r="K186" s="593">
        <v>59</v>
      </c>
      <c r="L186" s="610"/>
      <c r="M186" s="610"/>
      <c r="N186" s="593"/>
      <c r="O186" s="593"/>
      <c r="P186" s="610"/>
      <c r="Q186" s="610"/>
      <c r="R186" s="598"/>
      <c r="S186" s="611"/>
    </row>
    <row r="187" spans="1:19" ht="14.4" customHeight="1" x14ac:dyDescent="0.3">
      <c r="A187" s="592" t="s">
        <v>968</v>
      </c>
      <c r="B187" s="593" t="s">
        <v>969</v>
      </c>
      <c r="C187" s="593" t="s">
        <v>442</v>
      </c>
      <c r="D187" s="593" t="s">
        <v>534</v>
      </c>
      <c r="E187" s="593" t="s">
        <v>990</v>
      </c>
      <c r="F187" s="593" t="s">
        <v>1040</v>
      </c>
      <c r="G187" s="593" t="s">
        <v>1041</v>
      </c>
      <c r="H187" s="610"/>
      <c r="I187" s="610"/>
      <c r="J187" s="593"/>
      <c r="K187" s="593"/>
      <c r="L187" s="610"/>
      <c r="M187" s="610"/>
      <c r="N187" s="593"/>
      <c r="O187" s="593"/>
      <c r="P187" s="610">
        <v>2</v>
      </c>
      <c r="Q187" s="610">
        <v>1404</v>
      </c>
      <c r="R187" s="598"/>
      <c r="S187" s="611">
        <v>702</v>
      </c>
    </row>
    <row r="188" spans="1:19" ht="14.4" customHeight="1" x14ac:dyDescent="0.3">
      <c r="A188" s="592" t="s">
        <v>968</v>
      </c>
      <c r="B188" s="593" t="s">
        <v>969</v>
      </c>
      <c r="C188" s="593" t="s">
        <v>442</v>
      </c>
      <c r="D188" s="593" t="s">
        <v>534</v>
      </c>
      <c r="E188" s="593" t="s">
        <v>990</v>
      </c>
      <c r="F188" s="593" t="s">
        <v>1040</v>
      </c>
      <c r="G188" s="593" t="s">
        <v>1042</v>
      </c>
      <c r="H188" s="610">
        <v>219</v>
      </c>
      <c r="I188" s="610">
        <v>153519</v>
      </c>
      <c r="J188" s="593">
        <v>1.1711229946524064</v>
      </c>
      <c r="K188" s="593">
        <v>701</v>
      </c>
      <c r="L188" s="610">
        <v>187</v>
      </c>
      <c r="M188" s="610">
        <v>131087</v>
      </c>
      <c r="N188" s="593">
        <v>1</v>
      </c>
      <c r="O188" s="593">
        <v>701</v>
      </c>
      <c r="P188" s="610">
        <v>143</v>
      </c>
      <c r="Q188" s="610">
        <v>100386</v>
      </c>
      <c r="R188" s="598">
        <v>0.76579676092976423</v>
      </c>
      <c r="S188" s="611">
        <v>702</v>
      </c>
    </row>
    <row r="189" spans="1:19" ht="14.4" customHeight="1" x14ac:dyDescent="0.3">
      <c r="A189" s="592" t="s">
        <v>968</v>
      </c>
      <c r="B189" s="593" t="s">
        <v>969</v>
      </c>
      <c r="C189" s="593" t="s">
        <v>442</v>
      </c>
      <c r="D189" s="593" t="s">
        <v>534</v>
      </c>
      <c r="E189" s="593" t="s">
        <v>990</v>
      </c>
      <c r="F189" s="593" t="s">
        <v>1043</v>
      </c>
      <c r="G189" s="593" t="s">
        <v>1044</v>
      </c>
      <c r="H189" s="610">
        <v>622</v>
      </c>
      <c r="I189" s="610">
        <v>143682</v>
      </c>
      <c r="J189" s="593">
        <v>0.94817073170731703</v>
      </c>
      <c r="K189" s="593">
        <v>231</v>
      </c>
      <c r="L189" s="610">
        <v>656</v>
      </c>
      <c r="M189" s="610">
        <v>151536</v>
      </c>
      <c r="N189" s="593">
        <v>1</v>
      </c>
      <c r="O189" s="593">
        <v>231</v>
      </c>
      <c r="P189" s="610">
        <v>448</v>
      </c>
      <c r="Q189" s="610">
        <v>103936</v>
      </c>
      <c r="R189" s="598">
        <v>0.68588322246858835</v>
      </c>
      <c r="S189" s="611">
        <v>232</v>
      </c>
    </row>
    <row r="190" spans="1:19" ht="14.4" customHeight="1" x14ac:dyDescent="0.3">
      <c r="A190" s="592" t="s">
        <v>968</v>
      </c>
      <c r="B190" s="593" t="s">
        <v>969</v>
      </c>
      <c r="C190" s="593" t="s">
        <v>442</v>
      </c>
      <c r="D190" s="593" t="s">
        <v>534</v>
      </c>
      <c r="E190" s="593" t="s">
        <v>990</v>
      </c>
      <c r="F190" s="593" t="s">
        <v>1045</v>
      </c>
      <c r="G190" s="593" t="s">
        <v>1046</v>
      </c>
      <c r="H190" s="610">
        <v>2</v>
      </c>
      <c r="I190" s="610">
        <v>944</v>
      </c>
      <c r="J190" s="593">
        <v>0.9978858350951374</v>
      </c>
      <c r="K190" s="593">
        <v>472</v>
      </c>
      <c r="L190" s="610">
        <v>2</v>
      </c>
      <c r="M190" s="610">
        <v>946</v>
      </c>
      <c r="N190" s="593">
        <v>1</v>
      </c>
      <c r="O190" s="593">
        <v>473</v>
      </c>
      <c r="P190" s="610"/>
      <c r="Q190" s="610"/>
      <c r="R190" s="598"/>
      <c r="S190" s="611"/>
    </row>
    <row r="191" spans="1:19" ht="14.4" customHeight="1" x14ac:dyDescent="0.3">
      <c r="A191" s="592" t="s">
        <v>968</v>
      </c>
      <c r="B191" s="593" t="s">
        <v>969</v>
      </c>
      <c r="C191" s="593" t="s">
        <v>442</v>
      </c>
      <c r="D191" s="593" t="s">
        <v>534</v>
      </c>
      <c r="E191" s="593" t="s">
        <v>990</v>
      </c>
      <c r="F191" s="593" t="s">
        <v>1045</v>
      </c>
      <c r="G191" s="593" t="s">
        <v>1047</v>
      </c>
      <c r="H191" s="610">
        <v>6</v>
      </c>
      <c r="I191" s="610">
        <v>2832</v>
      </c>
      <c r="J191" s="593">
        <v>0.9978858350951374</v>
      </c>
      <c r="K191" s="593">
        <v>472</v>
      </c>
      <c r="L191" s="610">
        <v>6</v>
      </c>
      <c r="M191" s="610">
        <v>2838</v>
      </c>
      <c r="N191" s="593">
        <v>1</v>
      </c>
      <c r="O191" s="593">
        <v>473</v>
      </c>
      <c r="P191" s="610"/>
      <c r="Q191" s="610"/>
      <c r="R191" s="598"/>
      <c r="S191" s="611"/>
    </row>
    <row r="192" spans="1:19" ht="14.4" customHeight="1" x14ac:dyDescent="0.3">
      <c r="A192" s="592" t="s">
        <v>968</v>
      </c>
      <c r="B192" s="593" t="s">
        <v>969</v>
      </c>
      <c r="C192" s="593" t="s">
        <v>442</v>
      </c>
      <c r="D192" s="593" t="s">
        <v>965</v>
      </c>
      <c r="E192" s="593" t="s">
        <v>990</v>
      </c>
      <c r="F192" s="593" t="s">
        <v>1024</v>
      </c>
      <c r="G192" s="593" t="s">
        <v>1025</v>
      </c>
      <c r="H192" s="610">
        <v>2</v>
      </c>
      <c r="I192" s="610">
        <v>148</v>
      </c>
      <c r="J192" s="593"/>
      <c r="K192" s="593">
        <v>74</v>
      </c>
      <c r="L192" s="610"/>
      <c r="M192" s="610"/>
      <c r="N192" s="593"/>
      <c r="O192" s="593"/>
      <c r="P192" s="610"/>
      <c r="Q192" s="610"/>
      <c r="R192" s="598"/>
      <c r="S192" s="611"/>
    </row>
    <row r="193" spans="1:19" ht="14.4" customHeight="1" x14ac:dyDescent="0.3">
      <c r="A193" s="592" t="s">
        <v>968</v>
      </c>
      <c r="B193" s="593" t="s">
        <v>969</v>
      </c>
      <c r="C193" s="593" t="s">
        <v>442</v>
      </c>
      <c r="D193" s="593" t="s">
        <v>535</v>
      </c>
      <c r="E193" s="593" t="s">
        <v>970</v>
      </c>
      <c r="F193" s="593" t="s">
        <v>971</v>
      </c>
      <c r="G193" s="593" t="s">
        <v>972</v>
      </c>
      <c r="H193" s="610">
        <v>62.199999999999996</v>
      </c>
      <c r="I193" s="610">
        <v>3365.02</v>
      </c>
      <c r="J193" s="593">
        <v>1.433179723502304</v>
      </c>
      <c r="K193" s="593">
        <v>54.1</v>
      </c>
      <c r="L193" s="610">
        <v>43.400000000000006</v>
      </c>
      <c r="M193" s="610">
        <v>2347.94</v>
      </c>
      <c r="N193" s="593">
        <v>1</v>
      </c>
      <c r="O193" s="593">
        <v>54.099999999999994</v>
      </c>
      <c r="P193" s="610">
        <v>39.400000000000006</v>
      </c>
      <c r="Q193" s="610">
        <v>2131.54</v>
      </c>
      <c r="R193" s="598">
        <v>0.90783410138248843</v>
      </c>
      <c r="S193" s="611">
        <v>54.099999999999994</v>
      </c>
    </row>
    <row r="194" spans="1:19" ht="14.4" customHeight="1" x14ac:dyDescent="0.3">
      <c r="A194" s="592" t="s">
        <v>968</v>
      </c>
      <c r="B194" s="593" t="s">
        <v>969</v>
      </c>
      <c r="C194" s="593" t="s">
        <v>442</v>
      </c>
      <c r="D194" s="593" t="s">
        <v>535</v>
      </c>
      <c r="E194" s="593" t="s">
        <v>970</v>
      </c>
      <c r="F194" s="593" t="s">
        <v>973</v>
      </c>
      <c r="G194" s="593" t="s">
        <v>974</v>
      </c>
      <c r="H194" s="610"/>
      <c r="I194" s="610"/>
      <c r="J194" s="593"/>
      <c r="K194" s="593"/>
      <c r="L194" s="610"/>
      <c r="M194" s="610"/>
      <c r="N194" s="593"/>
      <c r="O194" s="593"/>
      <c r="P194" s="610">
        <v>0.2</v>
      </c>
      <c r="Q194" s="610">
        <v>21.65</v>
      </c>
      <c r="R194" s="598"/>
      <c r="S194" s="611">
        <v>108.24999999999999</v>
      </c>
    </row>
    <row r="195" spans="1:19" ht="14.4" customHeight="1" x14ac:dyDescent="0.3">
      <c r="A195" s="592" t="s">
        <v>968</v>
      </c>
      <c r="B195" s="593" t="s">
        <v>969</v>
      </c>
      <c r="C195" s="593" t="s">
        <v>442</v>
      </c>
      <c r="D195" s="593" t="s">
        <v>535</v>
      </c>
      <c r="E195" s="593" t="s">
        <v>970</v>
      </c>
      <c r="F195" s="593" t="s">
        <v>975</v>
      </c>
      <c r="G195" s="593" t="s">
        <v>473</v>
      </c>
      <c r="H195" s="610"/>
      <c r="I195" s="610"/>
      <c r="J195" s="593"/>
      <c r="K195" s="593"/>
      <c r="L195" s="610"/>
      <c r="M195" s="610"/>
      <c r="N195" s="593"/>
      <c r="O195" s="593"/>
      <c r="P195" s="610">
        <v>0.1</v>
      </c>
      <c r="Q195" s="610">
        <v>13.65</v>
      </c>
      <c r="R195" s="598"/>
      <c r="S195" s="611">
        <v>136.5</v>
      </c>
    </row>
    <row r="196" spans="1:19" ht="14.4" customHeight="1" x14ac:dyDescent="0.3">
      <c r="A196" s="592" t="s">
        <v>968</v>
      </c>
      <c r="B196" s="593" t="s">
        <v>969</v>
      </c>
      <c r="C196" s="593" t="s">
        <v>442</v>
      </c>
      <c r="D196" s="593" t="s">
        <v>535</v>
      </c>
      <c r="E196" s="593" t="s">
        <v>970</v>
      </c>
      <c r="F196" s="593" t="s">
        <v>976</v>
      </c>
      <c r="G196" s="593" t="s">
        <v>977</v>
      </c>
      <c r="H196" s="610">
        <v>1.7999999999999998</v>
      </c>
      <c r="I196" s="610">
        <v>110.52000000000001</v>
      </c>
      <c r="J196" s="593">
        <v>6.0000000000000009</v>
      </c>
      <c r="K196" s="593">
        <v>61.400000000000013</v>
      </c>
      <c r="L196" s="610">
        <v>0.30000000000000004</v>
      </c>
      <c r="M196" s="610">
        <v>18.419999999999998</v>
      </c>
      <c r="N196" s="593">
        <v>1</v>
      </c>
      <c r="O196" s="593">
        <v>61.399999999999984</v>
      </c>
      <c r="P196" s="610">
        <v>1.4</v>
      </c>
      <c r="Q196" s="610">
        <v>81.680000000000007</v>
      </c>
      <c r="R196" s="598">
        <v>4.4343105320304028</v>
      </c>
      <c r="S196" s="611">
        <v>58.342857142857149</v>
      </c>
    </row>
    <row r="197" spans="1:19" ht="14.4" customHeight="1" x14ac:dyDescent="0.3">
      <c r="A197" s="592" t="s">
        <v>968</v>
      </c>
      <c r="B197" s="593" t="s">
        <v>969</v>
      </c>
      <c r="C197" s="593" t="s">
        <v>442</v>
      </c>
      <c r="D197" s="593" t="s">
        <v>535</v>
      </c>
      <c r="E197" s="593" t="s">
        <v>970</v>
      </c>
      <c r="F197" s="593" t="s">
        <v>976</v>
      </c>
      <c r="G197" s="593" t="s">
        <v>478</v>
      </c>
      <c r="H197" s="610">
        <v>1.4</v>
      </c>
      <c r="I197" s="610">
        <v>85.960000000000008</v>
      </c>
      <c r="J197" s="593">
        <v>0.38888888888888895</v>
      </c>
      <c r="K197" s="593">
        <v>61.400000000000013</v>
      </c>
      <c r="L197" s="610">
        <v>3.6</v>
      </c>
      <c r="M197" s="610">
        <v>221.04</v>
      </c>
      <c r="N197" s="593">
        <v>1</v>
      </c>
      <c r="O197" s="593">
        <v>61.4</v>
      </c>
      <c r="P197" s="610">
        <v>0.4</v>
      </c>
      <c r="Q197" s="610">
        <v>20.249999999999996</v>
      </c>
      <c r="R197" s="598">
        <v>9.1612377850162852E-2</v>
      </c>
      <c r="S197" s="611">
        <v>50.624999999999986</v>
      </c>
    </row>
    <row r="198" spans="1:19" ht="14.4" customHeight="1" x14ac:dyDescent="0.3">
      <c r="A198" s="592" t="s">
        <v>968</v>
      </c>
      <c r="B198" s="593" t="s">
        <v>969</v>
      </c>
      <c r="C198" s="593" t="s">
        <v>442</v>
      </c>
      <c r="D198" s="593" t="s">
        <v>535</v>
      </c>
      <c r="E198" s="593" t="s">
        <v>970</v>
      </c>
      <c r="F198" s="593" t="s">
        <v>978</v>
      </c>
      <c r="G198" s="593" t="s">
        <v>979</v>
      </c>
      <c r="H198" s="610">
        <v>1.5</v>
      </c>
      <c r="I198" s="610">
        <v>265.5</v>
      </c>
      <c r="J198" s="593">
        <v>3.75</v>
      </c>
      <c r="K198" s="593">
        <v>177</v>
      </c>
      <c r="L198" s="610">
        <v>0.4</v>
      </c>
      <c r="M198" s="610">
        <v>70.8</v>
      </c>
      <c r="N198" s="593">
        <v>1</v>
      </c>
      <c r="O198" s="593">
        <v>176.99999999999997</v>
      </c>
      <c r="P198" s="610">
        <v>0.30000000000000004</v>
      </c>
      <c r="Q198" s="610">
        <v>53.099999999999994</v>
      </c>
      <c r="R198" s="598">
        <v>0.75</v>
      </c>
      <c r="S198" s="611">
        <v>176.99999999999994</v>
      </c>
    </row>
    <row r="199" spans="1:19" ht="14.4" customHeight="1" x14ac:dyDescent="0.3">
      <c r="A199" s="592" t="s">
        <v>968</v>
      </c>
      <c r="B199" s="593" t="s">
        <v>969</v>
      </c>
      <c r="C199" s="593" t="s">
        <v>442</v>
      </c>
      <c r="D199" s="593" t="s">
        <v>535</v>
      </c>
      <c r="E199" s="593" t="s">
        <v>970</v>
      </c>
      <c r="F199" s="593" t="s">
        <v>978</v>
      </c>
      <c r="G199" s="593" t="s">
        <v>980</v>
      </c>
      <c r="H199" s="610">
        <v>0.1</v>
      </c>
      <c r="I199" s="610">
        <v>17.7</v>
      </c>
      <c r="J199" s="593">
        <v>0.125</v>
      </c>
      <c r="K199" s="593">
        <v>176.99999999999997</v>
      </c>
      <c r="L199" s="610">
        <v>0.79999999999999993</v>
      </c>
      <c r="M199" s="610">
        <v>141.6</v>
      </c>
      <c r="N199" s="593">
        <v>1</v>
      </c>
      <c r="O199" s="593">
        <v>177</v>
      </c>
      <c r="P199" s="610">
        <v>0.1</v>
      </c>
      <c r="Q199" s="610">
        <v>17.7</v>
      </c>
      <c r="R199" s="598">
        <v>0.125</v>
      </c>
      <c r="S199" s="611">
        <v>176.99999999999997</v>
      </c>
    </row>
    <row r="200" spans="1:19" ht="14.4" customHeight="1" x14ac:dyDescent="0.3">
      <c r="A200" s="592" t="s">
        <v>968</v>
      </c>
      <c r="B200" s="593" t="s">
        <v>969</v>
      </c>
      <c r="C200" s="593" t="s">
        <v>442</v>
      </c>
      <c r="D200" s="593" t="s">
        <v>535</v>
      </c>
      <c r="E200" s="593" t="s">
        <v>970</v>
      </c>
      <c r="F200" s="593" t="s">
        <v>981</v>
      </c>
      <c r="G200" s="593"/>
      <c r="H200" s="610">
        <v>13</v>
      </c>
      <c r="I200" s="610">
        <v>834.12</v>
      </c>
      <c r="J200" s="593"/>
      <c r="K200" s="593">
        <v>64.163076923076929</v>
      </c>
      <c r="L200" s="610"/>
      <c r="M200" s="610"/>
      <c r="N200" s="593"/>
      <c r="O200" s="593"/>
      <c r="P200" s="610"/>
      <c r="Q200" s="610"/>
      <c r="R200" s="598"/>
      <c r="S200" s="611"/>
    </row>
    <row r="201" spans="1:19" ht="14.4" customHeight="1" x14ac:dyDescent="0.3">
      <c r="A201" s="592" t="s">
        <v>968</v>
      </c>
      <c r="B201" s="593" t="s">
        <v>969</v>
      </c>
      <c r="C201" s="593" t="s">
        <v>442</v>
      </c>
      <c r="D201" s="593" t="s">
        <v>535</v>
      </c>
      <c r="E201" s="593" t="s">
        <v>970</v>
      </c>
      <c r="F201" s="593" t="s">
        <v>982</v>
      </c>
      <c r="G201" s="593" t="s">
        <v>983</v>
      </c>
      <c r="H201" s="610">
        <v>345</v>
      </c>
      <c r="I201" s="610">
        <v>841.8</v>
      </c>
      <c r="J201" s="593"/>
      <c r="K201" s="593">
        <v>2.44</v>
      </c>
      <c r="L201" s="610"/>
      <c r="M201" s="610"/>
      <c r="N201" s="593"/>
      <c r="O201" s="593"/>
      <c r="P201" s="610"/>
      <c r="Q201" s="610"/>
      <c r="R201" s="598"/>
      <c r="S201" s="611"/>
    </row>
    <row r="202" spans="1:19" ht="14.4" customHeight="1" x14ac:dyDescent="0.3">
      <c r="A202" s="592" t="s">
        <v>968</v>
      </c>
      <c r="B202" s="593" t="s">
        <v>969</v>
      </c>
      <c r="C202" s="593" t="s">
        <v>442</v>
      </c>
      <c r="D202" s="593" t="s">
        <v>535</v>
      </c>
      <c r="E202" s="593" t="s">
        <v>970</v>
      </c>
      <c r="F202" s="593" t="s">
        <v>985</v>
      </c>
      <c r="G202" s="593" t="s">
        <v>459</v>
      </c>
      <c r="H202" s="610"/>
      <c r="I202" s="610"/>
      <c r="J202" s="593"/>
      <c r="K202" s="593"/>
      <c r="L202" s="610">
        <v>11</v>
      </c>
      <c r="M202" s="610">
        <v>52.8</v>
      </c>
      <c r="N202" s="593">
        <v>1</v>
      </c>
      <c r="O202" s="593">
        <v>4.8</v>
      </c>
      <c r="P202" s="610">
        <v>9.8500000000000014</v>
      </c>
      <c r="Q202" s="610">
        <v>47.28</v>
      </c>
      <c r="R202" s="598">
        <v>0.8954545454545455</v>
      </c>
      <c r="S202" s="611">
        <v>4.8</v>
      </c>
    </row>
    <row r="203" spans="1:19" ht="14.4" customHeight="1" x14ac:dyDescent="0.3">
      <c r="A203" s="592" t="s">
        <v>968</v>
      </c>
      <c r="B203" s="593" t="s">
        <v>969</v>
      </c>
      <c r="C203" s="593" t="s">
        <v>442</v>
      </c>
      <c r="D203" s="593" t="s">
        <v>535</v>
      </c>
      <c r="E203" s="593" t="s">
        <v>970</v>
      </c>
      <c r="F203" s="593" t="s">
        <v>986</v>
      </c>
      <c r="G203" s="593" t="s">
        <v>987</v>
      </c>
      <c r="H203" s="610"/>
      <c r="I203" s="610"/>
      <c r="J203" s="593"/>
      <c r="K203" s="593"/>
      <c r="L203" s="610">
        <v>1</v>
      </c>
      <c r="M203" s="610">
        <v>104.44</v>
      </c>
      <c r="N203" s="593">
        <v>1</v>
      </c>
      <c r="O203" s="593">
        <v>104.44</v>
      </c>
      <c r="P203" s="610">
        <v>5</v>
      </c>
      <c r="Q203" s="610">
        <v>522.20000000000005</v>
      </c>
      <c r="R203" s="598">
        <v>5.0000000000000009</v>
      </c>
      <c r="S203" s="611">
        <v>104.44000000000001</v>
      </c>
    </row>
    <row r="204" spans="1:19" ht="14.4" customHeight="1" x14ac:dyDescent="0.3">
      <c r="A204" s="592" t="s">
        <v>968</v>
      </c>
      <c r="B204" s="593" t="s">
        <v>969</v>
      </c>
      <c r="C204" s="593" t="s">
        <v>442</v>
      </c>
      <c r="D204" s="593" t="s">
        <v>535</v>
      </c>
      <c r="E204" s="593" t="s">
        <v>990</v>
      </c>
      <c r="F204" s="593" t="s">
        <v>993</v>
      </c>
      <c r="G204" s="593" t="s">
        <v>995</v>
      </c>
      <c r="H204" s="610">
        <v>1</v>
      </c>
      <c r="I204" s="610">
        <v>122</v>
      </c>
      <c r="J204" s="593">
        <v>1</v>
      </c>
      <c r="K204" s="593">
        <v>122</v>
      </c>
      <c r="L204" s="610">
        <v>1</v>
      </c>
      <c r="M204" s="610">
        <v>122</v>
      </c>
      <c r="N204" s="593">
        <v>1</v>
      </c>
      <c r="O204" s="593">
        <v>122</v>
      </c>
      <c r="P204" s="610"/>
      <c r="Q204" s="610"/>
      <c r="R204" s="598"/>
      <c r="S204" s="611"/>
    </row>
    <row r="205" spans="1:19" ht="14.4" customHeight="1" x14ac:dyDescent="0.3">
      <c r="A205" s="592" t="s">
        <v>968</v>
      </c>
      <c r="B205" s="593" t="s">
        <v>969</v>
      </c>
      <c r="C205" s="593" t="s">
        <v>442</v>
      </c>
      <c r="D205" s="593" t="s">
        <v>535</v>
      </c>
      <c r="E205" s="593" t="s">
        <v>990</v>
      </c>
      <c r="F205" s="593" t="s">
        <v>996</v>
      </c>
      <c r="G205" s="593" t="s">
        <v>997</v>
      </c>
      <c r="H205" s="610">
        <v>352</v>
      </c>
      <c r="I205" s="610">
        <v>13024</v>
      </c>
      <c r="J205" s="593">
        <v>1.3333333333333333</v>
      </c>
      <c r="K205" s="593">
        <v>37</v>
      </c>
      <c r="L205" s="610">
        <v>264</v>
      </c>
      <c r="M205" s="610">
        <v>9768</v>
      </c>
      <c r="N205" s="593">
        <v>1</v>
      </c>
      <c r="O205" s="593">
        <v>37</v>
      </c>
      <c r="P205" s="610">
        <v>181</v>
      </c>
      <c r="Q205" s="610">
        <v>6697</v>
      </c>
      <c r="R205" s="598">
        <v>0.68560606060606055</v>
      </c>
      <c r="S205" s="611">
        <v>37</v>
      </c>
    </row>
    <row r="206" spans="1:19" ht="14.4" customHeight="1" x14ac:dyDescent="0.3">
      <c r="A206" s="592" t="s">
        <v>968</v>
      </c>
      <c r="B206" s="593" t="s">
        <v>969</v>
      </c>
      <c r="C206" s="593" t="s">
        <v>442</v>
      </c>
      <c r="D206" s="593" t="s">
        <v>535</v>
      </c>
      <c r="E206" s="593" t="s">
        <v>990</v>
      </c>
      <c r="F206" s="593" t="s">
        <v>996</v>
      </c>
      <c r="G206" s="593" t="s">
        <v>998</v>
      </c>
      <c r="H206" s="610"/>
      <c r="I206" s="610"/>
      <c r="J206" s="593"/>
      <c r="K206" s="593"/>
      <c r="L206" s="610">
        <v>1</v>
      </c>
      <c r="M206" s="610">
        <v>37</v>
      </c>
      <c r="N206" s="593">
        <v>1</v>
      </c>
      <c r="O206" s="593">
        <v>37</v>
      </c>
      <c r="P206" s="610">
        <v>2</v>
      </c>
      <c r="Q206" s="610">
        <v>74</v>
      </c>
      <c r="R206" s="598">
        <v>2</v>
      </c>
      <c r="S206" s="611">
        <v>37</v>
      </c>
    </row>
    <row r="207" spans="1:19" ht="14.4" customHeight="1" x14ac:dyDescent="0.3">
      <c r="A207" s="592" t="s">
        <v>968</v>
      </c>
      <c r="B207" s="593" t="s">
        <v>969</v>
      </c>
      <c r="C207" s="593" t="s">
        <v>442</v>
      </c>
      <c r="D207" s="593" t="s">
        <v>535</v>
      </c>
      <c r="E207" s="593" t="s">
        <v>990</v>
      </c>
      <c r="F207" s="593" t="s">
        <v>999</v>
      </c>
      <c r="G207" s="593" t="s">
        <v>1000</v>
      </c>
      <c r="H207" s="610">
        <v>12</v>
      </c>
      <c r="I207" s="610">
        <v>120</v>
      </c>
      <c r="J207" s="593">
        <v>0.14634146341463414</v>
      </c>
      <c r="K207" s="593">
        <v>10</v>
      </c>
      <c r="L207" s="610">
        <v>82</v>
      </c>
      <c r="M207" s="610">
        <v>820</v>
      </c>
      <c r="N207" s="593">
        <v>1</v>
      </c>
      <c r="O207" s="593">
        <v>10</v>
      </c>
      <c r="P207" s="610">
        <v>147</v>
      </c>
      <c r="Q207" s="610">
        <v>1470</v>
      </c>
      <c r="R207" s="598">
        <v>1.7926829268292683</v>
      </c>
      <c r="S207" s="611">
        <v>10</v>
      </c>
    </row>
    <row r="208" spans="1:19" ht="14.4" customHeight="1" x14ac:dyDescent="0.3">
      <c r="A208" s="592" t="s">
        <v>968</v>
      </c>
      <c r="B208" s="593" t="s">
        <v>969</v>
      </c>
      <c r="C208" s="593" t="s">
        <v>442</v>
      </c>
      <c r="D208" s="593" t="s">
        <v>535</v>
      </c>
      <c r="E208" s="593" t="s">
        <v>990</v>
      </c>
      <c r="F208" s="593" t="s">
        <v>999</v>
      </c>
      <c r="G208" s="593" t="s">
        <v>1001</v>
      </c>
      <c r="H208" s="610">
        <v>1</v>
      </c>
      <c r="I208" s="610">
        <v>10</v>
      </c>
      <c r="J208" s="593">
        <v>0.5</v>
      </c>
      <c r="K208" s="593">
        <v>10</v>
      </c>
      <c r="L208" s="610">
        <v>2</v>
      </c>
      <c r="M208" s="610">
        <v>20</v>
      </c>
      <c r="N208" s="593">
        <v>1</v>
      </c>
      <c r="O208" s="593">
        <v>10</v>
      </c>
      <c r="P208" s="610">
        <v>5</v>
      </c>
      <c r="Q208" s="610">
        <v>50</v>
      </c>
      <c r="R208" s="598">
        <v>2.5</v>
      </c>
      <c r="S208" s="611">
        <v>10</v>
      </c>
    </row>
    <row r="209" spans="1:19" ht="14.4" customHeight="1" x14ac:dyDescent="0.3">
      <c r="A209" s="592" t="s">
        <v>968</v>
      </c>
      <c r="B209" s="593" t="s">
        <v>969</v>
      </c>
      <c r="C209" s="593" t="s">
        <v>442</v>
      </c>
      <c r="D209" s="593" t="s">
        <v>535</v>
      </c>
      <c r="E209" s="593" t="s">
        <v>990</v>
      </c>
      <c r="F209" s="593" t="s">
        <v>1002</v>
      </c>
      <c r="G209" s="593" t="s">
        <v>1003</v>
      </c>
      <c r="H209" s="610">
        <v>6</v>
      </c>
      <c r="I209" s="610">
        <v>30</v>
      </c>
      <c r="J209" s="593">
        <v>0.33333333333333331</v>
      </c>
      <c r="K209" s="593">
        <v>5</v>
      </c>
      <c r="L209" s="610">
        <v>18</v>
      </c>
      <c r="M209" s="610">
        <v>90</v>
      </c>
      <c r="N209" s="593">
        <v>1</v>
      </c>
      <c r="O209" s="593">
        <v>5</v>
      </c>
      <c r="P209" s="610">
        <v>31</v>
      </c>
      <c r="Q209" s="610">
        <v>155</v>
      </c>
      <c r="R209" s="598">
        <v>1.7222222222222223</v>
      </c>
      <c r="S209" s="611">
        <v>5</v>
      </c>
    </row>
    <row r="210" spans="1:19" ht="14.4" customHeight="1" x14ac:dyDescent="0.3">
      <c r="A210" s="592" t="s">
        <v>968</v>
      </c>
      <c r="B210" s="593" t="s">
        <v>969</v>
      </c>
      <c r="C210" s="593" t="s">
        <v>442</v>
      </c>
      <c r="D210" s="593" t="s">
        <v>535</v>
      </c>
      <c r="E210" s="593" t="s">
        <v>990</v>
      </c>
      <c r="F210" s="593" t="s">
        <v>1004</v>
      </c>
      <c r="G210" s="593" t="s">
        <v>1005</v>
      </c>
      <c r="H210" s="610">
        <v>3</v>
      </c>
      <c r="I210" s="610">
        <v>15</v>
      </c>
      <c r="J210" s="593">
        <v>0.5</v>
      </c>
      <c r="K210" s="593">
        <v>5</v>
      </c>
      <c r="L210" s="610">
        <v>6</v>
      </c>
      <c r="M210" s="610">
        <v>30</v>
      </c>
      <c r="N210" s="593">
        <v>1</v>
      </c>
      <c r="O210" s="593">
        <v>5</v>
      </c>
      <c r="P210" s="610">
        <v>5</v>
      </c>
      <c r="Q210" s="610">
        <v>25</v>
      </c>
      <c r="R210" s="598">
        <v>0.83333333333333337</v>
      </c>
      <c r="S210" s="611">
        <v>5</v>
      </c>
    </row>
    <row r="211" spans="1:19" ht="14.4" customHeight="1" x14ac:dyDescent="0.3">
      <c r="A211" s="592" t="s">
        <v>968</v>
      </c>
      <c r="B211" s="593" t="s">
        <v>969</v>
      </c>
      <c r="C211" s="593" t="s">
        <v>442</v>
      </c>
      <c r="D211" s="593" t="s">
        <v>535</v>
      </c>
      <c r="E211" s="593" t="s">
        <v>990</v>
      </c>
      <c r="F211" s="593" t="s">
        <v>1006</v>
      </c>
      <c r="G211" s="593" t="s">
        <v>1007</v>
      </c>
      <c r="H211" s="610">
        <v>36</v>
      </c>
      <c r="I211" s="610">
        <v>2664</v>
      </c>
      <c r="J211" s="593">
        <v>0.375</v>
      </c>
      <c r="K211" s="593">
        <v>74</v>
      </c>
      <c r="L211" s="610">
        <v>96</v>
      </c>
      <c r="M211" s="610">
        <v>7104</v>
      </c>
      <c r="N211" s="593">
        <v>1</v>
      </c>
      <c r="O211" s="593">
        <v>74</v>
      </c>
      <c r="P211" s="610">
        <v>158</v>
      </c>
      <c r="Q211" s="610">
        <v>11692</v>
      </c>
      <c r="R211" s="598">
        <v>1.6458333333333333</v>
      </c>
      <c r="S211" s="611">
        <v>74</v>
      </c>
    </row>
    <row r="212" spans="1:19" ht="14.4" customHeight="1" x14ac:dyDescent="0.3">
      <c r="A212" s="592" t="s">
        <v>968</v>
      </c>
      <c r="B212" s="593" t="s">
        <v>969</v>
      </c>
      <c r="C212" s="593" t="s">
        <v>442</v>
      </c>
      <c r="D212" s="593" t="s">
        <v>535</v>
      </c>
      <c r="E212" s="593" t="s">
        <v>990</v>
      </c>
      <c r="F212" s="593" t="s">
        <v>1006</v>
      </c>
      <c r="G212" s="593" t="s">
        <v>1008</v>
      </c>
      <c r="H212" s="610">
        <v>6</v>
      </c>
      <c r="I212" s="610">
        <v>444</v>
      </c>
      <c r="J212" s="593">
        <v>3</v>
      </c>
      <c r="K212" s="593">
        <v>74</v>
      </c>
      <c r="L212" s="610">
        <v>2</v>
      </c>
      <c r="M212" s="610">
        <v>148</v>
      </c>
      <c r="N212" s="593">
        <v>1</v>
      </c>
      <c r="O212" s="593">
        <v>74</v>
      </c>
      <c r="P212" s="610">
        <v>3</v>
      </c>
      <c r="Q212" s="610">
        <v>222</v>
      </c>
      <c r="R212" s="598">
        <v>1.5</v>
      </c>
      <c r="S212" s="611">
        <v>74</v>
      </c>
    </row>
    <row r="213" spans="1:19" ht="14.4" customHeight="1" x14ac:dyDescent="0.3">
      <c r="A213" s="592" t="s">
        <v>968</v>
      </c>
      <c r="B213" s="593" t="s">
        <v>969</v>
      </c>
      <c r="C213" s="593" t="s">
        <v>442</v>
      </c>
      <c r="D213" s="593" t="s">
        <v>535</v>
      </c>
      <c r="E213" s="593" t="s">
        <v>990</v>
      </c>
      <c r="F213" s="593" t="s">
        <v>1009</v>
      </c>
      <c r="G213" s="593" t="s">
        <v>1010</v>
      </c>
      <c r="H213" s="610">
        <v>58</v>
      </c>
      <c r="I213" s="610">
        <v>10266</v>
      </c>
      <c r="J213" s="593">
        <v>0.89230769230769236</v>
      </c>
      <c r="K213" s="593">
        <v>177</v>
      </c>
      <c r="L213" s="610">
        <v>65</v>
      </c>
      <c r="M213" s="610">
        <v>11505</v>
      </c>
      <c r="N213" s="593">
        <v>1</v>
      </c>
      <c r="O213" s="593">
        <v>177</v>
      </c>
      <c r="P213" s="610">
        <v>38</v>
      </c>
      <c r="Q213" s="610">
        <v>6764</v>
      </c>
      <c r="R213" s="598">
        <v>0.58791829639287263</v>
      </c>
      <c r="S213" s="611">
        <v>178</v>
      </c>
    </row>
    <row r="214" spans="1:19" ht="14.4" customHeight="1" x14ac:dyDescent="0.3">
      <c r="A214" s="592" t="s">
        <v>968</v>
      </c>
      <c r="B214" s="593" t="s">
        <v>969</v>
      </c>
      <c r="C214" s="593" t="s">
        <v>442</v>
      </c>
      <c r="D214" s="593" t="s">
        <v>535</v>
      </c>
      <c r="E214" s="593" t="s">
        <v>990</v>
      </c>
      <c r="F214" s="593" t="s">
        <v>1009</v>
      </c>
      <c r="G214" s="593" t="s">
        <v>1011</v>
      </c>
      <c r="H214" s="610">
        <v>4</v>
      </c>
      <c r="I214" s="610">
        <v>708</v>
      </c>
      <c r="J214" s="593">
        <v>2</v>
      </c>
      <c r="K214" s="593">
        <v>177</v>
      </c>
      <c r="L214" s="610">
        <v>2</v>
      </c>
      <c r="M214" s="610">
        <v>354</v>
      </c>
      <c r="N214" s="593">
        <v>1</v>
      </c>
      <c r="O214" s="593">
        <v>177</v>
      </c>
      <c r="P214" s="610">
        <v>4</v>
      </c>
      <c r="Q214" s="610">
        <v>712</v>
      </c>
      <c r="R214" s="598">
        <v>2.0112994350282487</v>
      </c>
      <c r="S214" s="611">
        <v>178</v>
      </c>
    </row>
    <row r="215" spans="1:19" ht="14.4" customHeight="1" x14ac:dyDescent="0.3">
      <c r="A215" s="592" t="s">
        <v>968</v>
      </c>
      <c r="B215" s="593" t="s">
        <v>969</v>
      </c>
      <c r="C215" s="593" t="s">
        <v>442</v>
      </c>
      <c r="D215" s="593" t="s">
        <v>535</v>
      </c>
      <c r="E215" s="593" t="s">
        <v>990</v>
      </c>
      <c r="F215" s="593" t="s">
        <v>1012</v>
      </c>
      <c r="G215" s="593" t="s">
        <v>1014</v>
      </c>
      <c r="H215" s="610"/>
      <c r="I215" s="610"/>
      <c r="J215" s="593"/>
      <c r="K215" s="593"/>
      <c r="L215" s="610"/>
      <c r="M215" s="610"/>
      <c r="N215" s="593"/>
      <c r="O215" s="593"/>
      <c r="P215" s="610">
        <v>1</v>
      </c>
      <c r="Q215" s="610">
        <v>272</v>
      </c>
      <c r="R215" s="598"/>
      <c r="S215" s="611">
        <v>272</v>
      </c>
    </row>
    <row r="216" spans="1:19" ht="14.4" customHeight="1" x14ac:dyDescent="0.3">
      <c r="A216" s="592" t="s">
        <v>968</v>
      </c>
      <c r="B216" s="593" t="s">
        <v>969</v>
      </c>
      <c r="C216" s="593" t="s">
        <v>442</v>
      </c>
      <c r="D216" s="593" t="s">
        <v>535</v>
      </c>
      <c r="E216" s="593" t="s">
        <v>990</v>
      </c>
      <c r="F216" s="593" t="s">
        <v>1015</v>
      </c>
      <c r="G216" s="593" t="s">
        <v>1016</v>
      </c>
      <c r="H216" s="610"/>
      <c r="I216" s="610"/>
      <c r="J216" s="593"/>
      <c r="K216" s="593"/>
      <c r="L216" s="610">
        <v>3</v>
      </c>
      <c r="M216" s="610">
        <v>100</v>
      </c>
      <c r="N216" s="593">
        <v>1</v>
      </c>
      <c r="O216" s="593">
        <v>33.333333333333336</v>
      </c>
      <c r="P216" s="610"/>
      <c r="Q216" s="610"/>
      <c r="R216" s="598"/>
      <c r="S216" s="611"/>
    </row>
    <row r="217" spans="1:19" ht="14.4" customHeight="1" x14ac:dyDescent="0.3">
      <c r="A217" s="592" t="s">
        <v>968</v>
      </c>
      <c r="B217" s="593" t="s">
        <v>969</v>
      </c>
      <c r="C217" s="593" t="s">
        <v>442</v>
      </c>
      <c r="D217" s="593" t="s">
        <v>535</v>
      </c>
      <c r="E217" s="593" t="s">
        <v>990</v>
      </c>
      <c r="F217" s="593" t="s">
        <v>1015</v>
      </c>
      <c r="G217" s="593" t="s">
        <v>1017</v>
      </c>
      <c r="H217" s="610">
        <v>109</v>
      </c>
      <c r="I217" s="610">
        <v>3633.34</v>
      </c>
      <c r="J217" s="593">
        <v>0.56770937500000007</v>
      </c>
      <c r="K217" s="593">
        <v>33.333394495412847</v>
      </c>
      <c r="L217" s="610">
        <v>192</v>
      </c>
      <c r="M217" s="610">
        <v>6400</v>
      </c>
      <c r="N217" s="593">
        <v>1</v>
      </c>
      <c r="O217" s="593">
        <v>33.333333333333336</v>
      </c>
      <c r="P217" s="610">
        <v>220</v>
      </c>
      <c r="Q217" s="610">
        <v>7333.33</v>
      </c>
      <c r="R217" s="598">
        <v>1.1458328124999999</v>
      </c>
      <c r="S217" s="611">
        <v>33.333318181818179</v>
      </c>
    </row>
    <row r="218" spans="1:19" ht="14.4" customHeight="1" x14ac:dyDescent="0.3">
      <c r="A218" s="592" t="s">
        <v>968</v>
      </c>
      <c r="B218" s="593" t="s">
        <v>969</v>
      </c>
      <c r="C218" s="593" t="s">
        <v>442</v>
      </c>
      <c r="D218" s="593" t="s">
        <v>535</v>
      </c>
      <c r="E218" s="593" t="s">
        <v>990</v>
      </c>
      <c r="F218" s="593" t="s">
        <v>1018</v>
      </c>
      <c r="G218" s="593" t="s">
        <v>1019</v>
      </c>
      <c r="H218" s="610">
        <v>7</v>
      </c>
      <c r="I218" s="610">
        <v>259</v>
      </c>
      <c r="J218" s="593">
        <v>0.58333333333333337</v>
      </c>
      <c r="K218" s="593">
        <v>37</v>
      </c>
      <c r="L218" s="610">
        <v>12</v>
      </c>
      <c r="M218" s="610">
        <v>444</v>
      </c>
      <c r="N218" s="593">
        <v>1</v>
      </c>
      <c r="O218" s="593">
        <v>37</v>
      </c>
      <c r="P218" s="610">
        <v>2</v>
      </c>
      <c r="Q218" s="610">
        <v>74</v>
      </c>
      <c r="R218" s="598">
        <v>0.16666666666666666</v>
      </c>
      <c r="S218" s="611">
        <v>37</v>
      </c>
    </row>
    <row r="219" spans="1:19" ht="14.4" customHeight="1" x14ac:dyDescent="0.3">
      <c r="A219" s="592" t="s">
        <v>968</v>
      </c>
      <c r="B219" s="593" t="s">
        <v>969</v>
      </c>
      <c r="C219" s="593" t="s">
        <v>442</v>
      </c>
      <c r="D219" s="593" t="s">
        <v>535</v>
      </c>
      <c r="E219" s="593" t="s">
        <v>990</v>
      </c>
      <c r="F219" s="593" t="s">
        <v>1022</v>
      </c>
      <c r="G219" s="593" t="s">
        <v>1023</v>
      </c>
      <c r="H219" s="610">
        <v>361</v>
      </c>
      <c r="I219" s="610">
        <v>47291</v>
      </c>
      <c r="J219" s="593">
        <v>1.4330606060606061</v>
      </c>
      <c r="K219" s="593">
        <v>131</v>
      </c>
      <c r="L219" s="610">
        <v>250</v>
      </c>
      <c r="M219" s="610">
        <v>33000</v>
      </c>
      <c r="N219" s="593">
        <v>1</v>
      </c>
      <c r="O219" s="593">
        <v>132</v>
      </c>
      <c r="P219" s="610">
        <v>207</v>
      </c>
      <c r="Q219" s="610">
        <v>27324</v>
      </c>
      <c r="R219" s="598">
        <v>0.82799999999999996</v>
      </c>
      <c r="S219" s="611">
        <v>132</v>
      </c>
    </row>
    <row r="220" spans="1:19" ht="14.4" customHeight="1" x14ac:dyDescent="0.3">
      <c r="A220" s="592" t="s">
        <v>968</v>
      </c>
      <c r="B220" s="593" t="s">
        <v>969</v>
      </c>
      <c r="C220" s="593" t="s">
        <v>442</v>
      </c>
      <c r="D220" s="593" t="s">
        <v>535</v>
      </c>
      <c r="E220" s="593" t="s">
        <v>990</v>
      </c>
      <c r="F220" s="593" t="s">
        <v>1024</v>
      </c>
      <c r="G220" s="593" t="s">
        <v>1025</v>
      </c>
      <c r="H220" s="610">
        <v>57</v>
      </c>
      <c r="I220" s="610">
        <v>4218</v>
      </c>
      <c r="J220" s="593">
        <v>0.52293577981651373</v>
      </c>
      <c r="K220" s="593">
        <v>74</v>
      </c>
      <c r="L220" s="610">
        <v>109</v>
      </c>
      <c r="M220" s="610">
        <v>8066</v>
      </c>
      <c r="N220" s="593">
        <v>1</v>
      </c>
      <c r="O220" s="593">
        <v>74</v>
      </c>
      <c r="P220" s="610">
        <v>14</v>
      </c>
      <c r="Q220" s="610">
        <v>1036</v>
      </c>
      <c r="R220" s="598">
        <v>0.12844036697247707</v>
      </c>
      <c r="S220" s="611">
        <v>74</v>
      </c>
    </row>
    <row r="221" spans="1:19" ht="14.4" customHeight="1" x14ac:dyDescent="0.3">
      <c r="A221" s="592" t="s">
        <v>968</v>
      </c>
      <c r="B221" s="593" t="s">
        <v>969</v>
      </c>
      <c r="C221" s="593" t="s">
        <v>442</v>
      </c>
      <c r="D221" s="593" t="s">
        <v>535</v>
      </c>
      <c r="E221" s="593" t="s">
        <v>990</v>
      </c>
      <c r="F221" s="593" t="s">
        <v>1026</v>
      </c>
      <c r="G221" s="593" t="s">
        <v>1027</v>
      </c>
      <c r="H221" s="610">
        <v>1</v>
      </c>
      <c r="I221" s="610">
        <v>354</v>
      </c>
      <c r="J221" s="593">
        <v>0.49859154929577465</v>
      </c>
      <c r="K221" s="593">
        <v>354</v>
      </c>
      <c r="L221" s="610">
        <v>2</v>
      </c>
      <c r="M221" s="610">
        <v>710</v>
      </c>
      <c r="N221" s="593">
        <v>1</v>
      </c>
      <c r="O221" s="593">
        <v>355</v>
      </c>
      <c r="P221" s="610">
        <v>4</v>
      </c>
      <c r="Q221" s="610">
        <v>1420</v>
      </c>
      <c r="R221" s="598">
        <v>2</v>
      </c>
      <c r="S221" s="611">
        <v>355</v>
      </c>
    </row>
    <row r="222" spans="1:19" ht="14.4" customHeight="1" x14ac:dyDescent="0.3">
      <c r="A222" s="592" t="s">
        <v>968</v>
      </c>
      <c r="B222" s="593" t="s">
        <v>969</v>
      </c>
      <c r="C222" s="593" t="s">
        <v>442</v>
      </c>
      <c r="D222" s="593" t="s">
        <v>535</v>
      </c>
      <c r="E222" s="593" t="s">
        <v>990</v>
      </c>
      <c r="F222" s="593" t="s">
        <v>1026</v>
      </c>
      <c r="G222" s="593" t="s">
        <v>1028</v>
      </c>
      <c r="H222" s="610">
        <v>20</v>
      </c>
      <c r="I222" s="610">
        <v>7080</v>
      </c>
      <c r="J222" s="593">
        <v>0.18466353677621283</v>
      </c>
      <c r="K222" s="593">
        <v>354</v>
      </c>
      <c r="L222" s="610">
        <v>108</v>
      </c>
      <c r="M222" s="610">
        <v>38340</v>
      </c>
      <c r="N222" s="593">
        <v>1</v>
      </c>
      <c r="O222" s="593">
        <v>355</v>
      </c>
      <c r="P222" s="610">
        <v>191</v>
      </c>
      <c r="Q222" s="610">
        <v>67805</v>
      </c>
      <c r="R222" s="598">
        <v>1.7685185185185186</v>
      </c>
      <c r="S222" s="611">
        <v>355</v>
      </c>
    </row>
    <row r="223" spans="1:19" ht="14.4" customHeight="1" x14ac:dyDescent="0.3">
      <c r="A223" s="592" t="s">
        <v>968</v>
      </c>
      <c r="B223" s="593" t="s">
        <v>969</v>
      </c>
      <c r="C223" s="593" t="s">
        <v>442</v>
      </c>
      <c r="D223" s="593" t="s">
        <v>535</v>
      </c>
      <c r="E223" s="593" t="s">
        <v>990</v>
      </c>
      <c r="F223" s="593" t="s">
        <v>1029</v>
      </c>
      <c r="G223" s="593" t="s">
        <v>1030</v>
      </c>
      <c r="H223" s="610">
        <v>1</v>
      </c>
      <c r="I223" s="610">
        <v>222</v>
      </c>
      <c r="J223" s="593">
        <v>0.49775784753363228</v>
      </c>
      <c r="K223" s="593">
        <v>222</v>
      </c>
      <c r="L223" s="610">
        <v>2</v>
      </c>
      <c r="M223" s="610">
        <v>446</v>
      </c>
      <c r="N223" s="593">
        <v>1</v>
      </c>
      <c r="O223" s="593">
        <v>223</v>
      </c>
      <c r="P223" s="610"/>
      <c r="Q223" s="610"/>
      <c r="R223" s="598"/>
      <c r="S223" s="611"/>
    </row>
    <row r="224" spans="1:19" ht="14.4" customHeight="1" x14ac:dyDescent="0.3">
      <c r="A224" s="592" t="s">
        <v>968</v>
      </c>
      <c r="B224" s="593" t="s">
        <v>969</v>
      </c>
      <c r="C224" s="593" t="s">
        <v>442</v>
      </c>
      <c r="D224" s="593" t="s">
        <v>535</v>
      </c>
      <c r="E224" s="593" t="s">
        <v>990</v>
      </c>
      <c r="F224" s="593" t="s">
        <v>1029</v>
      </c>
      <c r="G224" s="593" t="s">
        <v>1031</v>
      </c>
      <c r="H224" s="610">
        <v>75</v>
      </c>
      <c r="I224" s="610">
        <v>16650</v>
      </c>
      <c r="J224" s="593">
        <v>0.38093712821451453</v>
      </c>
      <c r="K224" s="593">
        <v>222</v>
      </c>
      <c r="L224" s="610">
        <v>196</v>
      </c>
      <c r="M224" s="610">
        <v>43708</v>
      </c>
      <c r="N224" s="593">
        <v>1</v>
      </c>
      <c r="O224" s="593">
        <v>223</v>
      </c>
      <c r="P224" s="610">
        <v>301</v>
      </c>
      <c r="Q224" s="610">
        <v>67123</v>
      </c>
      <c r="R224" s="598">
        <v>1.5357142857142858</v>
      </c>
      <c r="S224" s="611">
        <v>223</v>
      </c>
    </row>
    <row r="225" spans="1:19" ht="14.4" customHeight="1" x14ac:dyDescent="0.3">
      <c r="A225" s="592" t="s">
        <v>968</v>
      </c>
      <c r="B225" s="593" t="s">
        <v>969</v>
      </c>
      <c r="C225" s="593" t="s">
        <v>442</v>
      </c>
      <c r="D225" s="593" t="s">
        <v>535</v>
      </c>
      <c r="E225" s="593" t="s">
        <v>990</v>
      </c>
      <c r="F225" s="593" t="s">
        <v>1032</v>
      </c>
      <c r="G225" s="593" t="s">
        <v>1033</v>
      </c>
      <c r="H225" s="610">
        <v>5</v>
      </c>
      <c r="I225" s="610">
        <v>385</v>
      </c>
      <c r="J225" s="593"/>
      <c r="K225" s="593">
        <v>77</v>
      </c>
      <c r="L225" s="610"/>
      <c r="M225" s="610"/>
      <c r="N225" s="593"/>
      <c r="O225" s="593"/>
      <c r="P225" s="610">
        <v>1</v>
      </c>
      <c r="Q225" s="610">
        <v>77</v>
      </c>
      <c r="R225" s="598"/>
      <c r="S225" s="611">
        <v>77</v>
      </c>
    </row>
    <row r="226" spans="1:19" ht="14.4" customHeight="1" x14ac:dyDescent="0.3">
      <c r="A226" s="592" t="s">
        <v>968</v>
      </c>
      <c r="B226" s="593" t="s">
        <v>969</v>
      </c>
      <c r="C226" s="593" t="s">
        <v>442</v>
      </c>
      <c r="D226" s="593" t="s">
        <v>535</v>
      </c>
      <c r="E226" s="593" t="s">
        <v>990</v>
      </c>
      <c r="F226" s="593" t="s">
        <v>1032</v>
      </c>
      <c r="G226" s="593" t="s">
        <v>1034</v>
      </c>
      <c r="H226" s="610">
        <v>6</v>
      </c>
      <c r="I226" s="610">
        <v>462</v>
      </c>
      <c r="J226" s="593">
        <v>6</v>
      </c>
      <c r="K226" s="593">
        <v>77</v>
      </c>
      <c r="L226" s="610">
        <v>1</v>
      </c>
      <c r="M226" s="610">
        <v>77</v>
      </c>
      <c r="N226" s="593">
        <v>1</v>
      </c>
      <c r="O226" s="593">
        <v>77</v>
      </c>
      <c r="P226" s="610"/>
      <c r="Q226" s="610"/>
      <c r="R226" s="598"/>
      <c r="S226" s="611"/>
    </row>
    <row r="227" spans="1:19" ht="14.4" customHeight="1" x14ac:dyDescent="0.3">
      <c r="A227" s="592" t="s">
        <v>968</v>
      </c>
      <c r="B227" s="593" t="s">
        <v>969</v>
      </c>
      <c r="C227" s="593" t="s">
        <v>442</v>
      </c>
      <c r="D227" s="593" t="s">
        <v>535</v>
      </c>
      <c r="E227" s="593" t="s">
        <v>990</v>
      </c>
      <c r="F227" s="593" t="s">
        <v>1035</v>
      </c>
      <c r="G227" s="593" t="s">
        <v>1036</v>
      </c>
      <c r="H227" s="610">
        <v>1</v>
      </c>
      <c r="I227" s="610">
        <v>28</v>
      </c>
      <c r="J227" s="593"/>
      <c r="K227" s="593">
        <v>28</v>
      </c>
      <c r="L227" s="610"/>
      <c r="M227" s="610"/>
      <c r="N227" s="593"/>
      <c r="O227" s="593"/>
      <c r="P227" s="610"/>
      <c r="Q227" s="610"/>
      <c r="R227" s="598"/>
      <c r="S227" s="611"/>
    </row>
    <row r="228" spans="1:19" ht="14.4" customHeight="1" x14ac:dyDescent="0.3">
      <c r="A228" s="592" t="s">
        <v>968</v>
      </c>
      <c r="B228" s="593" t="s">
        <v>969</v>
      </c>
      <c r="C228" s="593" t="s">
        <v>442</v>
      </c>
      <c r="D228" s="593" t="s">
        <v>535</v>
      </c>
      <c r="E228" s="593" t="s">
        <v>990</v>
      </c>
      <c r="F228" s="593" t="s">
        <v>1035</v>
      </c>
      <c r="G228" s="593" t="s">
        <v>1037</v>
      </c>
      <c r="H228" s="610"/>
      <c r="I228" s="610"/>
      <c r="J228" s="593"/>
      <c r="K228" s="593"/>
      <c r="L228" s="610">
        <v>1</v>
      </c>
      <c r="M228" s="610">
        <v>28</v>
      </c>
      <c r="N228" s="593">
        <v>1</v>
      </c>
      <c r="O228" s="593">
        <v>28</v>
      </c>
      <c r="P228" s="610"/>
      <c r="Q228" s="610"/>
      <c r="R228" s="598"/>
      <c r="S228" s="611"/>
    </row>
    <row r="229" spans="1:19" ht="14.4" customHeight="1" x14ac:dyDescent="0.3">
      <c r="A229" s="592" t="s">
        <v>968</v>
      </c>
      <c r="B229" s="593" t="s">
        <v>969</v>
      </c>
      <c r="C229" s="593" t="s">
        <v>442</v>
      </c>
      <c r="D229" s="593" t="s">
        <v>535</v>
      </c>
      <c r="E229" s="593" t="s">
        <v>990</v>
      </c>
      <c r="F229" s="593" t="s">
        <v>1038</v>
      </c>
      <c r="G229" s="593" t="s">
        <v>1039</v>
      </c>
      <c r="H229" s="610"/>
      <c r="I229" s="610"/>
      <c r="J229" s="593"/>
      <c r="K229" s="593"/>
      <c r="L229" s="610">
        <v>1</v>
      </c>
      <c r="M229" s="610">
        <v>59</v>
      </c>
      <c r="N229" s="593">
        <v>1</v>
      </c>
      <c r="O229" s="593">
        <v>59</v>
      </c>
      <c r="P229" s="610"/>
      <c r="Q229" s="610"/>
      <c r="R229" s="598"/>
      <c r="S229" s="611"/>
    </row>
    <row r="230" spans="1:19" ht="14.4" customHeight="1" x14ac:dyDescent="0.3">
      <c r="A230" s="592" t="s">
        <v>968</v>
      </c>
      <c r="B230" s="593" t="s">
        <v>969</v>
      </c>
      <c r="C230" s="593" t="s">
        <v>442</v>
      </c>
      <c r="D230" s="593" t="s">
        <v>535</v>
      </c>
      <c r="E230" s="593" t="s">
        <v>990</v>
      </c>
      <c r="F230" s="593" t="s">
        <v>1040</v>
      </c>
      <c r="G230" s="593" t="s">
        <v>1041</v>
      </c>
      <c r="H230" s="610">
        <v>1</v>
      </c>
      <c r="I230" s="610">
        <v>701</v>
      </c>
      <c r="J230" s="593">
        <v>1</v>
      </c>
      <c r="K230" s="593">
        <v>701</v>
      </c>
      <c r="L230" s="610">
        <v>1</v>
      </c>
      <c r="M230" s="610">
        <v>701</v>
      </c>
      <c r="N230" s="593">
        <v>1</v>
      </c>
      <c r="O230" s="593">
        <v>701</v>
      </c>
      <c r="P230" s="610">
        <v>7</v>
      </c>
      <c r="Q230" s="610">
        <v>4914</v>
      </c>
      <c r="R230" s="598">
        <v>7.0099857346647649</v>
      </c>
      <c r="S230" s="611">
        <v>702</v>
      </c>
    </row>
    <row r="231" spans="1:19" ht="14.4" customHeight="1" x14ac:dyDescent="0.3">
      <c r="A231" s="592" t="s">
        <v>968</v>
      </c>
      <c r="B231" s="593" t="s">
        <v>969</v>
      </c>
      <c r="C231" s="593" t="s">
        <v>442</v>
      </c>
      <c r="D231" s="593" t="s">
        <v>535</v>
      </c>
      <c r="E231" s="593" t="s">
        <v>990</v>
      </c>
      <c r="F231" s="593" t="s">
        <v>1040</v>
      </c>
      <c r="G231" s="593" t="s">
        <v>1042</v>
      </c>
      <c r="H231" s="610">
        <v>27</v>
      </c>
      <c r="I231" s="610">
        <v>18927</v>
      </c>
      <c r="J231" s="593">
        <v>0.75</v>
      </c>
      <c r="K231" s="593">
        <v>701</v>
      </c>
      <c r="L231" s="610">
        <v>36</v>
      </c>
      <c r="M231" s="610">
        <v>25236</v>
      </c>
      <c r="N231" s="593">
        <v>1</v>
      </c>
      <c r="O231" s="593">
        <v>701</v>
      </c>
      <c r="P231" s="610">
        <v>35</v>
      </c>
      <c r="Q231" s="610">
        <v>24570</v>
      </c>
      <c r="R231" s="598">
        <v>0.97360912981455061</v>
      </c>
      <c r="S231" s="611">
        <v>702</v>
      </c>
    </row>
    <row r="232" spans="1:19" ht="14.4" customHeight="1" x14ac:dyDescent="0.3">
      <c r="A232" s="592" t="s">
        <v>968</v>
      </c>
      <c r="B232" s="593" t="s">
        <v>969</v>
      </c>
      <c r="C232" s="593" t="s">
        <v>442</v>
      </c>
      <c r="D232" s="593" t="s">
        <v>535</v>
      </c>
      <c r="E232" s="593" t="s">
        <v>990</v>
      </c>
      <c r="F232" s="593" t="s">
        <v>1043</v>
      </c>
      <c r="G232" s="593" t="s">
        <v>1044</v>
      </c>
      <c r="H232" s="610">
        <v>70</v>
      </c>
      <c r="I232" s="610">
        <v>16170</v>
      </c>
      <c r="J232" s="593">
        <v>0.53435114503816794</v>
      </c>
      <c r="K232" s="593">
        <v>231</v>
      </c>
      <c r="L232" s="610">
        <v>131</v>
      </c>
      <c r="M232" s="610">
        <v>30261</v>
      </c>
      <c r="N232" s="593">
        <v>1</v>
      </c>
      <c r="O232" s="593">
        <v>231</v>
      </c>
      <c r="P232" s="610">
        <v>172</v>
      </c>
      <c r="Q232" s="610">
        <v>39904</v>
      </c>
      <c r="R232" s="598">
        <v>1.3186609827831202</v>
      </c>
      <c r="S232" s="611">
        <v>232</v>
      </c>
    </row>
    <row r="233" spans="1:19" ht="14.4" customHeight="1" x14ac:dyDescent="0.3">
      <c r="A233" s="592" t="s">
        <v>968</v>
      </c>
      <c r="B233" s="593" t="s">
        <v>969</v>
      </c>
      <c r="C233" s="593" t="s">
        <v>442</v>
      </c>
      <c r="D233" s="593" t="s">
        <v>535</v>
      </c>
      <c r="E233" s="593" t="s">
        <v>990</v>
      </c>
      <c r="F233" s="593" t="s">
        <v>1045</v>
      </c>
      <c r="G233" s="593" t="s">
        <v>1046</v>
      </c>
      <c r="H233" s="610">
        <v>5</v>
      </c>
      <c r="I233" s="610">
        <v>2360</v>
      </c>
      <c r="J233" s="593"/>
      <c r="K233" s="593">
        <v>472</v>
      </c>
      <c r="L233" s="610"/>
      <c r="M233" s="610"/>
      <c r="N233" s="593"/>
      <c r="O233" s="593"/>
      <c r="P233" s="610"/>
      <c r="Q233" s="610"/>
      <c r="R233" s="598"/>
      <c r="S233" s="611"/>
    </row>
    <row r="234" spans="1:19" ht="14.4" customHeight="1" x14ac:dyDescent="0.3">
      <c r="A234" s="592" t="s">
        <v>968</v>
      </c>
      <c r="B234" s="593" t="s">
        <v>969</v>
      </c>
      <c r="C234" s="593" t="s">
        <v>442</v>
      </c>
      <c r="D234" s="593" t="s">
        <v>535</v>
      </c>
      <c r="E234" s="593" t="s">
        <v>990</v>
      </c>
      <c r="F234" s="593" t="s">
        <v>1045</v>
      </c>
      <c r="G234" s="593" t="s">
        <v>1047</v>
      </c>
      <c r="H234" s="610">
        <v>7</v>
      </c>
      <c r="I234" s="610">
        <v>3304</v>
      </c>
      <c r="J234" s="593"/>
      <c r="K234" s="593">
        <v>472</v>
      </c>
      <c r="L234" s="610"/>
      <c r="M234" s="610"/>
      <c r="N234" s="593"/>
      <c r="O234" s="593"/>
      <c r="P234" s="610"/>
      <c r="Q234" s="610"/>
      <c r="R234" s="598"/>
      <c r="S234" s="611"/>
    </row>
    <row r="235" spans="1:19" ht="14.4" customHeight="1" x14ac:dyDescent="0.3">
      <c r="A235" s="592" t="s">
        <v>968</v>
      </c>
      <c r="B235" s="593" t="s">
        <v>969</v>
      </c>
      <c r="C235" s="593" t="s">
        <v>442</v>
      </c>
      <c r="D235" s="593" t="s">
        <v>966</v>
      </c>
      <c r="E235" s="593" t="s">
        <v>990</v>
      </c>
      <c r="F235" s="593" t="s">
        <v>996</v>
      </c>
      <c r="G235" s="593" t="s">
        <v>998</v>
      </c>
      <c r="H235" s="610"/>
      <c r="I235" s="610"/>
      <c r="J235" s="593"/>
      <c r="K235" s="593"/>
      <c r="L235" s="610"/>
      <c r="M235" s="610"/>
      <c r="N235" s="593"/>
      <c r="O235" s="593"/>
      <c r="P235" s="610">
        <v>7</v>
      </c>
      <c r="Q235" s="610">
        <v>259</v>
      </c>
      <c r="R235" s="598"/>
      <c r="S235" s="611">
        <v>37</v>
      </c>
    </row>
    <row r="236" spans="1:19" ht="14.4" customHeight="1" x14ac:dyDescent="0.3">
      <c r="A236" s="592" t="s">
        <v>968</v>
      </c>
      <c r="B236" s="593" t="s">
        <v>969</v>
      </c>
      <c r="C236" s="593" t="s">
        <v>442</v>
      </c>
      <c r="D236" s="593" t="s">
        <v>966</v>
      </c>
      <c r="E236" s="593" t="s">
        <v>990</v>
      </c>
      <c r="F236" s="593" t="s">
        <v>999</v>
      </c>
      <c r="G236" s="593" t="s">
        <v>1001</v>
      </c>
      <c r="H236" s="610"/>
      <c r="I236" s="610"/>
      <c r="J236" s="593"/>
      <c r="K236" s="593"/>
      <c r="L236" s="610"/>
      <c r="M236" s="610"/>
      <c r="N236" s="593"/>
      <c r="O236" s="593"/>
      <c r="P236" s="610">
        <v>5</v>
      </c>
      <c r="Q236" s="610">
        <v>50</v>
      </c>
      <c r="R236" s="598"/>
      <c r="S236" s="611">
        <v>10</v>
      </c>
    </row>
    <row r="237" spans="1:19" ht="14.4" customHeight="1" x14ac:dyDescent="0.3">
      <c r="A237" s="592" t="s">
        <v>968</v>
      </c>
      <c r="B237" s="593" t="s">
        <v>969</v>
      </c>
      <c r="C237" s="593" t="s">
        <v>442</v>
      </c>
      <c r="D237" s="593" t="s">
        <v>966</v>
      </c>
      <c r="E237" s="593" t="s">
        <v>990</v>
      </c>
      <c r="F237" s="593" t="s">
        <v>1006</v>
      </c>
      <c r="G237" s="593" t="s">
        <v>1008</v>
      </c>
      <c r="H237" s="610"/>
      <c r="I237" s="610"/>
      <c r="J237" s="593"/>
      <c r="K237" s="593"/>
      <c r="L237" s="610"/>
      <c r="M237" s="610"/>
      <c r="N237" s="593"/>
      <c r="O237" s="593"/>
      <c r="P237" s="610">
        <v>1</v>
      </c>
      <c r="Q237" s="610">
        <v>74</v>
      </c>
      <c r="R237" s="598"/>
      <c r="S237" s="611">
        <v>74</v>
      </c>
    </row>
    <row r="238" spans="1:19" ht="14.4" customHeight="1" x14ac:dyDescent="0.3">
      <c r="A238" s="592" t="s">
        <v>968</v>
      </c>
      <c r="B238" s="593" t="s">
        <v>969</v>
      </c>
      <c r="C238" s="593" t="s">
        <v>442</v>
      </c>
      <c r="D238" s="593" t="s">
        <v>966</v>
      </c>
      <c r="E238" s="593" t="s">
        <v>990</v>
      </c>
      <c r="F238" s="593" t="s">
        <v>1009</v>
      </c>
      <c r="G238" s="593" t="s">
        <v>1011</v>
      </c>
      <c r="H238" s="610"/>
      <c r="I238" s="610"/>
      <c r="J238" s="593"/>
      <c r="K238" s="593"/>
      <c r="L238" s="610"/>
      <c r="M238" s="610"/>
      <c r="N238" s="593"/>
      <c r="O238" s="593"/>
      <c r="P238" s="610">
        <v>1</v>
      </c>
      <c r="Q238" s="610">
        <v>178</v>
      </c>
      <c r="R238" s="598"/>
      <c r="S238" s="611">
        <v>178</v>
      </c>
    </row>
    <row r="239" spans="1:19" ht="14.4" customHeight="1" x14ac:dyDescent="0.3">
      <c r="A239" s="592" t="s">
        <v>968</v>
      </c>
      <c r="B239" s="593" t="s">
        <v>969</v>
      </c>
      <c r="C239" s="593" t="s">
        <v>442</v>
      </c>
      <c r="D239" s="593" t="s">
        <v>966</v>
      </c>
      <c r="E239" s="593" t="s">
        <v>990</v>
      </c>
      <c r="F239" s="593" t="s">
        <v>1015</v>
      </c>
      <c r="G239" s="593" t="s">
        <v>1016</v>
      </c>
      <c r="H239" s="610"/>
      <c r="I239" s="610"/>
      <c r="J239" s="593"/>
      <c r="K239" s="593"/>
      <c r="L239" s="610"/>
      <c r="M239" s="610"/>
      <c r="N239" s="593"/>
      <c r="O239" s="593"/>
      <c r="P239" s="610">
        <v>4</v>
      </c>
      <c r="Q239" s="610">
        <v>133.32999999999998</v>
      </c>
      <c r="R239" s="598"/>
      <c r="S239" s="611">
        <v>33.332499999999996</v>
      </c>
    </row>
    <row r="240" spans="1:19" ht="14.4" customHeight="1" x14ac:dyDescent="0.3">
      <c r="A240" s="592" t="s">
        <v>968</v>
      </c>
      <c r="B240" s="593" t="s">
        <v>969</v>
      </c>
      <c r="C240" s="593" t="s">
        <v>442</v>
      </c>
      <c r="D240" s="593" t="s">
        <v>966</v>
      </c>
      <c r="E240" s="593" t="s">
        <v>990</v>
      </c>
      <c r="F240" s="593" t="s">
        <v>1024</v>
      </c>
      <c r="G240" s="593" t="s">
        <v>1025</v>
      </c>
      <c r="H240" s="610"/>
      <c r="I240" s="610"/>
      <c r="J240" s="593"/>
      <c r="K240" s="593"/>
      <c r="L240" s="610">
        <v>2</v>
      </c>
      <c r="M240" s="610">
        <v>148</v>
      </c>
      <c r="N240" s="593">
        <v>1</v>
      </c>
      <c r="O240" s="593">
        <v>74</v>
      </c>
      <c r="P240" s="610"/>
      <c r="Q240" s="610"/>
      <c r="R240" s="598"/>
      <c r="S240" s="611"/>
    </row>
    <row r="241" spans="1:19" ht="14.4" customHeight="1" x14ac:dyDescent="0.3">
      <c r="A241" s="592" t="s">
        <v>968</v>
      </c>
      <c r="B241" s="593" t="s">
        <v>969</v>
      </c>
      <c r="C241" s="593" t="s">
        <v>442</v>
      </c>
      <c r="D241" s="593" t="s">
        <v>966</v>
      </c>
      <c r="E241" s="593" t="s">
        <v>990</v>
      </c>
      <c r="F241" s="593" t="s">
        <v>1026</v>
      </c>
      <c r="G241" s="593" t="s">
        <v>1027</v>
      </c>
      <c r="H241" s="610"/>
      <c r="I241" s="610"/>
      <c r="J241" s="593"/>
      <c r="K241" s="593"/>
      <c r="L241" s="610"/>
      <c r="M241" s="610"/>
      <c r="N241" s="593"/>
      <c r="O241" s="593"/>
      <c r="P241" s="610">
        <v>6</v>
      </c>
      <c r="Q241" s="610">
        <v>2130</v>
      </c>
      <c r="R241" s="598"/>
      <c r="S241" s="611">
        <v>355</v>
      </c>
    </row>
    <row r="242" spans="1:19" ht="14.4" customHeight="1" x14ac:dyDescent="0.3">
      <c r="A242" s="592" t="s">
        <v>968</v>
      </c>
      <c r="B242" s="593" t="s">
        <v>969</v>
      </c>
      <c r="C242" s="593" t="s">
        <v>442</v>
      </c>
      <c r="D242" s="593" t="s">
        <v>966</v>
      </c>
      <c r="E242" s="593" t="s">
        <v>990</v>
      </c>
      <c r="F242" s="593" t="s">
        <v>1029</v>
      </c>
      <c r="G242" s="593" t="s">
        <v>1030</v>
      </c>
      <c r="H242" s="610"/>
      <c r="I242" s="610"/>
      <c r="J242" s="593"/>
      <c r="K242" s="593"/>
      <c r="L242" s="610"/>
      <c r="M242" s="610"/>
      <c r="N242" s="593"/>
      <c r="O242" s="593"/>
      <c r="P242" s="610">
        <v>11</v>
      </c>
      <c r="Q242" s="610">
        <v>2453</v>
      </c>
      <c r="R242" s="598"/>
      <c r="S242" s="611">
        <v>223</v>
      </c>
    </row>
    <row r="243" spans="1:19" ht="14.4" customHeight="1" x14ac:dyDescent="0.3">
      <c r="A243" s="592" t="s">
        <v>968</v>
      </c>
      <c r="B243" s="593" t="s">
        <v>969</v>
      </c>
      <c r="C243" s="593" t="s">
        <v>442</v>
      </c>
      <c r="D243" s="593" t="s">
        <v>966</v>
      </c>
      <c r="E243" s="593" t="s">
        <v>990</v>
      </c>
      <c r="F243" s="593" t="s">
        <v>1040</v>
      </c>
      <c r="G243" s="593" t="s">
        <v>1041</v>
      </c>
      <c r="H243" s="610"/>
      <c r="I243" s="610"/>
      <c r="J243" s="593"/>
      <c r="K243" s="593"/>
      <c r="L243" s="610"/>
      <c r="M243" s="610"/>
      <c r="N243" s="593"/>
      <c r="O243" s="593"/>
      <c r="P243" s="610">
        <v>3</v>
      </c>
      <c r="Q243" s="610">
        <v>2106</v>
      </c>
      <c r="R243" s="598"/>
      <c r="S243" s="611">
        <v>702</v>
      </c>
    </row>
    <row r="244" spans="1:19" ht="14.4" customHeight="1" x14ac:dyDescent="0.3">
      <c r="A244" s="592" t="s">
        <v>968</v>
      </c>
      <c r="B244" s="593" t="s">
        <v>969</v>
      </c>
      <c r="C244" s="593" t="s">
        <v>447</v>
      </c>
      <c r="D244" s="593" t="s">
        <v>531</v>
      </c>
      <c r="E244" s="593" t="s">
        <v>970</v>
      </c>
      <c r="F244" s="593" t="s">
        <v>971</v>
      </c>
      <c r="G244" s="593" t="s">
        <v>972</v>
      </c>
      <c r="H244" s="610"/>
      <c r="I244" s="610"/>
      <c r="J244" s="593"/>
      <c r="K244" s="593"/>
      <c r="L244" s="610"/>
      <c r="M244" s="610"/>
      <c r="N244" s="593"/>
      <c r="O244" s="593"/>
      <c r="P244" s="610">
        <v>2.5999999999999996</v>
      </c>
      <c r="Q244" s="610">
        <v>140.66</v>
      </c>
      <c r="R244" s="598"/>
      <c r="S244" s="611">
        <v>54.100000000000009</v>
      </c>
    </row>
    <row r="245" spans="1:19" ht="14.4" customHeight="1" x14ac:dyDescent="0.3">
      <c r="A245" s="592" t="s">
        <v>968</v>
      </c>
      <c r="B245" s="593" t="s">
        <v>969</v>
      </c>
      <c r="C245" s="593" t="s">
        <v>447</v>
      </c>
      <c r="D245" s="593" t="s">
        <v>531</v>
      </c>
      <c r="E245" s="593" t="s">
        <v>970</v>
      </c>
      <c r="F245" s="593" t="s">
        <v>985</v>
      </c>
      <c r="G245" s="593" t="s">
        <v>459</v>
      </c>
      <c r="H245" s="610"/>
      <c r="I245" s="610"/>
      <c r="J245" s="593"/>
      <c r="K245" s="593"/>
      <c r="L245" s="610"/>
      <c r="M245" s="610"/>
      <c r="N245" s="593"/>
      <c r="O245" s="593"/>
      <c r="P245" s="610">
        <v>0.64999999999999991</v>
      </c>
      <c r="Q245" s="610">
        <v>3.12</v>
      </c>
      <c r="R245" s="598"/>
      <c r="S245" s="611">
        <v>4.8000000000000007</v>
      </c>
    </row>
    <row r="246" spans="1:19" ht="14.4" customHeight="1" x14ac:dyDescent="0.3">
      <c r="A246" s="592" t="s">
        <v>968</v>
      </c>
      <c r="B246" s="593" t="s">
        <v>969</v>
      </c>
      <c r="C246" s="593" t="s">
        <v>447</v>
      </c>
      <c r="D246" s="593" t="s">
        <v>531</v>
      </c>
      <c r="E246" s="593" t="s">
        <v>990</v>
      </c>
      <c r="F246" s="593" t="s">
        <v>996</v>
      </c>
      <c r="G246" s="593" t="s">
        <v>997</v>
      </c>
      <c r="H246" s="610"/>
      <c r="I246" s="610"/>
      <c r="J246" s="593"/>
      <c r="K246" s="593"/>
      <c r="L246" s="610"/>
      <c r="M246" s="610"/>
      <c r="N246" s="593"/>
      <c r="O246" s="593"/>
      <c r="P246" s="610">
        <v>12</v>
      </c>
      <c r="Q246" s="610">
        <v>444</v>
      </c>
      <c r="R246" s="598"/>
      <c r="S246" s="611">
        <v>37</v>
      </c>
    </row>
    <row r="247" spans="1:19" ht="14.4" customHeight="1" x14ac:dyDescent="0.3">
      <c r="A247" s="592" t="s">
        <v>968</v>
      </c>
      <c r="B247" s="593" t="s">
        <v>969</v>
      </c>
      <c r="C247" s="593" t="s">
        <v>447</v>
      </c>
      <c r="D247" s="593" t="s">
        <v>531</v>
      </c>
      <c r="E247" s="593" t="s">
        <v>990</v>
      </c>
      <c r="F247" s="593" t="s">
        <v>1022</v>
      </c>
      <c r="G247" s="593" t="s">
        <v>1023</v>
      </c>
      <c r="H247" s="610"/>
      <c r="I247" s="610"/>
      <c r="J247" s="593"/>
      <c r="K247" s="593"/>
      <c r="L247" s="610"/>
      <c r="M247" s="610"/>
      <c r="N247" s="593"/>
      <c r="O247" s="593"/>
      <c r="P247" s="610">
        <v>13</v>
      </c>
      <c r="Q247" s="610">
        <v>1716</v>
      </c>
      <c r="R247" s="598"/>
      <c r="S247" s="611">
        <v>132</v>
      </c>
    </row>
    <row r="248" spans="1:19" ht="14.4" customHeight="1" x14ac:dyDescent="0.3">
      <c r="A248" s="592" t="s">
        <v>968</v>
      </c>
      <c r="B248" s="593" t="s">
        <v>969</v>
      </c>
      <c r="C248" s="593" t="s">
        <v>447</v>
      </c>
      <c r="D248" s="593" t="s">
        <v>531</v>
      </c>
      <c r="E248" s="593" t="s">
        <v>990</v>
      </c>
      <c r="F248" s="593" t="s">
        <v>1024</v>
      </c>
      <c r="G248" s="593" t="s">
        <v>1025</v>
      </c>
      <c r="H248" s="610"/>
      <c r="I248" s="610"/>
      <c r="J248" s="593"/>
      <c r="K248" s="593"/>
      <c r="L248" s="610"/>
      <c r="M248" s="610"/>
      <c r="N248" s="593"/>
      <c r="O248" s="593"/>
      <c r="P248" s="610">
        <v>1</v>
      </c>
      <c r="Q248" s="610">
        <v>74</v>
      </c>
      <c r="R248" s="598"/>
      <c r="S248" s="611">
        <v>74</v>
      </c>
    </row>
    <row r="249" spans="1:19" ht="14.4" customHeight="1" x14ac:dyDescent="0.3">
      <c r="A249" s="592" t="s">
        <v>1048</v>
      </c>
      <c r="B249" s="593" t="s">
        <v>1049</v>
      </c>
      <c r="C249" s="593" t="s">
        <v>442</v>
      </c>
      <c r="D249" s="593" t="s">
        <v>959</v>
      </c>
      <c r="E249" s="593" t="s">
        <v>990</v>
      </c>
      <c r="F249" s="593" t="s">
        <v>1050</v>
      </c>
      <c r="G249" s="593" t="s">
        <v>1051</v>
      </c>
      <c r="H249" s="610"/>
      <c r="I249" s="610"/>
      <c r="J249" s="593"/>
      <c r="K249" s="593"/>
      <c r="L249" s="610">
        <v>2</v>
      </c>
      <c r="M249" s="610">
        <v>242</v>
      </c>
      <c r="N249" s="593">
        <v>1</v>
      </c>
      <c r="O249" s="593">
        <v>121</v>
      </c>
      <c r="P249" s="610"/>
      <c r="Q249" s="610"/>
      <c r="R249" s="598"/>
      <c r="S249" s="611"/>
    </row>
    <row r="250" spans="1:19" ht="14.4" customHeight="1" x14ac:dyDescent="0.3">
      <c r="A250" s="592" t="s">
        <v>1048</v>
      </c>
      <c r="B250" s="593" t="s">
        <v>1049</v>
      </c>
      <c r="C250" s="593" t="s">
        <v>442</v>
      </c>
      <c r="D250" s="593" t="s">
        <v>959</v>
      </c>
      <c r="E250" s="593" t="s">
        <v>990</v>
      </c>
      <c r="F250" s="593" t="s">
        <v>1050</v>
      </c>
      <c r="G250" s="593" t="s">
        <v>1052</v>
      </c>
      <c r="H250" s="610">
        <v>88</v>
      </c>
      <c r="I250" s="610">
        <v>10648</v>
      </c>
      <c r="J250" s="593">
        <v>11</v>
      </c>
      <c r="K250" s="593">
        <v>121</v>
      </c>
      <c r="L250" s="610">
        <v>8</v>
      </c>
      <c r="M250" s="610">
        <v>968</v>
      </c>
      <c r="N250" s="593">
        <v>1</v>
      </c>
      <c r="O250" s="593">
        <v>121</v>
      </c>
      <c r="P250" s="610">
        <v>24</v>
      </c>
      <c r="Q250" s="610">
        <v>2908</v>
      </c>
      <c r="R250" s="598">
        <v>3.0041322314049586</v>
      </c>
      <c r="S250" s="611">
        <v>121.16666666666667</v>
      </c>
    </row>
    <row r="251" spans="1:19" ht="14.4" customHeight="1" x14ac:dyDescent="0.3">
      <c r="A251" s="592" t="s">
        <v>1048</v>
      </c>
      <c r="B251" s="593" t="s">
        <v>1049</v>
      </c>
      <c r="C251" s="593" t="s">
        <v>442</v>
      </c>
      <c r="D251" s="593" t="s">
        <v>531</v>
      </c>
      <c r="E251" s="593" t="s">
        <v>990</v>
      </c>
      <c r="F251" s="593" t="s">
        <v>996</v>
      </c>
      <c r="G251" s="593" t="s">
        <v>997</v>
      </c>
      <c r="H251" s="610">
        <v>6</v>
      </c>
      <c r="I251" s="610">
        <v>222</v>
      </c>
      <c r="J251" s="593"/>
      <c r="K251" s="593">
        <v>37</v>
      </c>
      <c r="L251" s="610"/>
      <c r="M251" s="610"/>
      <c r="N251" s="593"/>
      <c r="O251" s="593"/>
      <c r="P251" s="610"/>
      <c r="Q251" s="610"/>
      <c r="R251" s="598"/>
      <c r="S251" s="611"/>
    </row>
    <row r="252" spans="1:19" ht="14.4" customHeight="1" x14ac:dyDescent="0.3">
      <c r="A252" s="592" t="s">
        <v>1048</v>
      </c>
      <c r="B252" s="593" t="s">
        <v>1049</v>
      </c>
      <c r="C252" s="593" t="s">
        <v>442</v>
      </c>
      <c r="D252" s="593" t="s">
        <v>531</v>
      </c>
      <c r="E252" s="593" t="s">
        <v>990</v>
      </c>
      <c r="F252" s="593" t="s">
        <v>996</v>
      </c>
      <c r="G252" s="593" t="s">
        <v>998</v>
      </c>
      <c r="H252" s="610">
        <v>1</v>
      </c>
      <c r="I252" s="610">
        <v>37</v>
      </c>
      <c r="J252" s="593"/>
      <c r="K252" s="593">
        <v>37</v>
      </c>
      <c r="L252" s="610"/>
      <c r="M252" s="610"/>
      <c r="N252" s="593"/>
      <c r="O252" s="593"/>
      <c r="P252" s="610">
        <v>5</v>
      </c>
      <c r="Q252" s="610">
        <v>185</v>
      </c>
      <c r="R252" s="598"/>
      <c r="S252" s="611">
        <v>37</v>
      </c>
    </row>
    <row r="253" spans="1:19" ht="14.4" customHeight="1" x14ac:dyDescent="0.3">
      <c r="A253" s="592" t="s">
        <v>1048</v>
      </c>
      <c r="B253" s="593" t="s">
        <v>1049</v>
      </c>
      <c r="C253" s="593" t="s">
        <v>442</v>
      </c>
      <c r="D253" s="593" t="s">
        <v>531</v>
      </c>
      <c r="E253" s="593" t="s">
        <v>990</v>
      </c>
      <c r="F253" s="593" t="s">
        <v>1004</v>
      </c>
      <c r="G253" s="593" t="s">
        <v>1005</v>
      </c>
      <c r="H253" s="610"/>
      <c r="I253" s="610"/>
      <c r="J253" s="593"/>
      <c r="K253" s="593"/>
      <c r="L253" s="610">
        <v>1</v>
      </c>
      <c r="M253" s="610">
        <v>5</v>
      </c>
      <c r="N253" s="593">
        <v>1</v>
      </c>
      <c r="O253" s="593">
        <v>5</v>
      </c>
      <c r="P253" s="610"/>
      <c r="Q253" s="610"/>
      <c r="R253" s="598"/>
      <c r="S253" s="611"/>
    </row>
    <row r="254" spans="1:19" ht="14.4" customHeight="1" x14ac:dyDescent="0.3">
      <c r="A254" s="592" t="s">
        <v>1048</v>
      </c>
      <c r="B254" s="593" t="s">
        <v>1049</v>
      </c>
      <c r="C254" s="593" t="s">
        <v>442</v>
      </c>
      <c r="D254" s="593" t="s">
        <v>531</v>
      </c>
      <c r="E254" s="593" t="s">
        <v>990</v>
      </c>
      <c r="F254" s="593" t="s">
        <v>1050</v>
      </c>
      <c r="G254" s="593" t="s">
        <v>1051</v>
      </c>
      <c r="H254" s="610">
        <v>373</v>
      </c>
      <c r="I254" s="610">
        <v>45133</v>
      </c>
      <c r="J254" s="593">
        <v>0.63869863013698636</v>
      </c>
      <c r="K254" s="593">
        <v>121</v>
      </c>
      <c r="L254" s="610">
        <v>584</v>
      </c>
      <c r="M254" s="610">
        <v>70664</v>
      </c>
      <c r="N254" s="593">
        <v>1</v>
      </c>
      <c r="O254" s="593">
        <v>121</v>
      </c>
      <c r="P254" s="610">
        <v>904</v>
      </c>
      <c r="Q254" s="610">
        <v>109990</v>
      </c>
      <c r="R254" s="598">
        <v>1.5565210007924828</v>
      </c>
      <c r="S254" s="611">
        <v>121.67035398230088</v>
      </c>
    </row>
    <row r="255" spans="1:19" ht="14.4" customHeight="1" x14ac:dyDescent="0.3">
      <c r="A255" s="592" t="s">
        <v>1048</v>
      </c>
      <c r="B255" s="593" t="s">
        <v>1049</v>
      </c>
      <c r="C255" s="593" t="s">
        <v>442</v>
      </c>
      <c r="D255" s="593" t="s">
        <v>531</v>
      </c>
      <c r="E255" s="593" t="s">
        <v>990</v>
      </c>
      <c r="F255" s="593" t="s">
        <v>1050</v>
      </c>
      <c r="G255" s="593" t="s">
        <v>1052</v>
      </c>
      <c r="H255" s="610">
        <v>67</v>
      </c>
      <c r="I255" s="610">
        <v>8107</v>
      </c>
      <c r="J255" s="593">
        <v>0.54032258064516125</v>
      </c>
      <c r="K255" s="593">
        <v>121</v>
      </c>
      <c r="L255" s="610">
        <v>124</v>
      </c>
      <c r="M255" s="610">
        <v>15004</v>
      </c>
      <c r="N255" s="593">
        <v>1</v>
      </c>
      <c r="O255" s="593">
        <v>121</v>
      </c>
      <c r="P255" s="610"/>
      <c r="Q255" s="610"/>
      <c r="R255" s="598"/>
      <c r="S255" s="611"/>
    </row>
    <row r="256" spans="1:19" ht="14.4" customHeight="1" x14ac:dyDescent="0.3">
      <c r="A256" s="592" t="s">
        <v>1048</v>
      </c>
      <c r="B256" s="593" t="s">
        <v>1049</v>
      </c>
      <c r="C256" s="593" t="s">
        <v>442</v>
      </c>
      <c r="D256" s="593" t="s">
        <v>531</v>
      </c>
      <c r="E256" s="593" t="s">
        <v>990</v>
      </c>
      <c r="F256" s="593" t="s">
        <v>1022</v>
      </c>
      <c r="G256" s="593" t="s">
        <v>1023</v>
      </c>
      <c r="H256" s="610">
        <v>7</v>
      </c>
      <c r="I256" s="610">
        <v>917</v>
      </c>
      <c r="J256" s="593"/>
      <c r="K256" s="593">
        <v>131</v>
      </c>
      <c r="L256" s="610"/>
      <c r="M256" s="610"/>
      <c r="N256" s="593"/>
      <c r="O256" s="593"/>
      <c r="P256" s="610">
        <v>5</v>
      </c>
      <c r="Q256" s="610">
        <v>660</v>
      </c>
      <c r="R256" s="598"/>
      <c r="S256" s="611">
        <v>132</v>
      </c>
    </row>
    <row r="257" spans="1:19" ht="14.4" customHeight="1" x14ac:dyDescent="0.3">
      <c r="A257" s="592" t="s">
        <v>1048</v>
      </c>
      <c r="B257" s="593" t="s">
        <v>1049</v>
      </c>
      <c r="C257" s="593" t="s">
        <v>442</v>
      </c>
      <c r="D257" s="593" t="s">
        <v>532</v>
      </c>
      <c r="E257" s="593" t="s">
        <v>990</v>
      </c>
      <c r="F257" s="593" t="s">
        <v>1002</v>
      </c>
      <c r="G257" s="593" t="s">
        <v>1003</v>
      </c>
      <c r="H257" s="610"/>
      <c r="I257" s="610"/>
      <c r="J257" s="593"/>
      <c r="K257" s="593"/>
      <c r="L257" s="610">
        <v>1</v>
      </c>
      <c r="M257" s="610">
        <v>5</v>
      </c>
      <c r="N257" s="593">
        <v>1</v>
      </c>
      <c r="O257" s="593">
        <v>5</v>
      </c>
      <c r="P257" s="610"/>
      <c r="Q257" s="610"/>
      <c r="R257" s="598"/>
      <c r="S257" s="611"/>
    </row>
    <row r="258" spans="1:19" ht="14.4" customHeight="1" x14ac:dyDescent="0.3">
      <c r="A258" s="592" t="s">
        <v>1048</v>
      </c>
      <c r="B258" s="593" t="s">
        <v>1049</v>
      </c>
      <c r="C258" s="593" t="s">
        <v>442</v>
      </c>
      <c r="D258" s="593" t="s">
        <v>532</v>
      </c>
      <c r="E258" s="593" t="s">
        <v>990</v>
      </c>
      <c r="F258" s="593" t="s">
        <v>1050</v>
      </c>
      <c r="G258" s="593" t="s">
        <v>1051</v>
      </c>
      <c r="H258" s="610">
        <v>40</v>
      </c>
      <c r="I258" s="610">
        <v>4840</v>
      </c>
      <c r="J258" s="593">
        <v>2</v>
      </c>
      <c r="K258" s="593">
        <v>121</v>
      </c>
      <c r="L258" s="610">
        <v>20</v>
      </c>
      <c r="M258" s="610">
        <v>2420</v>
      </c>
      <c r="N258" s="593">
        <v>1</v>
      </c>
      <c r="O258" s="593">
        <v>121</v>
      </c>
      <c r="P258" s="610">
        <v>20</v>
      </c>
      <c r="Q258" s="610">
        <v>2434</v>
      </c>
      <c r="R258" s="598">
        <v>1.0057851239669422</v>
      </c>
      <c r="S258" s="611">
        <v>121.7</v>
      </c>
    </row>
    <row r="259" spans="1:19" ht="14.4" customHeight="1" x14ac:dyDescent="0.3">
      <c r="A259" s="592" t="s">
        <v>1048</v>
      </c>
      <c r="B259" s="593" t="s">
        <v>1049</v>
      </c>
      <c r="C259" s="593" t="s">
        <v>442</v>
      </c>
      <c r="D259" s="593" t="s">
        <v>532</v>
      </c>
      <c r="E259" s="593" t="s">
        <v>990</v>
      </c>
      <c r="F259" s="593" t="s">
        <v>1050</v>
      </c>
      <c r="G259" s="593" t="s">
        <v>1052</v>
      </c>
      <c r="H259" s="610">
        <v>5</v>
      </c>
      <c r="I259" s="610">
        <v>605</v>
      </c>
      <c r="J259" s="593">
        <v>1.25</v>
      </c>
      <c r="K259" s="593">
        <v>121</v>
      </c>
      <c r="L259" s="610">
        <v>4</v>
      </c>
      <c r="M259" s="610">
        <v>484</v>
      </c>
      <c r="N259" s="593">
        <v>1</v>
      </c>
      <c r="O259" s="593">
        <v>121</v>
      </c>
      <c r="P259" s="610">
        <v>2</v>
      </c>
      <c r="Q259" s="610">
        <v>242</v>
      </c>
      <c r="R259" s="598">
        <v>0.5</v>
      </c>
      <c r="S259" s="611">
        <v>121</v>
      </c>
    </row>
    <row r="260" spans="1:19" ht="14.4" customHeight="1" x14ac:dyDescent="0.3">
      <c r="A260" s="592" t="s">
        <v>1048</v>
      </c>
      <c r="B260" s="593" t="s">
        <v>1049</v>
      </c>
      <c r="C260" s="593" t="s">
        <v>442</v>
      </c>
      <c r="D260" s="593" t="s">
        <v>534</v>
      </c>
      <c r="E260" s="593" t="s">
        <v>990</v>
      </c>
      <c r="F260" s="593" t="s">
        <v>1050</v>
      </c>
      <c r="G260" s="593" t="s">
        <v>1051</v>
      </c>
      <c r="H260" s="610">
        <v>1</v>
      </c>
      <c r="I260" s="610">
        <v>121</v>
      </c>
      <c r="J260" s="593"/>
      <c r="K260" s="593">
        <v>121</v>
      </c>
      <c r="L260" s="610"/>
      <c r="M260" s="610"/>
      <c r="N260" s="593"/>
      <c r="O260" s="593"/>
      <c r="P260" s="610">
        <v>12</v>
      </c>
      <c r="Q260" s="610">
        <v>1464</v>
      </c>
      <c r="R260" s="598"/>
      <c r="S260" s="611">
        <v>122</v>
      </c>
    </row>
    <row r="261" spans="1:19" ht="14.4" customHeight="1" x14ac:dyDescent="0.3">
      <c r="A261" s="592" t="s">
        <v>1048</v>
      </c>
      <c r="B261" s="593" t="s">
        <v>1049</v>
      </c>
      <c r="C261" s="593" t="s">
        <v>442</v>
      </c>
      <c r="D261" s="593" t="s">
        <v>534</v>
      </c>
      <c r="E261" s="593" t="s">
        <v>990</v>
      </c>
      <c r="F261" s="593" t="s">
        <v>1050</v>
      </c>
      <c r="G261" s="593" t="s">
        <v>1052</v>
      </c>
      <c r="H261" s="610">
        <v>2</v>
      </c>
      <c r="I261" s="610">
        <v>242</v>
      </c>
      <c r="J261" s="593">
        <v>0.5</v>
      </c>
      <c r="K261" s="593">
        <v>121</v>
      </c>
      <c r="L261" s="610">
        <v>4</v>
      </c>
      <c r="M261" s="610">
        <v>484</v>
      </c>
      <c r="N261" s="593">
        <v>1</v>
      </c>
      <c r="O261" s="593">
        <v>121</v>
      </c>
      <c r="P261" s="610">
        <v>2</v>
      </c>
      <c r="Q261" s="610">
        <v>242</v>
      </c>
      <c r="R261" s="598">
        <v>0.5</v>
      </c>
      <c r="S261" s="611">
        <v>121</v>
      </c>
    </row>
    <row r="262" spans="1:19" ht="14.4" customHeight="1" x14ac:dyDescent="0.3">
      <c r="A262" s="592" t="s">
        <v>1048</v>
      </c>
      <c r="B262" s="593" t="s">
        <v>1049</v>
      </c>
      <c r="C262" s="593" t="s">
        <v>442</v>
      </c>
      <c r="D262" s="593" t="s">
        <v>535</v>
      </c>
      <c r="E262" s="593" t="s">
        <v>990</v>
      </c>
      <c r="F262" s="593" t="s">
        <v>1050</v>
      </c>
      <c r="G262" s="593" t="s">
        <v>1051</v>
      </c>
      <c r="H262" s="610">
        <v>42</v>
      </c>
      <c r="I262" s="610">
        <v>5082</v>
      </c>
      <c r="J262" s="593">
        <v>0.8571428571428571</v>
      </c>
      <c r="K262" s="593">
        <v>121</v>
      </c>
      <c r="L262" s="610">
        <v>49</v>
      </c>
      <c r="M262" s="610">
        <v>5929</v>
      </c>
      <c r="N262" s="593">
        <v>1</v>
      </c>
      <c r="O262" s="593">
        <v>121</v>
      </c>
      <c r="P262" s="610">
        <v>56</v>
      </c>
      <c r="Q262" s="610">
        <v>6806</v>
      </c>
      <c r="R262" s="598">
        <v>1.1479170180468883</v>
      </c>
      <c r="S262" s="611">
        <v>121.53571428571429</v>
      </c>
    </row>
    <row r="263" spans="1:19" ht="14.4" customHeight="1" x14ac:dyDescent="0.3">
      <c r="A263" s="592" t="s">
        <v>1048</v>
      </c>
      <c r="B263" s="593" t="s">
        <v>1049</v>
      </c>
      <c r="C263" s="593" t="s">
        <v>442</v>
      </c>
      <c r="D263" s="593" t="s">
        <v>535</v>
      </c>
      <c r="E263" s="593" t="s">
        <v>990</v>
      </c>
      <c r="F263" s="593" t="s">
        <v>1050</v>
      </c>
      <c r="G263" s="593" t="s">
        <v>1052</v>
      </c>
      <c r="H263" s="610">
        <v>28</v>
      </c>
      <c r="I263" s="610">
        <v>3388</v>
      </c>
      <c r="J263" s="593">
        <v>2.3333333333333335</v>
      </c>
      <c r="K263" s="593">
        <v>121</v>
      </c>
      <c r="L263" s="610">
        <v>12</v>
      </c>
      <c r="M263" s="610">
        <v>1452</v>
      </c>
      <c r="N263" s="593">
        <v>1</v>
      </c>
      <c r="O263" s="593">
        <v>121</v>
      </c>
      <c r="P263" s="610">
        <v>10</v>
      </c>
      <c r="Q263" s="610">
        <v>1210</v>
      </c>
      <c r="R263" s="598">
        <v>0.83333333333333337</v>
      </c>
      <c r="S263" s="611">
        <v>121</v>
      </c>
    </row>
    <row r="264" spans="1:19" ht="14.4" customHeight="1" thickBot="1" x14ac:dyDescent="0.35">
      <c r="A264" s="600" t="s">
        <v>1048</v>
      </c>
      <c r="B264" s="601" t="s">
        <v>1049</v>
      </c>
      <c r="C264" s="601" t="s">
        <v>442</v>
      </c>
      <c r="D264" s="601" t="s">
        <v>535</v>
      </c>
      <c r="E264" s="601" t="s">
        <v>990</v>
      </c>
      <c r="F264" s="601" t="s">
        <v>1024</v>
      </c>
      <c r="G264" s="601" t="s">
        <v>1025</v>
      </c>
      <c r="H264" s="612"/>
      <c r="I264" s="612"/>
      <c r="J264" s="601"/>
      <c r="K264" s="601"/>
      <c r="L264" s="612">
        <v>0</v>
      </c>
      <c r="M264" s="612">
        <v>0</v>
      </c>
      <c r="N264" s="601"/>
      <c r="O264" s="601"/>
      <c r="P264" s="612"/>
      <c r="Q264" s="612"/>
      <c r="R264" s="606"/>
      <c r="S264" s="61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1579.33</v>
      </c>
      <c r="C3" s="222">
        <f t="shared" ref="C3:R3" si="0">SUBTOTAL(9,C6:C1048576)</f>
        <v>3.338376623376623</v>
      </c>
      <c r="D3" s="222">
        <f t="shared" si="0"/>
        <v>3097</v>
      </c>
      <c r="E3" s="222">
        <f t="shared" si="0"/>
        <v>3</v>
      </c>
      <c r="F3" s="222">
        <f t="shared" si="0"/>
        <v>1008</v>
      </c>
      <c r="G3" s="225">
        <f>IF(D3&lt;&gt;0,F3/D3,"")</f>
        <v>0.32547626735550533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6"/>
      <c r="B5" s="627">
        <v>2015</v>
      </c>
      <c r="C5" s="628"/>
      <c r="D5" s="628">
        <v>2017</v>
      </c>
      <c r="E5" s="628"/>
      <c r="F5" s="628">
        <v>2018</v>
      </c>
      <c r="G5" s="666" t="s">
        <v>2</v>
      </c>
      <c r="H5" s="627">
        <v>2015</v>
      </c>
      <c r="I5" s="628"/>
      <c r="J5" s="628">
        <v>2017</v>
      </c>
      <c r="K5" s="628"/>
      <c r="L5" s="628">
        <v>2018</v>
      </c>
      <c r="M5" s="666" t="s">
        <v>2</v>
      </c>
      <c r="N5" s="627">
        <v>2015</v>
      </c>
      <c r="O5" s="628"/>
      <c r="P5" s="628">
        <v>2017</v>
      </c>
      <c r="Q5" s="628"/>
      <c r="R5" s="628">
        <v>2018</v>
      </c>
      <c r="S5" s="666" t="s">
        <v>2</v>
      </c>
    </row>
    <row r="6" spans="1:19" ht="14.4" customHeight="1" x14ac:dyDescent="0.3">
      <c r="A6" s="617" t="s">
        <v>1055</v>
      </c>
      <c r="B6" s="648">
        <v>1542.33</v>
      </c>
      <c r="C6" s="586">
        <v>3.338376623376623</v>
      </c>
      <c r="D6" s="648">
        <v>462</v>
      </c>
      <c r="E6" s="586">
        <v>1</v>
      </c>
      <c r="F6" s="648"/>
      <c r="G6" s="591"/>
      <c r="H6" s="648"/>
      <c r="I6" s="586"/>
      <c r="J6" s="648"/>
      <c r="K6" s="586"/>
      <c r="L6" s="648"/>
      <c r="M6" s="591"/>
      <c r="N6" s="648"/>
      <c r="O6" s="586"/>
      <c r="P6" s="648"/>
      <c r="Q6" s="586"/>
      <c r="R6" s="648"/>
      <c r="S6" s="122"/>
    </row>
    <row r="7" spans="1:19" ht="14.4" customHeight="1" x14ac:dyDescent="0.3">
      <c r="A7" s="618" t="s">
        <v>1056</v>
      </c>
      <c r="B7" s="650">
        <v>37</v>
      </c>
      <c r="C7" s="593"/>
      <c r="D7" s="650"/>
      <c r="E7" s="593"/>
      <c r="F7" s="650"/>
      <c r="G7" s="598"/>
      <c r="H7" s="650"/>
      <c r="I7" s="593"/>
      <c r="J7" s="650"/>
      <c r="K7" s="593"/>
      <c r="L7" s="650"/>
      <c r="M7" s="598"/>
      <c r="N7" s="650"/>
      <c r="O7" s="593"/>
      <c r="P7" s="650"/>
      <c r="Q7" s="593"/>
      <c r="R7" s="650"/>
      <c r="S7" s="599"/>
    </row>
    <row r="8" spans="1:19" ht="14.4" customHeight="1" x14ac:dyDescent="0.3">
      <c r="A8" s="618" t="s">
        <v>1057</v>
      </c>
      <c r="B8" s="650"/>
      <c r="C8" s="593"/>
      <c r="D8" s="650">
        <v>701</v>
      </c>
      <c r="E8" s="593">
        <v>1</v>
      </c>
      <c r="F8" s="650"/>
      <c r="G8" s="598"/>
      <c r="H8" s="650"/>
      <c r="I8" s="593"/>
      <c r="J8" s="650"/>
      <c r="K8" s="593"/>
      <c r="L8" s="650"/>
      <c r="M8" s="598"/>
      <c r="N8" s="650"/>
      <c r="O8" s="593"/>
      <c r="P8" s="650"/>
      <c r="Q8" s="593"/>
      <c r="R8" s="650"/>
      <c r="S8" s="599"/>
    </row>
    <row r="9" spans="1:19" ht="14.4" customHeight="1" thickBot="1" x14ac:dyDescent="0.35">
      <c r="A9" s="654" t="s">
        <v>1058</v>
      </c>
      <c r="B9" s="652"/>
      <c r="C9" s="601"/>
      <c r="D9" s="652">
        <v>1934</v>
      </c>
      <c r="E9" s="601">
        <v>1</v>
      </c>
      <c r="F9" s="652">
        <v>1008</v>
      </c>
      <c r="G9" s="606">
        <v>0.52119958634953467</v>
      </c>
      <c r="H9" s="652"/>
      <c r="I9" s="601"/>
      <c r="J9" s="652"/>
      <c r="K9" s="601"/>
      <c r="L9" s="652"/>
      <c r="M9" s="606"/>
      <c r="N9" s="652"/>
      <c r="O9" s="601"/>
      <c r="P9" s="652"/>
      <c r="Q9" s="601"/>
      <c r="R9" s="652"/>
      <c r="S9" s="60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1062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8</v>
      </c>
      <c r="G3" s="103">
        <f t="shared" si="0"/>
        <v>1579.33</v>
      </c>
      <c r="H3" s="103"/>
      <c r="I3" s="103"/>
      <c r="J3" s="103">
        <f t="shared" si="0"/>
        <v>7</v>
      </c>
      <c r="K3" s="103">
        <f t="shared" si="0"/>
        <v>3097</v>
      </c>
      <c r="L3" s="103"/>
      <c r="M3" s="103"/>
      <c r="N3" s="103">
        <f t="shared" si="0"/>
        <v>3</v>
      </c>
      <c r="O3" s="103">
        <f t="shared" si="0"/>
        <v>1008</v>
      </c>
      <c r="P3" s="75">
        <f>IF(K3=0,0,O3/K3)</f>
        <v>0.32547626735550533</v>
      </c>
      <c r="Q3" s="104">
        <f>IF(N3=0,0,O3/N3)</f>
        <v>336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7"/>
      <c r="B5" s="655"/>
      <c r="C5" s="657"/>
      <c r="D5" s="667"/>
      <c r="E5" s="659"/>
      <c r="F5" s="668" t="s">
        <v>71</v>
      </c>
      <c r="G5" s="669" t="s">
        <v>14</v>
      </c>
      <c r="H5" s="670"/>
      <c r="I5" s="670"/>
      <c r="J5" s="668" t="s">
        <v>71</v>
      </c>
      <c r="K5" s="669" t="s">
        <v>14</v>
      </c>
      <c r="L5" s="670"/>
      <c r="M5" s="670"/>
      <c r="N5" s="668" t="s">
        <v>71</v>
      </c>
      <c r="O5" s="669" t="s">
        <v>14</v>
      </c>
      <c r="P5" s="671"/>
      <c r="Q5" s="664"/>
    </row>
    <row r="6" spans="1:17" ht="14.4" customHeight="1" x14ac:dyDescent="0.3">
      <c r="A6" s="585" t="s">
        <v>1059</v>
      </c>
      <c r="B6" s="586" t="s">
        <v>969</v>
      </c>
      <c r="C6" s="586" t="s">
        <v>990</v>
      </c>
      <c r="D6" s="586" t="s">
        <v>1015</v>
      </c>
      <c r="E6" s="586" t="s">
        <v>1016</v>
      </c>
      <c r="F6" s="116">
        <v>1</v>
      </c>
      <c r="G6" s="116">
        <v>33.33</v>
      </c>
      <c r="H6" s="116"/>
      <c r="I6" s="116">
        <v>33.33</v>
      </c>
      <c r="J6" s="116"/>
      <c r="K6" s="116"/>
      <c r="L6" s="116"/>
      <c r="M6" s="116"/>
      <c r="N6" s="116"/>
      <c r="O6" s="116"/>
      <c r="P6" s="591"/>
      <c r="Q6" s="609"/>
    </row>
    <row r="7" spans="1:17" ht="14.4" customHeight="1" x14ac:dyDescent="0.3">
      <c r="A7" s="592" t="s">
        <v>1059</v>
      </c>
      <c r="B7" s="593" t="s">
        <v>969</v>
      </c>
      <c r="C7" s="593" t="s">
        <v>990</v>
      </c>
      <c r="D7" s="593" t="s">
        <v>1026</v>
      </c>
      <c r="E7" s="593" t="s">
        <v>1027</v>
      </c>
      <c r="F7" s="610">
        <v>1</v>
      </c>
      <c r="G7" s="610">
        <v>354</v>
      </c>
      <c r="H7" s="610"/>
      <c r="I7" s="610">
        <v>354</v>
      </c>
      <c r="J7" s="610"/>
      <c r="K7" s="610"/>
      <c r="L7" s="610"/>
      <c r="M7" s="610"/>
      <c r="N7" s="610"/>
      <c r="O7" s="610"/>
      <c r="P7" s="598"/>
      <c r="Q7" s="611"/>
    </row>
    <row r="8" spans="1:17" ht="14.4" customHeight="1" x14ac:dyDescent="0.3">
      <c r="A8" s="592" t="s">
        <v>1059</v>
      </c>
      <c r="B8" s="593" t="s">
        <v>969</v>
      </c>
      <c r="C8" s="593" t="s">
        <v>990</v>
      </c>
      <c r="D8" s="593" t="s">
        <v>1043</v>
      </c>
      <c r="E8" s="593" t="s">
        <v>1044</v>
      </c>
      <c r="F8" s="610">
        <v>5</v>
      </c>
      <c r="G8" s="610">
        <v>1155</v>
      </c>
      <c r="H8" s="610">
        <v>2.5</v>
      </c>
      <c r="I8" s="610">
        <v>231</v>
      </c>
      <c r="J8" s="610">
        <v>2</v>
      </c>
      <c r="K8" s="610">
        <v>462</v>
      </c>
      <c r="L8" s="610">
        <v>1</v>
      </c>
      <c r="M8" s="610">
        <v>231</v>
      </c>
      <c r="N8" s="610"/>
      <c r="O8" s="610"/>
      <c r="P8" s="598"/>
      <c r="Q8" s="611"/>
    </row>
    <row r="9" spans="1:17" ht="14.4" customHeight="1" x14ac:dyDescent="0.3">
      <c r="A9" s="592" t="s">
        <v>968</v>
      </c>
      <c r="B9" s="593" t="s">
        <v>969</v>
      </c>
      <c r="C9" s="593" t="s">
        <v>990</v>
      </c>
      <c r="D9" s="593" t="s">
        <v>996</v>
      </c>
      <c r="E9" s="593" t="s">
        <v>997</v>
      </c>
      <c r="F9" s="610">
        <v>1</v>
      </c>
      <c r="G9" s="610">
        <v>37</v>
      </c>
      <c r="H9" s="610"/>
      <c r="I9" s="610">
        <v>37</v>
      </c>
      <c r="J9" s="610"/>
      <c r="K9" s="610"/>
      <c r="L9" s="610"/>
      <c r="M9" s="610"/>
      <c r="N9" s="610"/>
      <c r="O9" s="610"/>
      <c r="P9" s="598"/>
      <c r="Q9" s="611"/>
    </row>
    <row r="10" spans="1:17" ht="14.4" customHeight="1" x14ac:dyDescent="0.3">
      <c r="A10" s="592" t="s">
        <v>1060</v>
      </c>
      <c r="B10" s="593" t="s">
        <v>969</v>
      </c>
      <c r="C10" s="593" t="s">
        <v>990</v>
      </c>
      <c r="D10" s="593" t="s">
        <v>1040</v>
      </c>
      <c r="E10" s="593" t="s">
        <v>1042</v>
      </c>
      <c r="F10" s="610"/>
      <c r="G10" s="610"/>
      <c r="H10" s="610"/>
      <c r="I10" s="610"/>
      <c r="J10" s="610">
        <v>1</v>
      </c>
      <c r="K10" s="610">
        <v>701</v>
      </c>
      <c r="L10" s="610">
        <v>1</v>
      </c>
      <c r="M10" s="610">
        <v>701</v>
      </c>
      <c r="N10" s="610"/>
      <c r="O10" s="610"/>
      <c r="P10" s="598"/>
      <c r="Q10" s="611"/>
    </row>
    <row r="11" spans="1:17" ht="14.4" customHeight="1" x14ac:dyDescent="0.3">
      <c r="A11" s="592" t="s">
        <v>1061</v>
      </c>
      <c r="B11" s="593" t="s">
        <v>969</v>
      </c>
      <c r="C11" s="593" t="s">
        <v>990</v>
      </c>
      <c r="D11" s="593" t="s">
        <v>1006</v>
      </c>
      <c r="E11" s="593" t="s">
        <v>1007</v>
      </c>
      <c r="F11" s="610"/>
      <c r="G11" s="610"/>
      <c r="H11" s="610"/>
      <c r="I11" s="610"/>
      <c r="J11" s="610"/>
      <c r="K11" s="610"/>
      <c r="L11" s="610"/>
      <c r="M11" s="610"/>
      <c r="N11" s="610">
        <v>1</v>
      </c>
      <c r="O11" s="610">
        <v>74</v>
      </c>
      <c r="P11" s="598"/>
      <c r="Q11" s="611">
        <v>74</v>
      </c>
    </row>
    <row r="12" spans="1:17" ht="14.4" customHeight="1" x14ac:dyDescent="0.3">
      <c r="A12" s="592" t="s">
        <v>1061</v>
      </c>
      <c r="B12" s="593" t="s">
        <v>969</v>
      </c>
      <c r="C12" s="593" t="s">
        <v>990</v>
      </c>
      <c r="D12" s="593" t="s">
        <v>1009</v>
      </c>
      <c r="E12" s="593" t="s">
        <v>1010</v>
      </c>
      <c r="F12" s="610"/>
      <c r="G12" s="610"/>
      <c r="H12" s="610"/>
      <c r="I12" s="610"/>
      <c r="J12" s="610">
        <v>1</v>
      </c>
      <c r="K12" s="610">
        <v>177</v>
      </c>
      <c r="L12" s="610">
        <v>1</v>
      </c>
      <c r="M12" s="610">
        <v>177</v>
      </c>
      <c r="N12" s="610"/>
      <c r="O12" s="610"/>
      <c r="P12" s="598"/>
      <c r="Q12" s="611"/>
    </row>
    <row r="13" spans="1:17" ht="14.4" customHeight="1" x14ac:dyDescent="0.3">
      <c r="A13" s="592" t="s">
        <v>1061</v>
      </c>
      <c r="B13" s="593" t="s">
        <v>969</v>
      </c>
      <c r="C13" s="593" t="s">
        <v>990</v>
      </c>
      <c r="D13" s="593" t="s">
        <v>1026</v>
      </c>
      <c r="E13" s="593" t="s">
        <v>1028</v>
      </c>
      <c r="F13" s="610"/>
      <c r="G13" s="610"/>
      <c r="H13" s="610"/>
      <c r="I13" s="610"/>
      <c r="J13" s="610">
        <v>1</v>
      </c>
      <c r="K13" s="610">
        <v>355</v>
      </c>
      <c r="L13" s="610">
        <v>1</v>
      </c>
      <c r="M13" s="610">
        <v>355</v>
      </c>
      <c r="N13" s="610"/>
      <c r="O13" s="610"/>
      <c r="P13" s="598"/>
      <c r="Q13" s="611"/>
    </row>
    <row r="14" spans="1:17" ht="14.4" customHeight="1" x14ac:dyDescent="0.3">
      <c r="A14" s="592" t="s">
        <v>1061</v>
      </c>
      <c r="B14" s="593" t="s">
        <v>969</v>
      </c>
      <c r="C14" s="593" t="s">
        <v>990</v>
      </c>
      <c r="D14" s="593" t="s">
        <v>1040</v>
      </c>
      <c r="E14" s="593" t="s">
        <v>1041</v>
      </c>
      <c r="F14" s="610"/>
      <c r="G14" s="610"/>
      <c r="H14" s="610"/>
      <c r="I14" s="610"/>
      <c r="J14" s="610">
        <v>1</v>
      </c>
      <c r="K14" s="610">
        <v>701</v>
      </c>
      <c r="L14" s="610">
        <v>1</v>
      </c>
      <c r="M14" s="610">
        <v>701</v>
      </c>
      <c r="N14" s="610"/>
      <c r="O14" s="610"/>
      <c r="P14" s="598"/>
      <c r="Q14" s="611"/>
    </row>
    <row r="15" spans="1:17" ht="14.4" customHeight="1" x14ac:dyDescent="0.3">
      <c r="A15" s="592" t="s">
        <v>1061</v>
      </c>
      <c r="B15" s="593" t="s">
        <v>969</v>
      </c>
      <c r="C15" s="593" t="s">
        <v>990</v>
      </c>
      <c r="D15" s="593" t="s">
        <v>1040</v>
      </c>
      <c r="E15" s="593" t="s">
        <v>1042</v>
      </c>
      <c r="F15" s="610"/>
      <c r="G15" s="610"/>
      <c r="H15" s="610"/>
      <c r="I15" s="610"/>
      <c r="J15" s="610">
        <v>1</v>
      </c>
      <c r="K15" s="610">
        <v>701</v>
      </c>
      <c r="L15" s="610">
        <v>1</v>
      </c>
      <c r="M15" s="610">
        <v>701</v>
      </c>
      <c r="N15" s="610">
        <v>1</v>
      </c>
      <c r="O15" s="610">
        <v>702</v>
      </c>
      <c r="P15" s="598">
        <v>1.0014265335235377</v>
      </c>
      <c r="Q15" s="611">
        <v>702</v>
      </c>
    </row>
    <row r="16" spans="1:17" ht="14.4" customHeight="1" thickBot="1" x14ac:dyDescent="0.35">
      <c r="A16" s="600" t="s">
        <v>1061</v>
      </c>
      <c r="B16" s="601" t="s">
        <v>969</v>
      </c>
      <c r="C16" s="601" t="s">
        <v>990</v>
      </c>
      <c r="D16" s="601" t="s">
        <v>1043</v>
      </c>
      <c r="E16" s="601" t="s">
        <v>1044</v>
      </c>
      <c r="F16" s="612"/>
      <c r="G16" s="612"/>
      <c r="H16" s="612"/>
      <c r="I16" s="612"/>
      <c r="J16" s="612"/>
      <c r="K16" s="612"/>
      <c r="L16" s="612"/>
      <c r="M16" s="612"/>
      <c r="N16" s="612">
        <v>1</v>
      </c>
      <c r="O16" s="612">
        <v>232</v>
      </c>
      <c r="P16" s="606"/>
      <c r="Q16" s="613">
        <v>232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2019-01-29T08:06:42Z</dcterms:modified>
</cp:coreProperties>
</file>