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C16" i="431"/>
  <c r="D14" i="431"/>
  <c r="E12" i="431"/>
  <c r="F10" i="431"/>
  <c r="F18" i="431"/>
  <c r="H10" i="431"/>
  <c r="H18" i="431"/>
  <c r="I12" i="431"/>
  <c r="J10" i="431"/>
  <c r="K12" i="431"/>
  <c r="L10" i="431"/>
  <c r="L18" i="431"/>
  <c r="N10" i="431"/>
  <c r="N14" i="431"/>
  <c r="O16" i="431"/>
  <c r="P14" i="431"/>
  <c r="Q12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D10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D18" i="431"/>
  <c r="E16" i="431"/>
  <c r="F14" i="431"/>
  <c r="G12" i="431"/>
  <c r="G16" i="431"/>
  <c r="H14" i="431"/>
  <c r="I16" i="431"/>
  <c r="J14" i="431"/>
  <c r="J18" i="431"/>
  <c r="K16" i="431"/>
  <c r="L14" i="431"/>
  <c r="M12" i="431"/>
  <c r="M16" i="431"/>
  <c r="N18" i="431"/>
  <c r="P10" i="431"/>
  <c r="P18" i="431"/>
  <c r="Q16" i="431"/>
  <c r="O12" i="431"/>
  <c r="O8" i="431"/>
  <c r="I8" i="431"/>
  <c r="M8" i="431"/>
  <c r="Q8" i="431"/>
  <c r="L8" i="431"/>
  <c r="F8" i="431"/>
  <c r="J8" i="431"/>
  <c r="E8" i="431"/>
  <c r="K8" i="431"/>
  <c r="N8" i="431"/>
  <c r="G8" i="431"/>
  <c r="H8" i="431"/>
  <c r="D8" i="431"/>
  <c r="C8" i="431"/>
  <c r="P8" i="431"/>
  <c r="S16" i="431" l="1"/>
  <c r="R16" i="431"/>
  <c r="R15" i="431"/>
  <c r="S15" i="431"/>
  <c r="R11" i="431"/>
  <c r="S11" i="431"/>
  <c r="R18" i="431"/>
  <c r="S18" i="431"/>
  <c r="S14" i="431"/>
  <c r="R14" i="431"/>
  <c r="R10" i="431"/>
  <c r="S10" i="431"/>
  <c r="R12" i="431"/>
  <c r="S12" i="431"/>
  <c r="S17" i="431"/>
  <c r="R17" i="431"/>
  <c r="S13" i="431"/>
  <c r="R13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D19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D24" i="414"/>
  <c r="C24" i="414"/>
  <c r="H3" i="390" l="1"/>
  <c r="U3" i="347"/>
  <c r="S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<sst xmlns="http://schemas.openxmlformats.org/spreadsheetml/2006/main" count="3247" uniqueCount="834">
  <si>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</si>
  <si>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</si>
  <si>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</si>
  <si>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</si>
  <si>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</si>
  <si>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</si>
  <si>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</si>
  <si>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</si>
  <si>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</si>
  <si>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</si>
  <si>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</si>
  <si>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</si>
  <si>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</si>
  <si>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</si>
  <si>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</si>
  <si>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</si>
  <si>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</si>
  <si>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</si>
  <si>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</si>
  <si>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</si>
  <si>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</si>
  <si>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</si>
  <si>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</si>
  <si>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</si>
  <si>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</si>
  <si>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</si>
  <si>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</si>
  <si>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</si>
  <si>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</si>
  <si>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</si>
  <si>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</si>
  <si>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</si>
  <si>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</si>
  <si>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</si>
  <si>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</si>
  <si>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</si>
  <si>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</si>
  <si>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</si>
  <si>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</si>
  <si>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</si>
  <si>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</si>
  <si>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</si>
  <si>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</si>
  <si>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</si>
  <si>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</si>
  <si>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</si>
  <si>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</si>
  <si>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</si>
  <si>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</si>
  <si>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</si>
  <si>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</si>
  <si>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</si>
  <si>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</si>
  <si>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</si>
  <si>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</si>
  <si>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</si>
  <si>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</si>
  <si>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</si>
  <si>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</si>
  <si>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</si>
  <si>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</si>
  <si>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</si>
  <si>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</si>
  <si>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</si>
  <si>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</si>
  <si>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</si>
  <si>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</si>
  <si>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</si>
  <si>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</si>
  <si>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</si>
  <si>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</si>
  <si>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</si>
  <si>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</si>
  <si>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</si>
  <si>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</si>
  <si>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</si>
  <si>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</si>
  <si>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</si>
  <si>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</si>
  <si>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</si>
  <si>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</si>
  <si>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</si>
  <si>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</si>
  <si>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</si>
  <si>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</si>
  <si>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</si>
  <si>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</si>
  <si>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</si>
  <si>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</si>
  <si>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</si>
  <si>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</si>
  <si>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</si>
  <si>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</si>
  <si>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</si>
  <si>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</si>
  <si>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</si>
  <si>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</si>
  <si>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</si>
  <si>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</si>
  <si>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</si>
  <si>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</si>
  <si>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</si>
  <si>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</si>
  <si>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</si>
  <si>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</si>
  <si>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</si>
  <si>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</si>
  <si>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</si>
  <si>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</si>
  <si>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</si>
  <si>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</si>
  <si>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</si>
  <si>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</si>
  <si>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</si>
  <si>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</si>
  <si>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</si>
  <si>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</si>
  <si>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</si>
  <si>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</si>
  <si>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</si>
  <si>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</si>
  <si>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</si>
  <si>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</si>
  <si>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</si>
  <si>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</si>
  <si>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</si>
  <si>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</si>
  <si>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</si>
  <si>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</si>
  <si>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</si>
  <si>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</si>
  <si>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</si>
  <si>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</si>
  <si>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</si>
  <si>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</si>
  <si>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</si>
  <si>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</si>
  <si>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</si>
  <si>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</si>
  <si>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</si>
  <si>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</si>
  <si>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</si>
  <si>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</si>
  <si>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</si>
  <si>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</si>
  <si>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</si>
  <si>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</si>
  <si>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</si>
  <si>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</si>
  <si>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</si>
  <si>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</si>
  <si>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</si>
  <si>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</si>
  <si>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</si>
  <si>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</si>
  <si>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</si>
  <si>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</si>
  <si>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</si>
  <si>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</si>
  <si>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</si>
  <si>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</si>
  <si>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</si>
  <si>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</si>
  <si>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</si>
  <si>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</si>
  <si>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</si>
  <si>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</si>
  <si>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</si>
  <si>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</si>
  <si>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</si>
  <si>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</si>
  <si>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</si>
  <si>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</si>
  <si>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</si>
  <si>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</si>
  <si>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</si>
  <si>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</si>
  <si>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</si>
  <si>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</si>
  <si>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</si>
  <si>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</si>
  <si>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</si>
  <si>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</si>
  <si>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</si>
  <si>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</si>
  <si>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</si>
  <si>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</si>
  <si>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</si>
  <si>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</si>
  <si>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</si>
  <si>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</si>
  <si>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</si>
  <si>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</si>
  <si>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</si>
  <si>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</si>
  <si>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</si>
  <si>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</si>
  <si>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</si>
  <si>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</si>
  <si>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</si>
  <si>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</si>
  <si>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</si>
  <si>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</si>
  <si>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</si>
  <si>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</si>
  <si>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</si>
  <si>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</si>
  <si>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</si>
  <si>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</si>
  <si>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</si>
  <si>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</si>
  <si>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</si>
  <si>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</si>
  <si>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</si>
  <si>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</si>
  <si>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</si>
  <si>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</si>
  <si>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</si>
  <si>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</si>
  <si>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</si>
  <si>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</si>
  <si>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</si>
  <si>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</si>
  <si>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</si>
  <si>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</si>
  <si>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</si>
  <si>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</si>
  <si>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</si>
  <si>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</si>
  <si>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</si>
  <si>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</si>
  <si>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</si>
  <si>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</si>
  <si>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</si>
  <si>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</si>
  <si>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</si>
  <si>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</si>
  <si>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</si>
  <si>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</si>
  <si>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</si>
  <si>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</si>
  <si>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</si>
  <si>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</si>
  <si>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</si>
  <si>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</si>
  <si>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</si>
  <si>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</si>
  <si>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</si>
  <si>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</si>
  <si>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</si>
  <si>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</si>
  <si>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</si>
  <si>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</si>
  <si>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</si>
  <si>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</si>
  <si>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</si>
  <si>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</si>
  <si>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</si>
  <si>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</si>
  <si>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</si>
  <si>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</si>
  <si>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</si>
  <si>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</si>
  <si>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</si>
  <si>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</si>
  <si>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</si>
  <si>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</si>
  <si>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</si>
  <si>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</si>
  <si>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</si>
  <si>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</si>
  <si>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</si>
  <si>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</si>
  <si>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</si>
  <si>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</si>
  <si>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</si>
  <si>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</si>
  <si>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</si>
  <si>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</si>
  <si>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</si>
  <si>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</si>
  <si>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</si>
  <si>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</si>
  <si>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</si>
  <si>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</si>
  <si>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</si>
  <si>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</si>
  <si>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</si>
  <si>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</si>
  <si>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</si>
  <si>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</si>
  <si>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</si>
  <si>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</si>
  <si>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</si>
  <si>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</si>
  <si>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</si>
  <si>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</si>
  <si>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</si>
  <si>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</si>
  <si>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</si>
  <si>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</si>
  <si>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</si>
  <si>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</si>
  <si>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</si>
  <si>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</si>
  <si>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</si>
  <si>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</si>
  <si>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</si>
  <si>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</si>
  <si>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</si>
  <si>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</si>
  <si>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</si>
  <si>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</si>
  <si>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</si>
  <si>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</si>
  <si>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</si>
  <si>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</si>
  <si>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</si>
  <si>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</si>
  <si>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</si>
  <si>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</si>
  <si>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</si>
  <si>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</si>
  <si>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</si>
  <si>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</si>
  <si>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</si>
  <si>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</si>
  <si>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</si>
  <si>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</si>
  <si>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</si>
  <si>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</si>
  <si>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</si>
  <si>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</si>
  <si>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</si>
  <si>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</si>
  <si>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</si>
  <si>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</si>
  <si>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</si>
  <si>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</si>
  <si>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</si>
  <si>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</si>
  <si>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</si>
  <si>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</si>
  <si>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</si>
  <si>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</si>
  <si>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</si>
  <si>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</si>
  <si>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</si>
  <si>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</si>
  <si>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</si>
  <si>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</si>
  <si>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</si>
  <si>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</si>
  <si>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</si>
  <si>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</si>
  <si>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</si>
  <si>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</si>
  <si>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</si>
  <si>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</si>
  <si>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</si>
  <si>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</si>
  <si>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</si>
  <si>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</si>
  <si>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</si>
  <si>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</si>
  <si>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</si>
  <si>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</si>
  <si>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</si>
  <si>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</si>
  <si>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</si>
  <si>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</si>
  <si>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</si>
  <si>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</si>
  <si>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</si>
  <si>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</si>
  <si>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</si>
  <si>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</si>
  <si>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</si>
  <si>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</si>
  <si>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</si>
  <si>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</si>
  <si>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</si>
  <si>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</si>
  <si>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</si>
  <si>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</si>
  <si>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</si>
  <si>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</si>
  <si>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</si>
  <si>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</si>
  <si>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</si>
  <si>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</si>
  <si>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</si>
  <si>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</si>
  <si>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</si>
  <si>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</si>
  <si>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</si>
  <si>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</si>
  <si>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</si>
  <si>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</si>
  <si>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</si>
  <si>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</si>
  <si>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</si>
  <si>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</si>
  <si>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</si>
  <si>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</si>
  <si>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</si>
  <si>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</si>
  <si>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</si>
  <si>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</si>
  <si>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</si>
  <si>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</si>
  <si>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</si>
  <si>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</si>
  <si>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</si>
  <si>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</si>
  <si>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</si>
  <si>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</si>
  <si>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</si>
  <si>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</si>
  <si>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</si>
  <si>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</si>
  <si>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</si>
  <si>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</si>
  <si>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</si>
  <si>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</si>
  <si>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</si>
  <si>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</si>
  <si>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</si>
  <si>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</si>
  <si>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</si>
  <si>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</si>
  <si>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</si>
  <si>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</si>
  <si>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</si>
  <si>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</si>
  <si>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</si>
  <si>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</si>
  <si>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</si>
  <si>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</si>
  <si>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</si>
  <si>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</si>
  <si>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</si>
  <si>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</si>
  <si>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</si>
  <si>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</si>
  <si>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</si>
  <si>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</si>
  <si>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</si>
  <si>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</si>
  <si>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</si>
  <si>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</si>
  <si>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léky - paušál (LEK)</t>
  </si>
  <si>
    <t>O</t>
  </si>
  <si>
    <t>ADRENALIN LECIVA</t>
  </si>
  <si>
    <t>INJ 5X1ML/1MG</t>
  </si>
  <si>
    <t>APAURIN</t>
  </si>
  <si>
    <t>INJ 10X2ML/10MG</t>
  </si>
  <si>
    <t>ATROPIN BIOTIKA 1MG</t>
  </si>
  <si>
    <t>INJ 10X1ML/1MG</t>
  </si>
  <si>
    <t>GUAJACURAN « 5 % INJ</t>
  </si>
  <si>
    <t>P</t>
  </si>
  <si>
    <t>HYDROCORTISON VALEANT 100 MG-výpadek</t>
  </si>
  <si>
    <t>INJ PLV SOL 10X100MG</t>
  </si>
  <si>
    <t>CHLORID SODNÝ 0,9% BRAUN</t>
  </si>
  <si>
    <t>INF SOL 20X100MLPELAH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</si>
  <si>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</si>
  <si>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</si>
  <si>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</si>
  <si>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</si>
  <si>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</si>
  <si>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</si>
  <si>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NOVALGIN</t>
  </si>
  <si>
    <t>INJ 10X2ML/1000MG</t>
  </si>
  <si>
    <t>M-M-RVAXPRO</t>
  </si>
  <si>
    <t>INJ PLQ SUS ISP 1+1X(0,5ML+2J)ISPIII</t>
  </si>
  <si>
    <t>PRIORIX</t>
  </si>
  <si>
    <t>INJ PSO LQF 1X1DÁV</t>
  </si>
  <si>
    <t>AVAXIM</t>
  </si>
  <si>
    <t>INJ SUS 1X0.5ML-STŘ</t>
  </si>
  <si>
    <t>FSME-IMMUN 0,5 ML</t>
  </si>
  <si>
    <t>INJ SUS ISP 1X0,5ML+JX0,5ML</t>
  </si>
  <si>
    <t>GARDASIL 9</t>
  </si>
  <si>
    <t>INJ SUS ISP 1X0,5ML+2J</t>
  </si>
  <si>
    <t>NIMENRIX 5 MCG</t>
  </si>
  <si>
    <t>INJ PSO LQF 1+1X1.25ML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</si>
  <si>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</si>
  <si>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</si>
  <si>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</si>
  <si>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</si>
  <si>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</si>
  <si>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</si>
  <si>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VERORAB</t>
  </si>
  <si>
    <t>INJ PSU LQF 1DAV.+0.5ML ST</t>
  </si>
  <si>
    <t>1921 - PRAC: ambulance</t>
  </si>
  <si>
    <t>H02AB09 - HYDROKORTISON</t>
  </si>
  <si>
    <t>N02BB02 - SODNÁ SŮL METAMIZOLU</t>
  </si>
  <si>
    <t>H02AB09</t>
  </si>
  <si>
    <t>216670</t>
  </si>
  <si>
    <t>HYDROCORTISON VALEANT</t>
  </si>
  <si>
    <t>100MG INJ PLV SOL 1X10</t>
  </si>
  <si>
    <t>N02BB02</t>
  </si>
  <si>
    <t>7981</t>
  </si>
  <si>
    <t>500MG/ML INJ SOL 10X2ML</t>
  </si>
  <si>
    <t>Přehled plnění pozitivního listu - spotřeba léčivých přípravků - orientační přehled</t>
  </si>
  <si>
    <t>19 - Klinika pracovního lékařství</t>
  </si>
  <si>
    <t>1921 - ambulance</t>
  </si>
  <si>
    <t>1922 - ambulance - péče o zaměstnance FNO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</si>
  <si>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</si>
  <si>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</si>
  <si>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</si>
  <si>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</si>
  <si>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</si>
  <si>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</si>
  <si>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</si>
  <si>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</si>
  <si>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</si>
  <si>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</si>
  <si>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</si>
  <si>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Vildová Helena</t>
  </si>
  <si>
    <t>AZITHROMYCIN</t>
  </si>
  <si>
    <t>45010</t>
  </si>
  <si>
    <t>AZITROMYCIN SANDOZ</t>
  </si>
  <si>
    <t>500MG TBL FLM 3</t>
  </si>
  <si>
    <t>DEXAMETHASON A ANTIINFEKTIVA</t>
  </si>
  <si>
    <t>2546</t>
  </si>
  <si>
    <t>MAXITROL</t>
  </si>
  <si>
    <t>OPH GTT SUS 1X5ML</t>
  </si>
  <si>
    <t>KYANOKOBALAMIN</t>
  </si>
  <si>
    <t>643</t>
  </si>
  <si>
    <t>VITAMIN B12 LÉČIVA</t>
  </si>
  <si>
    <t>1000MCG INJ SOL 5X1ML</t>
  </si>
  <si>
    <t>KYSELINA URSODEOXYCHOLOVÁ</t>
  </si>
  <si>
    <t>13808</t>
  </si>
  <si>
    <t>URSOSAN</t>
  </si>
  <si>
    <t>250MG CPS DUR 100 I</t>
  </si>
  <si>
    <t>LÉČIVA K TERAPII ONEMOCNĚNÍ JATER</t>
  </si>
  <si>
    <t>181293</t>
  </si>
  <si>
    <t>ESSENTIALE FORTE</t>
  </si>
  <si>
    <t>600MG CPS DUR 30</t>
  </si>
  <si>
    <t>PENTOXIFYLIN</t>
  </si>
  <si>
    <t>53200</t>
  </si>
  <si>
    <t>AGAPURIN</t>
  </si>
  <si>
    <t>20MG/ML INJ SOL 5X5ML</t>
  </si>
  <si>
    <t>SILYMARIN</t>
  </si>
  <si>
    <t>19571</t>
  </si>
  <si>
    <t>LAGOSA</t>
  </si>
  <si>
    <t>TBL OBD 100</t>
  </si>
  <si>
    <t>AMLODIPIN</t>
  </si>
  <si>
    <t>221076</t>
  </si>
  <si>
    <t>AGEN</t>
  </si>
  <si>
    <t>5MG TBL NOB 90</t>
  </si>
  <si>
    <t>HYDROKORTISON-BUTYRÁT</t>
  </si>
  <si>
    <t>62047</t>
  </si>
  <si>
    <t>LOCOID LIPOCREAM 0,1%</t>
  </si>
  <si>
    <t>1MG/G CRM 30G</t>
  </si>
  <si>
    <t>JINÁ ANTIBIOTIKA PRO LOKÁLNÍ APLIKACI</t>
  </si>
  <si>
    <t>1066</t>
  </si>
  <si>
    <t>FRAMYKOIN</t>
  </si>
  <si>
    <t>250IU/G+5,2MG/G UNG 10G</t>
  </si>
  <si>
    <t>KYSELINA ACETYLSALICYLOVÁ</t>
  </si>
  <si>
    <t>155782</t>
  </si>
  <si>
    <t>GODASAL 100</t>
  </si>
  <si>
    <t>100MG/50MG TBL NOB 100</t>
  </si>
  <si>
    <t>OMEPRAZOL</t>
  </si>
  <si>
    <t>157254</t>
  </si>
  <si>
    <t>OMEPRAZOL ACTAVIS</t>
  </si>
  <si>
    <t>20MG CPS ETD 30</t>
  </si>
  <si>
    <t>PITOFENON A ANALGETIKA</t>
  </si>
  <si>
    <t>176954</t>
  </si>
  <si>
    <t>ALGIFEN NEO</t>
  </si>
  <si>
    <t>500MG/ML+5MG/ML POR GTT SOL 1X50ML</t>
  </si>
  <si>
    <t>SULFAMETHOXAZOL A TRIMETHOPRIM</t>
  </si>
  <si>
    <t>3377</t>
  </si>
  <si>
    <t>BISEPTOL</t>
  </si>
  <si>
    <t>400MG/80MG TBL NOB 20</t>
  </si>
  <si>
    <t>ZOLPIDEM</t>
  </si>
  <si>
    <t>146899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</si>
  <si>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</si>
  <si>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</si>
  <si>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</si>
  <si>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</si>
  <si>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</si>
  <si>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</si>
  <si>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ANTIBIOTIKA V KOMBINACI S OSTATNÍMI LÉČIVY</t>
  </si>
  <si>
    <t>1077</t>
  </si>
  <si>
    <t>OPHTHALMO-FRAMYKOIN COMP.</t>
  </si>
  <si>
    <t>OPH UNG 5G</t>
  </si>
  <si>
    <t>ATORVASTATIN</t>
  </si>
  <si>
    <t>225112</t>
  </si>
  <si>
    <t>ATORVASTATIN ACTAVIS</t>
  </si>
  <si>
    <t>20MG TBL FLM 100</t>
  </si>
  <si>
    <t>208615</t>
  </si>
  <si>
    <t>ATORVASTATIN KRKA</t>
  </si>
  <si>
    <t>20MG TBL FLM 90</t>
  </si>
  <si>
    <t>CETIRIZIN</t>
  </si>
  <si>
    <t>99600</t>
  </si>
  <si>
    <t>ZODAC</t>
  </si>
  <si>
    <t>10MG TBL FLM 90</t>
  </si>
  <si>
    <t>DIOSMIN, KOMBINACE</t>
  </si>
  <si>
    <t>225549</t>
  </si>
  <si>
    <t>DETRALEX</t>
  </si>
  <si>
    <t>500MG TBL FLM 180(2X90)</t>
  </si>
  <si>
    <t>KLOPIDOGREL</t>
  </si>
  <si>
    <t>149483</t>
  </si>
  <si>
    <t>ZYLLT</t>
  </si>
  <si>
    <t>75MG TBL FLM 56</t>
  </si>
  <si>
    <t>ROSUVASTATIN</t>
  </si>
  <si>
    <t>145551</t>
  </si>
  <si>
    <t>ROSUMOP</t>
  </si>
  <si>
    <t>10MG TBL FLM 30</t>
  </si>
  <si>
    <t>2547</t>
  </si>
  <si>
    <t>OPH UNG 3,5G</t>
  </si>
  <si>
    <t>HYDROKORTISON</t>
  </si>
  <si>
    <t>2668</t>
  </si>
  <si>
    <t>OPHTHALMO-HYDROCORTISON LÉČIVA</t>
  </si>
  <si>
    <t>5MG/G OPH UNG 5G</t>
  </si>
  <si>
    <t>LEVOCETIRIZIN</t>
  </si>
  <si>
    <t>124343</t>
  </si>
  <si>
    <t>CEZERA</t>
  </si>
  <si>
    <t>5MG TBL FLM 30 I</t>
  </si>
  <si>
    <t>MAKROGOL</t>
  </si>
  <si>
    <t>58827</t>
  </si>
  <si>
    <t>FORTRANS</t>
  </si>
  <si>
    <t>POR PLV SOL 4</t>
  </si>
  <si>
    <t>NIMESULID</t>
  </si>
  <si>
    <t>12891</t>
  </si>
  <si>
    <t>AULIN</t>
  </si>
  <si>
    <t>100MG TBL NOB 15</t>
  </si>
  <si>
    <t>PROGVANIL, KOMBINACE</t>
  </si>
  <si>
    <t>30690</t>
  </si>
  <si>
    <t>MALARONE</t>
  </si>
  <si>
    <t>250MG/100MG TBL FLM 12</t>
  </si>
  <si>
    <t>PERINDOPRIL A BISOPROLOL</t>
  </si>
  <si>
    <t>213255</t>
  </si>
  <si>
    <t>COSYREL</t>
  </si>
  <si>
    <t>5MG/5MG TBL FLM 30</t>
  </si>
  <si>
    <t>CHOLERA, INAKTIVOVANÁ CELOBUNĚČNÁ VAKCÍNA</t>
  </si>
  <si>
    <t>28144</t>
  </si>
  <si>
    <t>DUKORAL</t>
  </si>
  <si>
    <t>POR SGE SUS 2X3ML+2X5,6G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</si>
  <si>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</si>
  <si>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</si>
  <si>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</si>
  <si>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N05CF02 - ZOLPIDEM</t>
  </si>
  <si>
    <t>J01CR02 - AMOXICILIN A  INHIBITOR BETA-LAKTAMASY</t>
  </si>
  <si>
    <t>R06AE07 - CETIRIZIN</t>
  </si>
  <si>
    <t>C10AA07 - ROSUVASTATIN</t>
  </si>
  <si>
    <t>B01AC04 - KLOPIDOGREL</t>
  </si>
  <si>
    <t>J01FA10 - AZITHROMYCIN</t>
  </si>
  <si>
    <t>J01FA10</t>
  </si>
  <si>
    <t>J01CR02</t>
  </si>
  <si>
    <t>N05CF02</t>
  </si>
  <si>
    <t>B01AC04</t>
  </si>
  <si>
    <t>C10AA07</t>
  </si>
  <si>
    <t>R06AE07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</si>
  <si>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</si>
  <si>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</si>
  <si>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</si>
  <si>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</si>
  <si>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</si>
  <si>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</si>
  <si>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</si>
  <si>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</si>
  <si>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</si>
  <si>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DG211</t>
  </si>
  <si>
    <t>HEPTAPHAN, DIAG.PROUZKY 50 ks</t>
  </si>
  <si>
    <t>50115050</t>
  </si>
  <si>
    <t>obvazový materiál (Z502)</t>
  </si>
  <si>
    <t>ZB404</t>
  </si>
  <si>
    <t>Náplast cosmos 8 cm x 1 m 5403353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</si>
  <si>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</si>
  <si>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</si>
  <si>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</si>
  <si>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</si>
  <si>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ZA318</t>
  </si>
  <si>
    <t>Náplast transpore 1,25 cm x 9,14 m 1527-0</t>
  </si>
  <si>
    <t>ZQ569</t>
  </si>
  <si>
    <t>Vata buničitá dělená cellin 2 role / 500 ks 40 x 50 mm 1230206310</t>
  </si>
  <si>
    <t>50115060</t>
  </si>
  <si>
    <t>ZPr - ostatní (Z503)</t>
  </si>
  <si>
    <t>ZB771</t>
  </si>
  <si>
    <t>Držák jehly základní 450201</t>
  </si>
  <si>
    <t>ZF159</t>
  </si>
  <si>
    <t>Nádoba na kontaminovaný odpad 1 l 15-0002</t>
  </si>
  <si>
    <t>ZE159</t>
  </si>
  <si>
    <t>Nádoba na kontaminovaný odpad 2 l 15-0003</t>
  </si>
  <si>
    <t>ZB756</t>
  </si>
  <si>
    <t>Zkumavka 3 ml K3 edta fialová 454086</t>
  </si>
  <si>
    <t>ZB761</t>
  </si>
  <si>
    <t>Zkumavka červená 4 ml 454092</t>
  </si>
  <si>
    <t>ZI182</t>
  </si>
  <si>
    <t>Zkumavka močová + aplikátor s chem.stabilizátorem UriSwab žlutá 802CE.A</t>
  </si>
  <si>
    <t>ZG515</t>
  </si>
  <si>
    <t>Zkumavka močová vacuette 10,5 ml bal. á 50 ks 455007</t>
  </si>
  <si>
    <t>ZB533</t>
  </si>
  <si>
    <t>Zkumavka na kovy 6 ml 456080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</si>
  <si>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</si>
  <si>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</si>
  <si>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</si>
  <si>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</si>
  <si>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</si>
  <si>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</si>
  <si>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</si>
  <si>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</si>
  <si>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</si>
  <si>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</si>
  <si>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</si>
  <si>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</si>
  <si>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</si>
  <si>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</si>
  <si>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</si>
  <si>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</si>
  <si>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</si>
  <si>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</si>
  <si>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</si>
  <si>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</si>
  <si>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ZA446</t>
  </si>
  <si>
    <t>Vata buničitá přířezy 20 x 30 cm 1230200129</t>
  </si>
  <si>
    <t>ZB724</t>
  </si>
  <si>
    <t>Kapilára sedimentační kalibrovaná 727111</t>
  </si>
  <si>
    <t>ZD903</t>
  </si>
  <si>
    <t>Kontejner+ lopatka 30 ml nesterilní FLME25133</t>
  </si>
  <si>
    <t>ZA728</t>
  </si>
  <si>
    <t>Lopatka ústní dřevěná lékařská nesterilní bal. á 100 ks 1320100655</t>
  </si>
  <si>
    <t>ZL105</t>
  </si>
  <si>
    <t>Nástavec pro odběr moče ke zkumavce vacuete 450251</t>
  </si>
  <si>
    <t>ZG466</t>
  </si>
  <si>
    <t>Náústek papírový pro spirometr 26/24 flowscreen bal. á 100 ks 400847690</t>
  </si>
  <si>
    <t>ZA788</t>
  </si>
  <si>
    <t>Stříkačka injekční 2-dílná 20 ml L Inject Solo 4606205V</t>
  </si>
  <si>
    <t>ZP300</t>
  </si>
  <si>
    <t>Škrtidlo se sponou pro dospělé bez latexu modré délka 400 mm 09820-B</t>
  </si>
  <si>
    <t>ZB754</t>
  </si>
  <si>
    <t>Zkumavka černá 2 ml 454073</t>
  </si>
  <si>
    <t>ZB777</t>
  </si>
  <si>
    <t>Zkumavka červená 3,5 ml gel 454071</t>
  </si>
  <si>
    <t>ZB759</t>
  </si>
  <si>
    <t>Zkumavka červená 8 ml gel 455071</t>
  </si>
  <si>
    <t>ZB775</t>
  </si>
  <si>
    <t>Zkumavka koagulace modrá Quick 4 ml modrá 454329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</si>
  <si>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</si>
  <si>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</si>
  <si>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</si>
  <si>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</si>
  <si>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</si>
  <si>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</si>
  <si>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</si>
  <si>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</si>
  <si>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</si>
  <si>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</si>
  <si>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</si>
  <si>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</si>
  <si>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</si>
  <si>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</si>
  <si>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</si>
  <si>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</si>
  <si>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</si>
  <si>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</si>
  <si>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</si>
  <si>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</si>
  <si>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</si>
  <si>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</si>
  <si>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</si>
  <si>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</si>
  <si>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Radiměřská Dagmar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</si>
  <si>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</si>
  <si>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</si>
  <si>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</si>
  <si>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</si>
  <si>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</si>
  <si>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</si>
  <si>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0000527</t>
  </si>
  <si>
    <t>NATRIUM SALICYLICUM BIOTIKA</t>
  </si>
  <si>
    <t>0007981</t>
  </si>
  <si>
    <t>0058249</t>
  </si>
  <si>
    <t>GUAJACURAN</t>
  </si>
  <si>
    <t>0107298</t>
  </si>
  <si>
    <t>0,9% SODIUM CHLORIDE IN WATER FOR INJECTION FRESEN</t>
  </si>
  <si>
    <t>0096886</t>
  </si>
  <si>
    <t>0207313</t>
  </si>
  <si>
    <t>INJECTIO PROCAINII CHLORATI ARDEAPHARMA</t>
  </si>
  <si>
    <t>0208466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</si>
  <si>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</si>
  <si>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</si>
  <si>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</si>
  <si>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</si>
  <si>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</si>
  <si>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</si>
  <si>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</si>
  <si>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</si>
  <si>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</si>
  <si>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</si>
  <si>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</si>
  <si>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</si>
  <si>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</si>
  <si>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</si>
  <si>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</si>
  <si>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</si>
  <si>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</si>
  <si>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</si>
  <si>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</si>
  <si>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</si>
  <si>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</si>
  <si>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</si>
  <si>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</si>
  <si>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</si>
  <si>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</si>
  <si>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</si>
  <si>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</si>
  <si>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</si>
  <si>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</si>
  <si>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</si>
  <si>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</si>
  <si>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</si>
  <si>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</si>
  <si>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</si>
  <si>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</si>
  <si>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</si>
  <si>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</si>
  <si>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</si>
  <si>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</si>
  <si>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</si>
  <si>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</si>
  <si>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</si>
  <si>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</si>
  <si>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11</t>
  </si>
  <si>
    <t>902</t>
  </si>
  <si>
    <t>21115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</si>
  <si>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</si>
  <si>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</si>
  <si>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</si>
  <si>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16 - Klinika plicních nemocí a tuberkulózy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</si>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</sst>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0" fontId="33" fillId="0" borderId="28" xfId="0" applyFont="1" applyFill="1" applyBorder="1"/>
    <xf numFmtId="0" fontId="40" fillId="0" borderId="20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0.26268763455177951</c:v>
                </c:pt>
                <c:pt idx="1">
                  <c:v>0.28899268137770984</c:v>
                </c:pt>
                <c:pt idx="2">
                  <c:v>0.22346791651347325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0.24200608285106787</c:v>
                </c:pt>
                <c:pt idx="1">
                  <c:v>0.24200608285106787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9" totalsRowShown="0">
  <autoFilter ref="C3:S3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503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641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642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655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740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758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766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829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830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833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503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922.55000000000007</v>
      </c>
      <c r="K3" s="44">
        <f>IF(M3=0,0,J3/M3)</f>
        <v>1</v>
      </c>
      <c r="L3" s="43">
        <f>SUBTOTAL(9,L6:L1048576)</f>
        <v>13</v>
      </c>
      <c r="M3" s="45">
        <f>SUBTOTAL(9,M6:M1048576)</f>
        <v>922.55000000000007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00" t="s">
        <v>440</v>
      </c>
      <c r="B6" s="501" t="s">
        <v>496</v>
      </c>
      <c r="C6" s="501" t="s">
        <v>497</v>
      </c>
      <c r="D6" s="501" t="s">
        <v>498</v>
      </c>
      <c r="E6" s="501" t="s">
        <v>499</v>
      </c>
      <c r="F6" s="505"/>
      <c r="G6" s="505"/>
      <c r="H6" s="526">
        <v>0</v>
      </c>
      <c r="I6" s="505">
        <v>1</v>
      </c>
      <c r="J6" s="505">
        <v>314.27</v>
      </c>
      <c r="K6" s="526">
        <v>1</v>
      </c>
      <c r="L6" s="505">
        <v>1</v>
      </c>
      <c r="M6" s="506">
        <v>314.27</v>
      </c>
    </row>
    <row r="7" spans="1:13" ht="14.4" customHeight="1" thickBot="1" x14ac:dyDescent="0.35">
      <c r="A7" s="514" t="s">
        <v>440</v>
      </c>
      <c r="B7" s="515" t="s">
        <v>500</v>
      </c>
      <c r="C7" s="515" t="s">
        <v>501</v>
      </c>
      <c r="D7" s="515" t="s">
        <v>471</v>
      </c>
      <c r="E7" s="515" t="s">
        <v>502</v>
      </c>
      <c r="F7" s="519"/>
      <c r="G7" s="519"/>
      <c r="H7" s="527">
        <v>0</v>
      </c>
      <c r="I7" s="519">
        <v>12</v>
      </c>
      <c r="J7" s="519">
        <v>608.28000000000009</v>
      </c>
      <c r="K7" s="527">
        <v>1</v>
      </c>
      <c r="L7" s="519">
        <v>12</v>
      </c>
      <c r="M7" s="520">
        <v>608.28000000000009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135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63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2" t="s">
        <v>504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" customHeight="1" x14ac:dyDescent="0.3">
      <c r="A7" s="553" t="s">
        <v>505</v>
      </c>
      <c r="B7" s="559">
        <v>84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41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" customHeight="1" x14ac:dyDescent="0.3">
      <c r="A8" s="553" t="s">
        <v>506</v>
      </c>
      <c r="B8" s="559">
        <v>7</v>
      </c>
      <c r="C8" s="512"/>
      <c r="D8" s="512"/>
      <c r="E8" s="513"/>
      <c r="F8" s="556">
        <v>1</v>
      </c>
      <c r="G8" s="534">
        <v>0</v>
      </c>
      <c r="H8" s="534">
        <v>0</v>
      </c>
      <c r="I8" s="562">
        <v>0</v>
      </c>
      <c r="J8" s="559">
        <v>7</v>
      </c>
      <c r="K8" s="512"/>
      <c r="L8" s="512"/>
      <c r="M8" s="513"/>
      <c r="N8" s="556">
        <v>1</v>
      </c>
      <c r="O8" s="534">
        <v>0</v>
      </c>
      <c r="P8" s="534">
        <v>0</v>
      </c>
      <c r="Q8" s="550">
        <v>0</v>
      </c>
    </row>
    <row r="9" spans="1:17" ht="14.4" customHeight="1" thickBot="1" x14ac:dyDescent="0.35">
      <c r="A9" s="554" t="s">
        <v>507</v>
      </c>
      <c r="B9" s="560">
        <v>44</v>
      </c>
      <c r="C9" s="519"/>
      <c r="D9" s="519"/>
      <c r="E9" s="520"/>
      <c r="F9" s="557">
        <v>1</v>
      </c>
      <c r="G9" s="527">
        <v>0</v>
      </c>
      <c r="H9" s="527">
        <v>0</v>
      </c>
      <c r="I9" s="563">
        <v>0</v>
      </c>
      <c r="J9" s="560">
        <v>15</v>
      </c>
      <c r="K9" s="519"/>
      <c r="L9" s="519"/>
      <c r="M9" s="520"/>
      <c r="N9" s="557">
        <v>1</v>
      </c>
      <c r="O9" s="527">
        <v>0</v>
      </c>
      <c r="P9" s="527">
        <v>0</v>
      </c>
      <c r="Q9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508</v>
      </c>
      <c r="C5" s="491">
        <v>10983.01</v>
      </c>
      <c r="D5" s="491">
        <v>97</v>
      </c>
      <c r="E5" s="491">
        <v>9413.33</v>
      </c>
      <c r="F5" s="564">
        <v>0.8570810734033748</v>
      </c>
      <c r="G5" s="491">
        <v>86</v>
      </c>
      <c r="H5" s="564">
        <v>0.88659793814432986</v>
      </c>
      <c r="I5" s="491">
        <v>1569.68</v>
      </c>
      <c r="J5" s="564">
        <v>0.14291892659662517</v>
      </c>
      <c r="K5" s="491">
        <v>11</v>
      </c>
      <c r="L5" s="564">
        <v>0.1134020618556701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509</v>
      </c>
      <c r="C6" s="491">
        <v>10983.01</v>
      </c>
      <c r="D6" s="491">
        <v>97</v>
      </c>
      <c r="E6" s="491">
        <v>9413.33</v>
      </c>
      <c r="F6" s="564">
        <v>0.8570810734033748</v>
      </c>
      <c r="G6" s="491">
        <v>86</v>
      </c>
      <c r="H6" s="564">
        <v>0.88659793814432986</v>
      </c>
      <c r="I6" s="491">
        <v>1569.68</v>
      </c>
      <c r="J6" s="564">
        <v>0.14291892659662517</v>
      </c>
      <c r="K6" s="491">
        <v>11</v>
      </c>
      <c r="L6" s="564">
        <v>0.1134020618556701</v>
      </c>
      <c r="M6" s="491" t="s">
        <v>1</v>
      </c>
      <c r="N6" s="150"/>
    </row>
    <row r="7" spans="1:14" ht="14.4" customHeight="1" x14ac:dyDescent="0.3">
      <c r="A7" s="487" t="s">
        <v>433</v>
      </c>
      <c r="B7" s="488" t="s">
        <v>3</v>
      </c>
      <c r="C7" s="491">
        <v>10983.01</v>
      </c>
      <c r="D7" s="491">
        <v>97</v>
      </c>
      <c r="E7" s="491">
        <v>9413.33</v>
      </c>
      <c r="F7" s="564">
        <v>0.8570810734033748</v>
      </c>
      <c r="G7" s="491">
        <v>86</v>
      </c>
      <c r="H7" s="564">
        <v>0.88659793814432986</v>
      </c>
      <c r="I7" s="491">
        <v>1569.68</v>
      </c>
      <c r="J7" s="564">
        <v>0.14291892659662517</v>
      </c>
      <c r="K7" s="491">
        <v>11</v>
      </c>
      <c r="L7" s="564">
        <v>0.1134020618556701</v>
      </c>
      <c r="M7" s="491" t="s">
        <v>439</v>
      </c>
      <c r="N7" s="150"/>
    </row>
    <row r="9" spans="1:14" ht="14.4" customHeight="1" x14ac:dyDescent="0.3">
      <c r="A9" s="487">
        <v>19</v>
      </c>
      <c r="B9" s="488" t="s">
        <v>508</v>
      </c>
      <c r="C9" s="491" t="s">
        <v>435</v>
      </c>
      <c r="D9" s="491" t="s">
        <v>435</v>
      </c>
      <c r="E9" s="491" t="s">
        <v>435</v>
      </c>
      <c r="F9" s="564" t="s">
        <v>435</v>
      </c>
      <c r="G9" s="491" t="s">
        <v>435</v>
      </c>
      <c r="H9" s="564" t="s">
        <v>435</v>
      </c>
      <c r="I9" s="491" t="s">
        <v>435</v>
      </c>
      <c r="J9" s="564" t="s">
        <v>435</v>
      </c>
      <c r="K9" s="491" t="s">
        <v>435</v>
      </c>
      <c r="L9" s="564" t="s">
        <v>435</v>
      </c>
      <c r="M9" s="491" t="s">
        <v>68</v>
      </c>
      <c r="N9" s="150"/>
    </row>
    <row r="10" spans="1:14" ht="14.4" customHeight="1" x14ac:dyDescent="0.3">
      <c r="A10" s="487" t="s">
        <v>510</v>
      </c>
      <c r="B10" s="488" t="s">
        <v>509</v>
      </c>
      <c r="C10" s="491">
        <v>10983.01</v>
      </c>
      <c r="D10" s="491">
        <v>97</v>
      </c>
      <c r="E10" s="491">
        <v>9413.33</v>
      </c>
      <c r="F10" s="564">
        <v>0.8570810734033748</v>
      </c>
      <c r="G10" s="491">
        <v>86</v>
      </c>
      <c r="H10" s="564">
        <v>0.88659793814432986</v>
      </c>
      <c r="I10" s="491">
        <v>1569.68</v>
      </c>
      <c r="J10" s="564">
        <v>0.14291892659662517</v>
      </c>
      <c r="K10" s="491">
        <v>11</v>
      </c>
      <c r="L10" s="564">
        <v>0.1134020618556701</v>
      </c>
      <c r="M10" s="491" t="s">
        <v>1</v>
      </c>
      <c r="N10" s="150"/>
    </row>
    <row r="11" spans="1:14" ht="14.4" customHeight="1" x14ac:dyDescent="0.3">
      <c r="A11" s="487" t="s">
        <v>510</v>
      </c>
      <c r="B11" s="488" t="s">
        <v>511</v>
      </c>
      <c r="C11" s="491">
        <v>10983.01</v>
      </c>
      <c r="D11" s="491">
        <v>97</v>
      </c>
      <c r="E11" s="491">
        <v>9413.33</v>
      </c>
      <c r="F11" s="564">
        <v>0.8570810734033748</v>
      </c>
      <c r="G11" s="491">
        <v>86</v>
      </c>
      <c r="H11" s="564">
        <v>0.88659793814432986</v>
      </c>
      <c r="I11" s="491">
        <v>1569.68</v>
      </c>
      <c r="J11" s="564">
        <v>0.14291892659662517</v>
      </c>
      <c r="K11" s="491">
        <v>11</v>
      </c>
      <c r="L11" s="564">
        <v>0.1134020618556701</v>
      </c>
      <c r="M11" s="491" t="s">
        <v>443</v>
      </c>
      <c r="N11" s="150"/>
    </row>
    <row r="12" spans="1:14" ht="14.4" customHeight="1" x14ac:dyDescent="0.3">
      <c r="A12" s="487" t="s">
        <v>435</v>
      </c>
      <c r="B12" s="488" t="s">
        <v>435</v>
      </c>
      <c r="C12" s="491" t="s">
        <v>435</v>
      </c>
      <c r="D12" s="491" t="s">
        <v>435</v>
      </c>
      <c r="E12" s="491" t="s">
        <v>435</v>
      </c>
      <c r="F12" s="564" t="s">
        <v>435</v>
      </c>
      <c r="G12" s="491" t="s">
        <v>435</v>
      </c>
      <c r="H12" s="564" t="s">
        <v>435</v>
      </c>
      <c r="I12" s="491" t="s">
        <v>435</v>
      </c>
      <c r="J12" s="564" t="s">
        <v>435</v>
      </c>
      <c r="K12" s="491" t="s">
        <v>435</v>
      </c>
      <c r="L12" s="564" t="s">
        <v>435</v>
      </c>
      <c r="M12" s="491" t="s">
        <v>444</v>
      </c>
      <c r="N12" s="150"/>
    </row>
    <row r="13" spans="1:14" ht="14.4" customHeight="1" x14ac:dyDescent="0.3">
      <c r="A13" s="487" t="s">
        <v>433</v>
      </c>
      <c r="B13" s="488" t="s">
        <v>512</v>
      </c>
      <c r="C13" s="491">
        <v>10983.01</v>
      </c>
      <c r="D13" s="491">
        <v>97</v>
      </c>
      <c r="E13" s="491">
        <v>9413.33</v>
      </c>
      <c r="F13" s="564">
        <v>0.8570810734033748</v>
      </c>
      <c r="G13" s="491">
        <v>86</v>
      </c>
      <c r="H13" s="564">
        <v>0.88659793814432986</v>
      </c>
      <c r="I13" s="491">
        <v>1569.68</v>
      </c>
      <c r="J13" s="564">
        <v>0.14291892659662517</v>
      </c>
      <c r="K13" s="491">
        <v>11</v>
      </c>
      <c r="L13" s="564">
        <v>0.1134020618556701</v>
      </c>
      <c r="M13" s="491" t="s">
        <v>439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513</v>
      </c>
    </row>
    <row r="16" spans="1:14" ht="14.4" customHeight="1" x14ac:dyDescent="0.3">
      <c r="A16" s="565" t="s">
        <v>514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x14ac:dyDescent="0.3">
      <c r="A5" s="567" t="s">
        <v>515</v>
      </c>
      <c r="B5" s="558">
        <v>5907.3000000000011</v>
      </c>
      <c r="C5" s="501">
        <v>1</v>
      </c>
      <c r="D5" s="571">
        <v>55</v>
      </c>
      <c r="E5" s="574" t="s">
        <v>515</v>
      </c>
      <c r="F5" s="558">
        <v>4452.5800000000008</v>
      </c>
      <c r="G5" s="526">
        <v>0.75374198026171013</v>
      </c>
      <c r="H5" s="505">
        <v>48</v>
      </c>
      <c r="I5" s="549">
        <v>0.87272727272727268</v>
      </c>
      <c r="J5" s="577">
        <v>1454.72</v>
      </c>
      <c r="K5" s="526">
        <v>0.24625801973828987</v>
      </c>
      <c r="L5" s="505">
        <v>7</v>
      </c>
      <c r="M5" s="549">
        <v>0.12727272727272726</v>
      </c>
    </row>
    <row r="6" spans="1:13" ht="14.4" customHeight="1" x14ac:dyDescent="0.3">
      <c r="A6" s="568" t="s">
        <v>516</v>
      </c>
      <c r="B6" s="559">
        <v>1419.51</v>
      </c>
      <c r="C6" s="508">
        <v>1</v>
      </c>
      <c r="D6" s="572">
        <v>15</v>
      </c>
      <c r="E6" s="575" t="s">
        <v>516</v>
      </c>
      <c r="F6" s="559">
        <v>1304.55</v>
      </c>
      <c r="G6" s="534">
        <v>0.9190143077540841</v>
      </c>
      <c r="H6" s="512">
        <v>14</v>
      </c>
      <c r="I6" s="550">
        <v>0.93333333333333335</v>
      </c>
      <c r="J6" s="578">
        <v>114.96</v>
      </c>
      <c r="K6" s="534">
        <v>8.0985692245915841E-2</v>
      </c>
      <c r="L6" s="512">
        <v>1</v>
      </c>
      <c r="M6" s="550">
        <v>6.6666666666666666E-2</v>
      </c>
    </row>
    <row r="7" spans="1:13" ht="14.4" customHeight="1" x14ac:dyDescent="0.3">
      <c r="A7" s="568" t="s">
        <v>517</v>
      </c>
      <c r="B7" s="559">
        <v>1586.9199999999998</v>
      </c>
      <c r="C7" s="508">
        <v>1</v>
      </c>
      <c r="D7" s="572">
        <v>5</v>
      </c>
      <c r="E7" s="575" t="s">
        <v>517</v>
      </c>
      <c r="F7" s="559">
        <v>1586.9199999999998</v>
      </c>
      <c r="G7" s="534">
        <v>1</v>
      </c>
      <c r="H7" s="512">
        <v>5</v>
      </c>
      <c r="I7" s="550">
        <v>1</v>
      </c>
      <c r="J7" s="578"/>
      <c r="K7" s="534">
        <v>0</v>
      </c>
      <c r="L7" s="512"/>
      <c r="M7" s="550">
        <v>0</v>
      </c>
    </row>
    <row r="8" spans="1:13" ht="14.4" customHeight="1" thickBot="1" x14ac:dyDescent="0.35">
      <c r="A8" s="569" t="s">
        <v>518</v>
      </c>
      <c r="B8" s="560">
        <v>2069.2800000000002</v>
      </c>
      <c r="C8" s="515">
        <v>1</v>
      </c>
      <c r="D8" s="573">
        <v>22</v>
      </c>
      <c r="E8" s="576" t="s">
        <v>518</v>
      </c>
      <c r="F8" s="560">
        <v>2069.2800000000002</v>
      </c>
      <c r="G8" s="527">
        <v>1</v>
      </c>
      <c r="H8" s="519">
        <v>19</v>
      </c>
      <c r="I8" s="551">
        <v>0.86363636363636365</v>
      </c>
      <c r="J8" s="579">
        <v>0</v>
      </c>
      <c r="K8" s="527">
        <v>0</v>
      </c>
      <c r="L8" s="519">
        <v>3</v>
      </c>
      <c r="M8" s="551">
        <v>0.13636363636363635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641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10983.01</v>
      </c>
      <c r="N3" s="66">
        <f>SUBTOTAL(9,N7:N1048576)</f>
        <v>188</v>
      </c>
      <c r="O3" s="66">
        <f>SUBTOTAL(9,O7:O1048576)</f>
        <v>97</v>
      </c>
      <c r="P3" s="66">
        <f>SUBTOTAL(9,P7:P1048576)</f>
        <v>9413.3300000000017</v>
      </c>
      <c r="Q3" s="67">
        <f>IF(M3=0,0,P3/M3)</f>
        <v>0.85708107340337503</v>
      </c>
      <c r="R3" s="66">
        <f>SUBTOTAL(9,R7:R1048576)</f>
        <v>165</v>
      </c>
      <c r="S3" s="67">
        <f>IF(N3=0,0,R3/N3)</f>
        <v>0.87765957446808507</v>
      </c>
      <c r="T3" s="66">
        <f>SUBTOTAL(9,T7:T1048576)</f>
        <v>86</v>
      </c>
      <c r="U3" s="68">
        <f>IF(O3=0,0,T3/O3)</f>
        <v>0.88659793814432986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" customHeight="1" x14ac:dyDescent="0.3">
      <c r="A7" s="585">
        <v>19</v>
      </c>
      <c r="B7" s="586" t="s">
        <v>508</v>
      </c>
      <c r="C7" s="586" t="s">
        <v>510</v>
      </c>
      <c r="D7" s="587" t="s">
        <v>640</v>
      </c>
      <c r="E7" s="588" t="s">
        <v>515</v>
      </c>
      <c r="F7" s="586" t="s">
        <v>509</v>
      </c>
      <c r="G7" s="586" t="s">
        <v>519</v>
      </c>
      <c r="H7" s="586" t="s">
        <v>460</v>
      </c>
      <c r="I7" s="586" t="s">
        <v>520</v>
      </c>
      <c r="J7" s="586" t="s">
        <v>521</v>
      </c>
      <c r="K7" s="586" t="s">
        <v>522</v>
      </c>
      <c r="L7" s="589">
        <v>119.7</v>
      </c>
      <c r="M7" s="589">
        <v>119.7</v>
      </c>
      <c r="N7" s="586">
        <v>1</v>
      </c>
      <c r="O7" s="590">
        <v>1</v>
      </c>
      <c r="P7" s="589"/>
      <c r="Q7" s="591">
        <v>0</v>
      </c>
      <c r="R7" s="586"/>
      <c r="S7" s="591">
        <v>0</v>
      </c>
      <c r="T7" s="590"/>
      <c r="U7" s="122">
        <v>0</v>
      </c>
    </row>
    <row r="8" spans="1:21" ht="14.4" customHeight="1" x14ac:dyDescent="0.3">
      <c r="A8" s="592">
        <v>19</v>
      </c>
      <c r="B8" s="593" t="s">
        <v>508</v>
      </c>
      <c r="C8" s="593" t="s">
        <v>510</v>
      </c>
      <c r="D8" s="594" t="s">
        <v>640</v>
      </c>
      <c r="E8" s="595" t="s">
        <v>515</v>
      </c>
      <c r="F8" s="593" t="s">
        <v>509</v>
      </c>
      <c r="G8" s="593" t="s">
        <v>523</v>
      </c>
      <c r="H8" s="593" t="s">
        <v>435</v>
      </c>
      <c r="I8" s="593" t="s">
        <v>524</v>
      </c>
      <c r="J8" s="593" t="s">
        <v>525</v>
      </c>
      <c r="K8" s="593" t="s">
        <v>526</v>
      </c>
      <c r="L8" s="596">
        <v>42.05</v>
      </c>
      <c r="M8" s="596">
        <v>84.1</v>
      </c>
      <c r="N8" s="593">
        <v>2</v>
      </c>
      <c r="O8" s="597">
        <v>2</v>
      </c>
      <c r="P8" s="596">
        <v>84.1</v>
      </c>
      <c r="Q8" s="598">
        <v>1</v>
      </c>
      <c r="R8" s="593">
        <v>2</v>
      </c>
      <c r="S8" s="598">
        <v>1</v>
      </c>
      <c r="T8" s="597">
        <v>2</v>
      </c>
      <c r="U8" s="599">
        <v>1</v>
      </c>
    </row>
    <row r="9" spans="1:21" ht="14.4" customHeight="1" x14ac:dyDescent="0.3">
      <c r="A9" s="592">
        <v>19</v>
      </c>
      <c r="B9" s="593" t="s">
        <v>508</v>
      </c>
      <c r="C9" s="593" t="s">
        <v>510</v>
      </c>
      <c r="D9" s="594" t="s">
        <v>640</v>
      </c>
      <c r="E9" s="595" t="s">
        <v>515</v>
      </c>
      <c r="F9" s="593" t="s">
        <v>509</v>
      </c>
      <c r="G9" s="593" t="s">
        <v>527</v>
      </c>
      <c r="H9" s="593" t="s">
        <v>435</v>
      </c>
      <c r="I9" s="593" t="s">
        <v>528</v>
      </c>
      <c r="J9" s="593" t="s">
        <v>529</v>
      </c>
      <c r="K9" s="593" t="s">
        <v>530</v>
      </c>
      <c r="L9" s="596">
        <v>57.48</v>
      </c>
      <c r="M9" s="596">
        <v>4943.2800000000007</v>
      </c>
      <c r="N9" s="593">
        <v>86</v>
      </c>
      <c r="O9" s="597">
        <v>42</v>
      </c>
      <c r="P9" s="596">
        <v>4368.4800000000005</v>
      </c>
      <c r="Q9" s="598">
        <v>0.88372093023255816</v>
      </c>
      <c r="R9" s="593">
        <v>76</v>
      </c>
      <c r="S9" s="598">
        <v>0.88372093023255816</v>
      </c>
      <c r="T9" s="597">
        <v>37</v>
      </c>
      <c r="U9" s="599">
        <v>0.88095238095238093</v>
      </c>
    </row>
    <row r="10" spans="1:21" ht="14.4" customHeight="1" x14ac:dyDescent="0.3">
      <c r="A10" s="592">
        <v>19</v>
      </c>
      <c r="B10" s="593" t="s">
        <v>508</v>
      </c>
      <c r="C10" s="593" t="s">
        <v>510</v>
      </c>
      <c r="D10" s="594" t="s">
        <v>640</v>
      </c>
      <c r="E10" s="595" t="s">
        <v>515</v>
      </c>
      <c r="F10" s="593" t="s">
        <v>509</v>
      </c>
      <c r="G10" s="593" t="s">
        <v>531</v>
      </c>
      <c r="H10" s="593" t="s">
        <v>435</v>
      </c>
      <c r="I10" s="593" t="s">
        <v>532</v>
      </c>
      <c r="J10" s="593" t="s">
        <v>533</v>
      </c>
      <c r="K10" s="593" t="s">
        <v>534</v>
      </c>
      <c r="L10" s="596">
        <v>760.22</v>
      </c>
      <c r="M10" s="596">
        <v>760.22</v>
      </c>
      <c r="N10" s="593">
        <v>1</v>
      </c>
      <c r="O10" s="597">
        <v>1</v>
      </c>
      <c r="P10" s="596"/>
      <c r="Q10" s="598">
        <v>0</v>
      </c>
      <c r="R10" s="593"/>
      <c r="S10" s="598">
        <v>0</v>
      </c>
      <c r="T10" s="597"/>
      <c r="U10" s="599">
        <v>0</v>
      </c>
    </row>
    <row r="11" spans="1:21" ht="14.4" customHeight="1" x14ac:dyDescent="0.3">
      <c r="A11" s="592">
        <v>19</v>
      </c>
      <c r="B11" s="593" t="s">
        <v>508</v>
      </c>
      <c r="C11" s="593" t="s">
        <v>510</v>
      </c>
      <c r="D11" s="594" t="s">
        <v>640</v>
      </c>
      <c r="E11" s="595" t="s">
        <v>515</v>
      </c>
      <c r="F11" s="593" t="s">
        <v>509</v>
      </c>
      <c r="G11" s="593" t="s">
        <v>535</v>
      </c>
      <c r="H11" s="593" t="s">
        <v>435</v>
      </c>
      <c r="I11" s="593" t="s">
        <v>536</v>
      </c>
      <c r="J11" s="593" t="s">
        <v>537</v>
      </c>
      <c r="K11" s="593" t="s">
        <v>538</v>
      </c>
      <c r="L11" s="596">
        <v>0</v>
      </c>
      <c r="M11" s="596">
        <v>0</v>
      </c>
      <c r="N11" s="593">
        <v>1</v>
      </c>
      <c r="O11" s="597">
        <v>1</v>
      </c>
      <c r="P11" s="596">
        <v>0</v>
      </c>
      <c r="Q11" s="598"/>
      <c r="R11" s="593">
        <v>1</v>
      </c>
      <c r="S11" s="598">
        <v>1</v>
      </c>
      <c r="T11" s="597">
        <v>1</v>
      </c>
      <c r="U11" s="599">
        <v>1</v>
      </c>
    </row>
    <row r="12" spans="1:21" ht="14.4" customHeight="1" x14ac:dyDescent="0.3">
      <c r="A12" s="592">
        <v>19</v>
      </c>
      <c r="B12" s="593" t="s">
        <v>508</v>
      </c>
      <c r="C12" s="593" t="s">
        <v>510</v>
      </c>
      <c r="D12" s="594" t="s">
        <v>640</v>
      </c>
      <c r="E12" s="595" t="s">
        <v>515</v>
      </c>
      <c r="F12" s="593" t="s">
        <v>509</v>
      </c>
      <c r="G12" s="593" t="s">
        <v>539</v>
      </c>
      <c r="H12" s="593" t="s">
        <v>435</v>
      </c>
      <c r="I12" s="593" t="s">
        <v>540</v>
      </c>
      <c r="J12" s="593" t="s">
        <v>541</v>
      </c>
      <c r="K12" s="593" t="s">
        <v>542</v>
      </c>
      <c r="L12" s="596">
        <v>0</v>
      </c>
      <c r="M12" s="596">
        <v>0</v>
      </c>
      <c r="N12" s="593">
        <v>16</v>
      </c>
      <c r="O12" s="597">
        <v>7</v>
      </c>
      <c r="P12" s="596">
        <v>0</v>
      </c>
      <c r="Q12" s="598"/>
      <c r="R12" s="593">
        <v>16</v>
      </c>
      <c r="S12" s="598">
        <v>1</v>
      </c>
      <c r="T12" s="597">
        <v>7</v>
      </c>
      <c r="U12" s="599">
        <v>1</v>
      </c>
    </row>
    <row r="13" spans="1:21" ht="14.4" customHeight="1" x14ac:dyDescent="0.3">
      <c r="A13" s="592">
        <v>19</v>
      </c>
      <c r="B13" s="593" t="s">
        <v>508</v>
      </c>
      <c r="C13" s="593" t="s">
        <v>510</v>
      </c>
      <c r="D13" s="594" t="s">
        <v>640</v>
      </c>
      <c r="E13" s="595" t="s">
        <v>515</v>
      </c>
      <c r="F13" s="593" t="s">
        <v>509</v>
      </c>
      <c r="G13" s="593" t="s">
        <v>543</v>
      </c>
      <c r="H13" s="593" t="s">
        <v>435</v>
      </c>
      <c r="I13" s="593" t="s">
        <v>544</v>
      </c>
      <c r="J13" s="593" t="s">
        <v>545</v>
      </c>
      <c r="K13" s="593" t="s">
        <v>546</v>
      </c>
      <c r="L13" s="596">
        <v>0</v>
      </c>
      <c r="M13" s="596">
        <v>0</v>
      </c>
      <c r="N13" s="593">
        <v>1</v>
      </c>
      <c r="O13" s="597">
        <v>1</v>
      </c>
      <c r="P13" s="596">
        <v>0</v>
      </c>
      <c r="Q13" s="598"/>
      <c r="R13" s="593">
        <v>1</v>
      </c>
      <c r="S13" s="598">
        <v>1</v>
      </c>
      <c r="T13" s="597">
        <v>1</v>
      </c>
      <c r="U13" s="599">
        <v>1</v>
      </c>
    </row>
    <row r="14" spans="1:21" ht="14.4" customHeight="1" x14ac:dyDescent="0.3">
      <c r="A14" s="592">
        <v>19</v>
      </c>
      <c r="B14" s="593" t="s">
        <v>508</v>
      </c>
      <c r="C14" s="593" t="s">
        <v>510</v>
      </c>
      <c r="D14" s="594" t="s">
        <v>640</v>
      </c>
      <c r="E14" s="595" t="s">
        <v>516</v>
      </c>
      <c r="F14" s="593" t="s">
        <v>509</v>
      </c>
      <c r="G14" s="593" t="s">
        <v>547</v>
      </c>
      <c r="H14" s="593" t="s">
        <v>435</v>
      </c>
      <c r="I14" s="593" t="s">
        <v>548</v>
      </c>
      <c r="J14" s="593" t="s">
        <v>549</v>
      </c>
      <c r="K14" s="593" t="s">
        <v>550</v>
      </c>
      <c r="L14" s="596">
        <v>93.27</v>
      </c>
      <c r="M14" s="596">
        <v>93.27</v>
      </c>
      <c r="N14" s="593">
        <v>1</v>
      </c>
      <c r="O14" s="597">
        <v>1</v>
      </c>
      <c r="P14" s="596">
        <v>93.27</v>
      </c>
      <c r="Q14" s="598">
        <v>1</v>
      </c>
      <c r="R14" s="593">
        <v>1</v>
      </c>
      <c r="S14" s="598">
        <v>1</v>
      </c>
      <c r="T14" s="597">
        <v>1</v>
      </c>
      <c r="U14" s="599">
        <v>1</v>
      </c>
    </row>
    <row r="15" spans="1:21" ht="14.4" customHeight="1" x14ac:dyDescent="0.3">
      <c r="A15" s="592">
        <v>19</v>
      </c>
      <c r="B15" s="593" t="s">
        <v>508</v>
      </c>
      <c r="C15" s="593" t="s">
        <v>510</v>
      </c>
      <c r="D15" s="594" t="s">
        <v>640</v>
      </c>
      <c r="E15" s="595" t="s">
        <v>516</v>
      </c>
      <c r="F15" s="593" t="s">
        <v>509</v>
      </c>
      <c r="G15" s="593" t="s">
        <v>551</v>
      </c>
      <c r="H15" s="593" t="s">
        <v>435</v>
      </c>
      <c r="I15" s="593" t="s">
        <v>552</v>
      </c>
      <c r="J15" s="593" t="s">
        <v>553</v>
      </c>
      <c r="K15" s="593" t="s">
        <v>554</v>
      </c>
      <c r="L15" s="596">
        <v>79.64</v>
      </c>
      <c r="M15" s="596">
        <v>79.64</v>
      </c>
      <c r="N15" s="593">
        <v>1</v>
      </c>
      <c r="O15" s="597">
        <v>0.5</v>
      </c>
      <c r="P15" s="596">
        <v>79.64</v>
      </c>
      <c r="Q15" s="598">
        <v>1</v>
      </c>
      <c r="R15" s="593">
        <v>1</v>
      </c>
      <c r="S15" s="598">
        <v>1</v>
      </c>
      <c r="T15" s="597">
        <v>0.5</v>
      </c>
      <c r="U15" s="599">
        <v>1</v>
      </c>
    </row>
    <row r="16" spans="1:21" ht="14.4" customHeight="1" x14ac:dyDescent="0.3">
      <c r="A16" s="592">
        <v>19</v>
      </c>
      <c r="B16" s="593" t="s">
        <v>508</v>
      </c>
      <c r="C16" s="593" t="s">
        <v>510</v>
      </c>
      <c r="D16" s="594" t="s">
        <v>640</v>
      </c>
      <c r="E16" s="595" t="s">
        <v>516</v>
      </c>
      <c r="F16" s="593" t="s">
        <v>509</v>
      </c>
      <c r="G16" s="593" t="s">
        <v>555</v>
      </c>
      <c r="H16" s="593" t="s">
        <v>435</v>
      </c>
      <c r="I16" s="593" t="s">
        <v>556</v>
      </c>
      <c r="J16" s="593" t="s">
        <v>557</v>
      </c>
      <c r="K16" s="593" t="s">
        <v>558</v>
      </c>
      <c r="L16" s="596">
        <v>48.09</v>
      </c>
      <c r="M16" s="596">
        <v>48.09</v>
      </c>
      <c r="N16" s="593">
        <v>1</v>
      </c>
      <c r="O16" s="597">
        <v>0.5</v>
      </c>
      <c r="P16" s="596">
        <v>48.09</v>
      </c>
      <c r="Q16" s="598">
        <v>1</v>
      </c>
      <c r="R16" s="593">
        <v>1</v>
      </c>
      <c r="S16" s="598">
        <v>1</v>
      </c>
      <c r="T16" s="597">
        <v>0.5</v>
      </c>
      <c r="U16" s="599">
        <v>1</v>
      </c>
    </row>
    <row r="17" spans="1:21" ht="14.4" customHeight="1" x14ac:dyDescent="0.3">
      <c r="A17" s="592">
        <v>19</v>
      </c>
      <c r="B17" s="593" t="s">
        <v>508</v>
      </c>
      <c r="C17" s="593" t="s">
        <v>510</v>
      </c>
      <c r="D17" s="594" t="s">
        <v>640</v>
      </c>
      <c r="E17" s="595" t="s">
        <v>516</v>
      </c>
      <c r="F17" s="593" t="s">
        <v>509</v>
      </c>
      <c r="G17" s="593" t="s">
        <v>555</v>
      </c>
      <c r="H17" s="593" t="s">
        <v>435</v>
      </c>
      <c r="I17" s="593" t="s">
        <v>556</v>
      </c>
      <c r="J17" s="593" t="s">
        <v>557</v>
      </c>
      <c r="K17" s="593" t="s">
        <v>558</v>
      </c>
      <c r="L17" s="596">
        <v>42.14</v>
      </c>
      <c r="M17" s="596">
        <v>42.14</v>
      </c>
      <c r="N17" s="593">
        <v>1</v>
      </c>
      <c r="O17" s="597">
        <v>0.5</v>
      </c>
      <c r="P17" s="596">
        <v>42.14</v>
      </c>
      <c r="Q17" s="598">
        <v>1</v>
      </c>
      <c r="R17" s="593">
        <v>1</v>
      </c>
      <c r="S17" s="598">
        <v>1</v>
      </c>
      <c r="T17" s="597">
        <v>0.5</v>
      </c>
      <c r="U17" s="599">
        <v>1</v>
      </c>
    </row>
    <row r="18" spans="1:21" ht="14.4" customHeight="1" x14ac:dyDescent="0.3">
      <c r="A18" s="592">
        <v>19</v>
      </c>
      <c r="B18" s="593" t="s">
        <v>508</v>
      </c>
      <c r="C18" s="593" t="s">
        <v>510</v>
      </c>
      <c r="D18" s="594" t="s">
        <v>640</v>
      </c>
      <c r="E18" s="595" t="s">
        <v>516</v>
      </c>
      <c r="F18" s="593" t="s">
        <v>509</v>
      </c>
      <c r="G18" s="593" t="s">
        <v>527</v>
      </c>
      <c r="H18" s="593" t="s">
        <v>435</v>
      </c>
      <c r="I18" s="593" t="s">
        <v>528</v>
      </c>
      <c r="J18" s="593" t="s">
        <v>529</v>
      </c>
      <c r="K18" s="593" t="s">
        <v>530</v>
      </c>
      <c r="L18" s="596">
        <v>57.48</v>
      </c>
      <c r="M18" s="596">
        <v>574.79999999999995</v>
      </c>
      <c r="N18" s="593">
        <v>10</v>
      </c>
      <c r="O18" s="597">
        <v>5</v>
      </c>
      <c r="P18" s="596">
        <v>459.84</v>
      </c>
      <c r="Q18" s="598">
        <v>0.8</v>
      </c>
      <c r="R18" s="593">
        <v>8</v>
      </c>
      <c r="S18" s="598">
        <v>0.8</v>
      </c>
      <c r="T18" s="597">
        <v>4</v>
      </c>
      <c r="U18" s="599">
        <v>0.8</v>
      </c>
    </row>
    <row r="19" spans="1:21" ht="14.4" customHeight="1" x14ac:dyDescent="0.3">
      <c r="A19" s="592">
        <v>19</v>
      </c>
      <c r="B19" s="593" t="s">
        <v>508</v>
      </c>
      <c r="C19" s="593" t="s">
        <v>510</v>
      </c>
      <c r="D19" s="594" t="s">
        <v>640</v>
      </c>
      <c r="E19" s="595" t="s">
        <v>516</v>
      </c>
      <c r="F19" s="593" t="s">
        <v>509</v>
      </c>
      <c r="G19" s="593" t="s">
        <v>559</v>
      </c>
      <c r="H19" s="593" t="s">
        <v>435</v>
      </c>
      <c r="I19" s="593" t="s">
        <v>560</v>
      </c>
      <c r="J19" s="593" t="s">
        <v>561</v>
      </c>
      <c r="K19" s="593" t="s">
        <v>562</v>
      </c>
      <c r="L19" s="596">
        <v>52.75</v>
      </c>
      <c r="M19" s="596">
        <v>52.75</v>
      </c>
      <c r="N19" s="593">
        <v>1</v>
      </c>
      <c r="O19" s="597">
        <v>1</v>
      </c>
      <c r="P19" s="596">
        <v>52.75</v>
      </c>
      <c r="Q19" s="598">
        <v>1</v>
      </c>
      <c r="R19" s="593">
        <v>1</v>
      </c>
      <c r="S19" s="598">
        <v>1</v>
      </c>
      <c r="T19" s="597">
        <v>1</v>
      </c>
      <c r="U19" s="599">
        <v>1</v>
      </c>
    </row>
    <row r="20" spans="1:21" ht="14.4" customHeight="1" x14ac:dyDescent="0.3">
      <c r="A20" s="592">
        <v>19</v>
      </c>
      <c r="B20" s="593" t="s">
        <v>508</v>
      </c>
      <c r="C20" s="593" t="s">
        <v>510</v>
      </c>
      <c r="D20" s="594" t="s">
        <v>640</v>
      </c>
      <c r="E20" s="595" t="s">
        <v>516</v>
      </c>
      <c r="F20" s="593" t="s">
        <v>509</v>
      </c>
      <c r="G20" s="593" t="s">
        <v>563</v>
      </c>
      <c r="H20" s="593" t="s">
        <v>435</v>
      </c>
      <c r="I20" s="593" t="s">
        <v>564</v>
      </c>
      <c r="J20" s="593" t="s">
        <v>565</v>
      </c>
      <c r="K20" s="593" t="s">
        <v>566</v>
      </c>
      <c r="L20" s="596">
        <v>34.56</v>
      </c>
      <c r="M20" s="596">
        <v>69.12</v>
      </c>
      <c r="N20" s="593">
        <v>2</v>
      </c>
      <c r="O20" s="597">
        <v>1</v>
      </c>
      <c r="P20" s="596">
        <v>69.12</v>
      </c>
      <c r="Q20" s="598">
        <v>1</v>
      </c>
      <c r="R20" s="593">
        <v>2</v>
      </c>
      <c r="S20" s="598">
        <v>1</v>
      </c>
      <c r="T20" s="597">
        <v>1</v>
      </c>
      <c r="U20" s="599">
        <v>1</v>
      </c>
    </row>
    <row r="21" spans="1:21" ht="14.4" customHeight="1" x14ac:dyDescent="0.3">
      <c r="A21" s="592">
        <v>19</v>
      </c>
      <c r="B21" s="593" t="s">
        <v>508</v>
      </c>
      <c r="C21" s="593" t="s">
        <v>510</v>
      </c>
      <c r="D21" s="594" t="s">
        <v>640</v>
      </c>
      <c r="E21" s="595" t="s">
        <v>516</v>
      </c>
      <c r="F21" s="593" t="s">
        <v>509</v>
      </c>
      <c r="G21" s="593" t="s">
        <v>539</v>
      </c>
      <c r="H21" s="593" t="s">
        <v>435</v>
      </c>
      <c r="I21" s="593" t="s">
        <v>540</v>
      </c>
      <c r="J21" s="593" t="s">
        <v>541</v>
      </c>
      <c r="K21" s="593" t="s">
        <v>542</v>
      </c>
      <c r="L21" s="596">
        <v>0</v>
      </c>
      <c r="M21" s="596">
        <v>0</v>
      </c>
      <c r="N21" s="593">
        <v>2</v>
      </c>
      <c r="O21" s="597">
        <v>1</v>
      </c>
      <c r="P21" s="596">
        <v>0</v>
      </c>
      <c r="Q21" s="598"/>
      <c r="R21" s="593">
        <v>2</v>
      </c>
      <c r="S21" s="598">
        <v>1</v>
      </c>
      <c r="T21" s="597">
        <v>1</v>
      </c>
      <c r="U21" s="599">
        <v>1</v>
      </c>
    </row>
    <row r="22" spans="1:21" ht="14.4" customHeight="1" x14ac:dyDescent="0.3">
      <c r="A22" s="592">
        <v>19</v>
      </c>
      <c r="B22" s="593" t="s">
        <v>508</v>
      </c>
      <c r="C22" s="593" t="s">
        <v>510</v>
      </c>
      <c r="D22" s="594" t="s">
        <v>640</v>
      </c>
      <c r="E22" s="595" t="s">
        <v>516</v>
      </c>
      <c r="F22" s="593" t="s">
        <v>509</v>
      </c>
      <c r="G22" s="593" t="s">
        <v>567</v>
      </c>
      <c r="H22" s="593" t="s">
        <v>435</v>
      </c>
      <c r="I22" s="593" t="s">
        <v>568</v>
      </c>
      <c r="J22" s="593" t="s">
        <v>569</v>
      </c>
      <c r="K22" s="593" t="s">
        <v>570</v>
      </c>
      <c r="L22" s="596">
        <v>108.44</v>
      </c>
      <c r="M22" s="596">
        <v>108.44</v>
      </c>
      <c r="N22" s="593">
        <v>1</v>
      </c>
      <c r="O22" s="597">
        <v>1</v>
      </c>
      <c r="P22" s="596">
        <v>108.44</v>
      </c>
      <c r="Q22" s="598">
        <v>1</v>
      </c>
      <c r="R22" s="593">
        <v>1</v>
      </c>
      <c r="S22" s="598">
        <v>1</v>
      </c>
      <c r="T22" s="597">
        <v>1</v>
      </c>
      <c r="U22" s="599">
        <v>1</v>
      </c>
    </row>
    <row r="23" spans="1:21" ht="14.4" customHeight="1" x14ac:dyDescent="0.3">
      <c r="A23" s="592">
        <v>19</v>
      </c>
      <c r="B23" s="593" t="s">
        <v>508</v>
      </c>
      <c r="C23" s="593" t="s">
        <v>510</v>
      </c>
      <c r="D23" s="594" t="s">
        <v>640</v>
      </c>
      <c r="E23" s="595" t="s">
        <v>516</v>
      </c>
      <c r="F23" s="593" t="s">
        <v>509</v>
      </c>
      <c r="G23" s="593" t="s">
        <v>571</v>
      </c>
      <c r="H23" s="593" t="s">
        <v>435</v>
      </c>
      <c r="I23" s="593" t="s">
        <v>572</v>
      </c>
      <c r="J23" s="593" t="s">
        <v>573</v>
      </c>
      <c r="K23" s="593" t="s">
        <v>574</v>
      </c>
      <c r="L23" s="596">
        <v>42.54</v>
      </c>
      <c r="M23" s="596">
        <v>42.54</v>
      </c>
      <c r="N23" s="593">
        <v>1</v>
      </c>
      <c r="O23" s="597">
        <v>1</v>
      </c>
      <c r="P23" s="596">
        <v>42.54</v>
      </c>
      <c r="Q23" s="598">
        <v>1</v>
      </c>
      <c r="R23" s="593">
        <v>1</v>
      </c>
      <c r="S23" s="598">
        <v>1</v>
      </c>
      <c r="T23" s="597">
        <v>1</v>
      </c>
      <c r="U23" s="599">
        <v>1</v>
      </c>
    </row>
    <row r="24" spans="1:21" ht="14.4" customHeight="1" x14ac:dyDescent="0.3">
      <c r="A24" s="592">
        <v>19</v>
      </c>
      <c r="B24" s="593" t="s">
        <v>508</v>
      </c>
      <c r="C24" s="593" t="s">
        <v>510</v>
      </c>
      <c r="D24" s="594" t="s">
        <v>640</v>
      </c>
      <c r="E24" s="595" t="s">
        <v>516</v>
      </c>
      <c r="F24" s="593" t="s">
        <v>509</v>
      </c>
      <c r="G24" s="593" t="s">
        <v>575</v>
      </c>
      <c r="H24" s="593" t="s">
        <v>460</v>
      </c>
      <c r="I24" s="593" t="s">
        <v>576</v>
      </c>
      <c r="J24" s="593" t="s">
        <v>577</v>
      </c>
      <c r="K24" s="593" t="s">
        <v>578</v>
      </c>
      <c r="L24" s="596">
        <v>0</v>
      </c>
      <c r="M24" s="596">
        <v>0</v>
      </c>
      <c r="N24" s="593">
        <v>1</v>
      </c>
      <c r="O24" s="597">
        <v>1</v>
      </c>
      <c r="P24" s="596">
        <v>0</v>
      </c>
      <c r="Q24" s="598"/>
      <c r="R24" s="593">
        <v>1</v>
      </c>
      <c r="S24" s="598">
        <v>1</v>
      </c>
      <c r="T24" s="597">
        <v>1</v>
      </c>
      <c r="U24" s="599">
        <v>1</v>
      </c>
    </row>
    <row r="25" spans="1:21" ht="14.4" customHeight="1" x14ac:dyDescent="0.3">
      <c r="A25" s="592">
        <v>19</v>
      </c>
      <c r="B25" s="593" t="s">
        <v>508</v>
      </c>
      <c r="C25" s="593" t="s">
        <v>510</v>
      </c>
      <c r="D25" s="594" t="s">
        <v>640</v>
      </c>
      <c r="E25" s="595" t="s">
        <v>516</v>
      </c>
      <c r="F25" s="593" t="s">
        <v>509</v>
      </c>
      <c r="G25" s="593" t="s">
        <v>579</v>
      </c>
      <c r="H25" s="593" t="s">
        <v>460</v>
      </c>
      <c r="I25" s="593" t="s">
        <v>580</v>
      </c>
      <c r="J25" s="593" t="s">
        <v>581</v>
      </c>
      <c r="K25" s="593" t="s">
        <v>582</v>
      </c>
      <c r="L25" s="596">
        <v>154.36000000000001</v>
      </c>
      <c r="M25" s="596">
        <v>308.72000000000003</v>
      </c>
      <c r="N25" s="593">
        <v>2</v>
      </c>
      <c r="O25" s="597">
        <v>1.5</v>
      </c>
      <c r="P25" s="596">
        <v>308.72000000000003</v>
      </c>
      <c r="Q25" s="598">
        <v>1</v>
      </c>
      <c r="R25" s="593">
        <v>2</v>
      </c>
      <c r="S25" s="598">
        <v>1</v>
      </c>
      <c r="T25" s="597">
        <v>1.5</v>
      </c>
      <c r="U25" s="599">
        <v>1</v>
      </c>
    </row>
    <row r="26" spans="1:21" ht="14.4" customHeight="1" x14ac:dyDescent="0.3">
      <c r="A26" s="592">
        <v>19</v>
      </c>
      <c r="B26" s="593" t="s">
        <v>508</v>
      </c>
      <c r="C26" s="593" t="s">
        <v>510</v>
      </c>
      <c r="D26" s="594" t="s">
        <v>640</v>
      </c>
      <c r="E26" s="595" t="s">
        <v>517</v>
      </c>
      <c r="F26" s="593" t="s">
        <v>509</v>
      </c>
      <c r="G26" s="593" t="s">
        <v>583</v>
      </c>
      <c r="H26" s="593" t="s">
        <v>435</v>
      </c>
      <c r="I26" s="593" t="s">
        <v>584</v>
      </c>
      <c r="J26" s="593" t="s">
        <v>585</v>
      </c>
      <c r="K26" s="593" t="s">
        <v>586</v>
      </c>
      <c r="L26" s="596">
        <v>80.23</v>
      </c>
      <c r="M26" s="596">
        <v>80.23</v>
      </c>
      <c r="N26" s="593">
        <v>1</v>
      </c>
      <c r="O26" s="597">
        <v>0.5</v>
      </c>
      <c r="P26" s="596">
        <v>80.23</v>
      </c>
      <c r="Q26" s="598">
        <v>1</v>
      </c>
      <c r="R26" s="593">
        <v>1</v>
      </c>
      <c r="S26" s="598">
        <v>1</v>
      </c>
      <c r="T26" s="597">
        <v>0.5</v>
      </c>
      <c r="U26" s="599">
        <v>1</v>
      </c>
    </row>
    <row r="27" spans="1:21" ht="14.4" customHeight="1" x14ac:dyDescent="0.3">
      <c r="A27" s="592">
        <v>19</v>
      </c>
      <c r="B27" s="593" t="s">
        <v>508</v>
      </c>
      <c r="C27" s="593" t="s">
        <v>510</v>
      </c>
      <c r="D27" s="594" t="s">
        <v>640</v>
      </c>
      <c r="E27" s="595" t="s">
        <v>517</v>
      </c>
      <c r="F27" s="593" t="s">
        <v>509</v>
      </c>
      <c r="G27" s="593" t="s">
        <v>587</v>
      </c>
      <c r="H27" s="593" t="s">
        <v>435</v>
      </c>
      <c r="I27" s="593" t="s">
        <v>588</v>
      </c>
      <c r="J27" s="593" t="s">
        <v>589</v>
      </c>
      <c r="K27" s="593" t="s">
        <v>590</v>
      </c>
      <c r="L27" s="596">
        <v>310.58999999999997</v>
      </c>
      <c r="M27" s="596">
        <v>310.58999999999997</v>
      </c>
      <c r="N27" s="593">
        <v>1</v>
      </c>
      <c r="O27" s="597">
        <v>0.5</v>
      </c>
      <c r="P27" s="596">
        <v>310.58999999999997</v>
      </c>
      <c r="Q27" s="598">
        <v>1</v>
      </c>
      <c r="R27" s="593">
        <v>1</v>
      </c>
      <c r="S27" s="598">
        <v>1</v>
      </c>
      <c r="T27" s="597">
        <v>0.5</v>
      </c>
      <c r="U27" s="599">
        <v>1</v>
      </c>
    </row>
    <row r="28" spans="1:21" ht="14.4" customHeight="1" x14ac:dyDescent="0.3">
      <c r="A28" s="592">
        <v>19</v>
      </c>
      <c r="B28" s="593" t="s">
        <v>508</v>
      </c>
      <c r="C28" s="593" t="s">
        <v>510</v>
      </c>
      <c r="D28" s="594" t="s">
        <v>640</v>
      </c>
      <c r="E28" s="595" t="s">
        <v>517</v>
      </c>
      <c r="F28" s="593" t="s">
        <v>509</v>
      </c>
      <c r="G28" s="593" t="s">
        <v>587</v>
      </c>
      <c r="H28" s="593" t="s">
        <v>435</v>
      </c>
      <c r="I28" s="593" t="s">
        <v>591</v>
      </c>
      <c r="J28" s="593" t="s">
        <v>592</v>
      </c>
      <c r="K28" s="593" t="s">
        <v>593</v>
      </c>
      <c r="L28" s="596">
        <v>279.52999999999997</v>
      </c>
      <c r="M28" s="596">
        <v>279.52999999999997</v>
      </c>
      <c r="N28" s="593">
        <v>1</v>
      </c>
      <c r="O28" s="597">
        <v>0.5</v>
      </c>
      <c r="P28" s="596">
        <v>279.52999999999997</v>
      </c>
      <c r="Q28" s="598">
        <v>1</v>
      </c>
      <c r="R28" s="593">
        <v>1</v>
      </c>
      <c r="S28" s="598">
        <v>1</v>
      </c>
      <c r="T28" s="597">
        <v>0.5</v>
      </c>
      <c r="U28" s="599">
        <v>1</v>
      </c>
    </row>
    <row r="29" spans="1:21" ht="14.4" customHeight="1" x14ac:dyDescent="0.3">
      <c r="A29" s="592">
        <v>19</v>
      </c>
      <c r="B29" s="593" t="s">
        <v>508</v>
      </c>
      <c r="C29" s="593" t="s">
        <v>510</v>
      </c>
      <c r="D29" s="594" t="s">
        <v>640</v>
      </c>
      <c r="E29" s="595" t="s">
        <v>517</v>
      </c>
      <c r="F29" s="593" t="s">
        <v>509</v>
      </c>
      <c r="G29" s="593" t="s">
        <v>594</v>
      </c>
      <c r="H29" s="593" t="s">
        <v>460</v>
      </c>
      <c r="I29" s="593" t="s">
        <v>595</v>
      </c>
      <c r="J29" s="593" t="s">
        <v>596</v>
      </c>
      <c r="K29" s="593" t="s">
        <v>597</v>
      </c>
      <c r="L29" s="596">
        <v>176.32</v>
      </c>
      <c r="M29" s="596">
        <v>176.32</v>
      </c>
      <c r="N29" s="593">
        <v>1</v>
      </c>
      <c r="O29" s="597">
        <v>1</v>
      </c>
      <c r="P29" s="596">
        <v>176.32</v>
      </c>
      <c r="Q29" s="598">
        <v>1</v>
      </c>
      <c r="R29" s="593">
        <v>1</v>
      </c>
      <c r="S29" s="598">
        <v>1</v>
      </c>
      <c r="T29" s="597">
        <v>1</v>
      </c>
      <c r="U29" s="599">
        <v>1</v>
      </c>
    </row>
    <row r="30" spans="1:21" ht="14.4" customHeight="1" x14ac:dyDescent="0.3">
      <c r="A30" s="592">
        <v>19</v>
      </c>
      <c r="B30" s="593" t="s">
        <v>508</v>
      </c>
      <c r="C30" s="593" t="s">
        <v>510</v>
      </c>
      <c r="D30" s="594" t="s">
        <v>640</v>
      </c>
      <c r="E30" s="595" t="s">
        <v>517</v>
      </c>
      <c r="F30" s="593" t="s">
        <v>509</v>
      </c>
      <c r="G30" s="593" t="s">
        <v>598</v>
      </c>
      <c r="H30" s="593" t="s">
        <v>435</v>
      </c>
      <c r="I30" s="593" t="s">
        <v>599</v>
      </c>
      <c r="J30" s="593" t="s">
        <v>600</v>
      </c>
      <c r="K30" s="593" t="s">
        <v>601</v>
      </c>
      <c r="L30" s="596">
        <v>273.33</v>
      </c>
      <c r="M30" s="596">
        <v>273.33</v>
      </c>
      <c r="N30" s="593">
        <v>1</v>
      </c>
      <c r="O30" s="597">
        <v>0.5</v>
      </c>
      <c r="P30" s="596">
        <v>273.33</v>
      </c>
      <c r="Q30" s="598">
        <v>1</v>
      </c>
      <c r="R30" s="593">
        <v>1</v>
      </c>
      <c r="S30" s="598">
        <v>1</v>
      </c>
      <c r="T30" s="597">
        <v>0.5</v>
      </c>
      <c r="U30" s="599">
        <v>1</v>
      </c>
    </row>
    <row r="31" spans="1:21" ht="14.4" customHeight="1" x14ac:dyDescent="0.3">
      <c r="A31" s="592">
        <v>19</v>
      </c>
      <c r="B31" s="593" t="s">
        <v>508</v>
      </c>
      <c r="C31" s="593" t="s">
        <v>510</v>
      </c>
      <c r="D31" s="594" t="s">
        <v>640</v>
      </c>
      <c r="E31" s="595" t="s">
        <v>517</v>
      </c>
      <c r="F31" s="593" t="s">
        <v>509</v>
      </c>
      <c r="G31" s="593" t="s">
        <v>602</v>
      </c>
      <c r="H31" s="593" t="s">
        <v>460</v>
      </c>
      <c r="I31" s="593" t="s">
        <v>603</v>
      </c>
      <c r="J31" s="593" t="s">
        <v>604</v>
      </c>
      <c r="K31" s="593" t="s">
        <v>605</v>
      </c>
      <c r="L31" s="596">
        <v>186.87</v>
      </c>
      <c r="M31" s="596">
        <v>373.74</v>
      </c>
      <c r="N31" s="593">
        <v>2</v>
      </c>
      <c r="O31" s="597">
        <v>1</v>
      </c>
      <c r="P31" s="596">
        <v>373.74</v>
      </c>
      <c r="Q31" s="598">
        <v>1</v>
      </c>
      <c r="R31" s="593">
        <v>2</v>
      </c>
      <c r="S31" s="598">
        <v>1</v>
      </c>
      <c r="T31" s="597">
        <v>1</v>
      </c>
      <c r="U31" s="599">
        <v>1</v>
      </c>
    </row>
    <row r="32" spans="1:21" ht="14.4" customHeight="1" x14ac:dyDescent="0.3">
      <c r="A32" s="592">
        <v>19</v>
      </c>
      <c r="B32" s="593" t="s">
        <v>508</v>
      </c>
      <c r="C32" s="593" t="s">
        <v>510</v>
      </c>
      <c r="D32" s="594" t="s">
        <v>640</v>
      </c>
      <c r="E32" s="595" t="s">
        <v>517</v>
      </c>
      <c r="F32" s="593" t="s">
        <v>509</v>
      </c>
      <c r="G32" s="593" t="s">
        <v>606</v>
      </c>
      <c r="H32" s="593" t="s">
        <v>460</v>
      </c>
      <c r="I32" s="593" t="s">
        <v>607</v>
      </c>
      <c r="J32" s="593" t="s">
        <v>608</v>
      </c>
      <c r="K32" s="593" t="s">
        <v>609</v>
      </c>
      <c r="L32" s="596">
        <v>93.18</v>
      </c>
      <c r="M32" s="596">
        <v>93.18</v>
      </c>
      <c r="N32" s="593">
        <v>1</v>
      </c>
      <c r="O32" s="597">
        <v>1</v>
      </c>
      <c r="P32" s="596">
        <v>93.18</v>
      </c>
      <c r="Q32" s="598">
        <v>1</v>
      </c>
      <c r="R32" s="593">
        <v>1</v>
      </c>
      <c r="S32" s="598">
        <v>1</v>
      </c>
      <c r="T32" s="597">
        <v>1</v>
      </c>
      <c r="U32" s="599">
        <v>1</v>
      </c>
    </row>
    <row r="33" spans="1:21" ht="14.4" customHeight="1" x14ac:dyDescent="0.3">
      <c r="A33" s="592">
        <v>19</v>
      </c>
      <c r="B33" s="593" t="s">
        <v>508</v>
      </c>
      <c r="C33" s="593" t="s">
        <v>510</v>
      </c>
      <c r="D33" s="594" t="s">
        <v>640</v>
      </c>
      <c r="E33" s="595" t="s">
        <v>518</v>
      </c>
      <c r="F33" s="593" t="s">
        <v>509</v>
      </c>
      <c r="G33" s="593" t="s">
        <v>523</v>
      </c>
      <c r="H33" s="593" t="s">
        <v>435</v>
      </c>
      <c r="I33" s="593" t="s">
        <v>610</v>
      </c>
      <c r="J33" s="593" t="s">
        <v>525</v>
      </c>
      <c r="K33" s="593" t="s">
        <v>611</v>
      </c>
      <c r="L33" s="596">
        <v>42.05</v>
      </c>
      <c r="M33" s="596">
        <v>42.05</v>
      </c>
      <c r="N33" s="593">
        <v>1</v>
      </c>
      <c r="O33" s="597">
        <v>0.5</v>
      </c>
      <c r="P33" s="596">
        <v>42.05</v>
      </c>
      <c r="Q33" s="598">
        <v>1</v>
      </c>
      <c r="R33" s="593">
        <v>1</v>
      </c>
      <c r="S33" s="598">
        <v>1</v>
      </c>
      <c r="T33" s="597">
        <v>0.5</v>
      </c>
      <c r="U33" s="599">
        <v>1</v>
      </c>
    </row>
    <row r="34" spans="1:21" ht="14.4" customHeight="1" x14ac:dyDescent="0.3">
      <c r="A34" s="592">
        <v>19</v>
      </c>
      <c r="B34" s="593" t="s">
        <v>508</v>
      </c>
      <c r="C34" s="593" t="s">
        <v>510</v>
      </c>
      <c r="D34" s="594" t="s">
        <v>640</v>
      </c>
      <c r="E34" s="595" t="s">
        <v>518</v>
      </c>
      <c r="F34" s="593" t="s">
        <v>509</v>
      </c>
      <c r="G34" s="593" t="s">
        <v>612</v>
      </c>
      <c r="H34" s="593" t="s">
        <v>435</v>
      </c>
      <c r="I34" s="593" t="s">
        <v>613</v>
      </c>
      <c r="J34" s="593" t="s">
        <v>614</v>
      </c>
      <c r="K34" s="593" t="s">
        <v>615</v>
      </c>
      <c r="L34" s="596">
        <v>38.47</v>
      </c>
      <c r="M34" s="596">
        <v>38.47</v>
      </c>
      <c r="N34" s="593">
        <v>1</v>
      </c>
      <c r="O34" s="597">
        <v>0.5</v>
      </c>
      <c r="P34" s="596">
        <v>38.47</v>
      </c>
      <c r="Q34" s="598">
        <v>1</v>
      </c>
      <c r="R34" s="593">
        <v>1</v>
      </c>
      <c r="S34" s="598">
        <v>1</v>
      </c>
      <c r="T34" s="597">
        <v>0.5</v>
      </c>
      <c r="U34" s="599">
        <v>1</v>
      </c>
    </row>
    <row r="35" spans="1:21" ht="14.4" customHeight="1" x14ac:dyDescent="0.3">
      <c r="A35" s="592">
        <v>19</v>
      </c>
      <c r="B35" s="593" t="s">
        <v>508</v>
      </c>
      <c r="C35" s="593" t="s">
        <v>510</v>
      </c>
      <c r="D35" s="594" t="s">
        <v>640</v>
      </c>
      <c r="E35" s="595" t="s">
        <v>518</v>
      </c>
      <c r="F35" s="593" t="s">
        <v>509</v>
      </c>
      <c r="G35" s="593" t="s">
        <v>527</v>
      </c>
      <c r="H35" s="593" t="s">
        <v>435</v>
      </c>
      <c r="I35" s="593" t="s">
        <v>528</v>
      </c>
      <c r="J35" s="593" t="s">
        <v>529</v>
      </c>
      <c r="K35" s="593" t="s">
        <v>530</v>
      </c>
      <c r="L35" s="596">
        <v>57.48</v>
      </c>
      <c r="M35" s="596">
        <v>1379.5200000000002</v>
      </c>
      <c r="N35" s="593">
        <v>24</v>
      </c>
      <c r="O35" s="597">
        <v>11.5</v>
      </c>
      <c r="P35" s="596">
        <v>1379.5200000000002</v>
      </c>
      <c r="Q35" s="598">
        <v>1</v>
      </c>
      <c r="R35" s="593">
        <v>24</v>
      </c>
      <c r="S35" s="598">
        <v>1</v>
      </c>
      <c r="T35" s="597">
        <v>11.5</v>
      </c>
      <c r="U35" s="599">
        <v>1</v>
      </c>
    </row>
    <row r="36" spans="1:21" ht="14.4" customHeight="1" x14ac:dyDescent="0.3">
      <c r="A36" s="592">
        <v>19</v>
      </c>
      <c r="B36" s="593" t="s">
        <v>508</v>
      </c>
      <c r="C36" s="593" t="s">
        <v>510</v>
      </c>
      <c r="D36" s="594" t="s">
        <v>640</v>
      </c>
      <c r="E36" s="595" t="s">
        <v>518</v>
      </c>
      <c r="F36" s="593" t="s">
        <v>509</v>
      </c>
      <c r="G36" s="593" t="s">
        <v>616</v>
      </c>
      <c r="H36" s="593" t="s">
        <v>435</v>
      </c>
      <c r="I36" s="593" t="s">
        <v>617</v>
      </c>
      <c r="J36" s="593" t="s">
        <v>618</v>
      </c>
      <c r="K36" s="593" t="s">
        <v>619</v>
      </c>
      <c r="L36" s="596">
        <v>58.77</v>
      </c>
      <c r="M36" s="596">
        <v>176.31</v>
      </c>
      <c r="N36" s="593">
        <v>3</v>
      </c>
      <c r="O36" s="597">
        <v>2</v>
      </c>
      <c r="P36" s="596">
        <v>176.31</v>
      </c>
      <c r="Q36" s="598">
        <v>1</v>
      </c>
      <c r="R36" s="593">
        <v>3</v>
      </c>
      <c r="S36" s="598">
        <v>1</v>
      </c>
      <c r="T36" s="597">
        <v>2</v>
      </c>
      <c r="U36" s="599">
        <v>1</v>
      </c>
    </row>
    <row r="37" spans="1:21" ht="14.4" customHeight="1" x14ac:dyDescent="0.3">
      <c r="A37" s="592">
        <v>19</v>
      </c>
      <c r="B37" s="593" t="s">
        <v>508</v>
      </c>
      <c r="C37" s="593" t="s">
        <v>510</v>
      </c>
      <c r="D37" s="594" t="s">
        <v>640</v>
      </c>
      <c r="E37" s="595" t="s">
        <v>518</v>
      </c>
      <c r="F37" s="593" t="s">
        <v>509</v>
      </c>
      <c r="G37" s="593" t="s">
        <v>620</v>
      </c>
      <c r="H37" s="593" t="s">
        <v>435</v>
      </c>
      <c r="I37" s="593" t="s">
        <v>621</v>
      </c>
      <c r="J37" s="593" t="s">
        <v>622</v>
      </c>
      <c r="K37" s="593" t="s">
        <v>623</v>
      </c>
      <c r="L37" s="596">
        <v>248.55</v>
      </c>
      <c r="M37" s="596">
        <v>248.55</v>
      </c>
      <c r="N37" s="593">
        <v>1</v>
      </c>
      <c r="O37" s="597">
        <v>1</v>
      </c>
      <c r="P37" s="596">
        <v>248.55</v>
      </c>
      <c r="Q37" s="598">
        <v>1</v>
      </c>
      <c r="R37" s="593">
        <v>1</v>
      </c>
      <c r="S37" s="598">
        <v>1</v>
      </c>
      <c r="T37" s="597">
        <v>1</v>
      </c>
      <c r="U37" s="599">
        <v>1</v>
      </c>
    </row>
    <row r="38" spans="1:21" ht="14.4" customHeight="1" x14ac:dyDescent="0.3">
      <c r="A38" s="592">
        <v>19</v>
      </c>
      <c r="B38" s="593" t="s">
        <v>508</v>
      </c>
      <c r="C38" s="593" t="s">
        <v>510</v>
      </c>
      <c r="D38" s="594" t="s">
        <v>640</v>
      </c>
      <c r="E38" s="595" t="s">
        <v>518</v>
      </c>
      <c r="F38" s="593" t="s">
        <v>509</v>
      </c>
      <c r="G38" s="593" t="s">
        <v>624</v>
      </c>
      <c r="H38" s="593" t="s">
        <v>435</v>
      </c>
      <c r="I38" s="593" t="s">
        <v>625</v>
      </c>
      <c r="J38" s="593" t="s">
        <v>626</v>
      </c>
      <c r="K38" s="593" t="s">
        <v>627</v>
      </c>
      <c r="L38" s="596">
        <v>17.62</v>
      </c>
      <c r="M38" s="596">
        <v>17.62</v>
      </c>
      <c r="N38" s="593">
        <v>1</v>
      </c>
      <c r="O38" s="597">
        <v>0.5</v>
      </c>
      <c r="P38" s="596">
        <v>17.62</v>
      </c>
      <c r="Q38" s="598">
        <v>1</v>
      </c>
      <c r="R38" s="593">
        <v>1</v>
      </c>
      <c r="S38" s="598">
        <v>1</v>
      </c>
      <c r="T38" s="597">
        <v>0.5</v>
      </c>
      <c r="U38" s="599">
        <v>1</v>
      </c>
    </row>
    <row r="39" spans="1:21" ht="14.4" customHeight="1" x14ac:dyDescent="0.3">
      <c r="A39" s="592">
        <v>19</v>
      </c>
      <c r="B39" s="593" t="s">
        <v>508</v>
      </c>
      <c r="C39" s="593" t="s">
        <v>510</v>
      </c>
      <c r="D39" s="594" t="s">
        <v>640</v>
      </c>
      <c r="E39" s="595" t="s">
        <v>518</v>
      </c>
      <c r="F39" s="593" t="s">
        <v>509</v>
      </c>
      <c r="G39" s="593" t="s">
        <v>539</v>
      </c>
      <c r="H39" s="593" t="s">
        <v>435</v>
      </c>
      <c r="I39" s="593" t="s">
        <v>540</v>
      </c>
      <c r="J39" s="593" t="s">
        <v>541</v>
      </c>
      <c r="K39" s="593" t="s">
        <v>542</v>
      </c>
      <c r="L39" s="596">
        <v>0</v>
      </c>
      <c r="M39" s="596">
        <v>0</v>
      </c>
      <c r="N39" s="593">
        <v>6</v>
      </c>
      <c r="O39" s="597">
        <v>2.5</v>
      </c>
      <c r="P39" s="596">
        <v>0</v>
      </c>
      <c r="Q39" s="598"/>
      <c r="R39" s="593">
        <v>6</v>
      </c>
      <c r="S39" s="598">
        <v>1</v>
      </c>
      <c r="T39" s="597">
        <v>2.5</v>
      </c>
      <c r="U39" s="599">
        <v>1</v>
      </c>
    </row>
    <row r="40" spans="1:21" ht="14.4" customHeight="1" x14ac:dyDescent="0.3">
      <c r="A40" s="592">
        <v>19</v>
      </c>
      <c r="B40" s="593" t="s">
        <v>508</v>
      </c>
      <c r="C40" s="593" t="s">
        <v>510</v>
      </c>
      <c r="D40" s="594" t="s">
        <v>640</v>
      </c>
      <c r="E40" s="595" t="s">
        <v>518</v>
      </c>
      <c r="F40" s="593" t="s">
        <v>509</v>
      </c>
      <c r="G40" s="593" t="s">
        <v>628</v>
      </c>
      <c r="H40" s="593" t="s">
        <v>435</v>
      </c>
      <c r="I40" s="593" t="s">
        <v>629</v>
      </c>
      <c r="J40" s="593" t="s">
        <v>630</v>
      </c>
      <c r="K40" s="593" t="s">
        <v>631</v>
      </c>
      <c r="L40" s="596">
        <v>0</v>
      </c>
      <c r="M40" s="596">
        <v>0</v>
      </c>
      <c r="N40" s="593">
        <v>8</v>
      </c>
      <c r="O40" s="597">
        <v>2</v>
      </c>
      <c r="P40" s="596"/>
      <c r="Q40" s="598"/>
      <c r="R40" s="593"/>
      <c r="S40" s="598">
        <v>0</v>
      </c>
      <c r="T40" s="597"/>
      <c r="U40" s="599">
        <v>0</v>
      </c>
    </row>
    <row r="41" spans="1:21" ht="14.4" customHeight="1" x14ac:dyDescent="0.3">
      <c r="A41" s="592">
        <v>19</v>
      </c>
      <c r="B41" s="593" t="s">
        <v>508</v>
      </c>
      <c r="C41" s="593" t="s">
        <v>510</v>
      </c>
      <c r="D41" s="594" t="s">
        <v>640</v>
      </c>
      <c r="E41" s="595" t="s">
        <v>518</v>
      </c>
      <c r="F41" s="593" t="s">
        <v>509</v>
      </c>
      <c r="G41" s="593" t="s">
        <v>632</v>
      </c>
      <c r="H41" s="593" t="s">
        <v>435</v>
      </c>
      <c r="I41" s="593" t="s">
        <v>633</v>
      </c>
      <c r="J41" s="593" t="s">
        <v>634</v>
      </c>
      <c r="K41" s="593" t="s">
        <v>635</v>
      </c>
      <c r="L41" s="596">
        <v>83.38</v>
      </c>
      <c r="M41" s="596">
        <v>166.76</v>
      </c>
      <c r="N41" s="593">
        <v>2</v>
      </c>
      <c r="O41" s="597">
        <v>0.5</v>
      </c>
      <c r="P41" s="596">
        <v>166.76</v>
      </c>
      <c r="Q41" s="598">
        <v>1</v>
      </c>
      <c r="R41" s="593">
        <v>2</v>
      </c>
      <c r="S41" s="598">
        <v>1</v>
      </c>
      <c r="T41" s="597">
        <v>0.5</v>
      </c>
      <c r="U41" s="599">
        <v>1</v>
      </c>
    </row>
    <row r="42" spans="1:21" ht="14.4" customHeight="1" thickBot="1" x14ac:dyDescent="0.35">
      <c r="A42" s="600">
        <v>19</v>
      </c>
      <c r="B42" s="601" t="s">
        <v>508</v>
      </c>
      <c r="C42" s="601" t="s">
        <v>510</v>
      </c>
      <c r="D42" s="602" t="s">
        <v>640</v>
      </c>
      <c r="E42" s="603" t="s">
        <v>518</v>
      </c>
      <c r="F42" s="601" t="s">
        <v>509</v>
      </c>
      <c r="G42" s="601" t="s">
        <v>636</v>
      </c>
      <c r="H42" s="601" t="s">
        <v>435</v>
      </c>
      <c r="I42" s="601" t="s">
        <v>637</v>
      </c>
      <c r="J42" s="601" t="s">
        <v>638</v>
      </c>
      <c r="K42" s="601" t="s">
        <v>639</v>
      </c>
      <c r="L42" s="604">
        <v>0</v>
      </c>
      <c r="M42" s="604">
        <v>0</v>
      </c>
      <c r="N42" s="601">
        <v>1</v>
      </c>
      <c r="O42" s="605">
        <v>1</v>
      </c>
      <c r="P42" s="604"/>
      <c r="Q42" s="606"/>
      <c r="R42" s="601"/>
      <c r="S42" s="606">
        <v>0</v>
      </c>
      <c r="T42" s="605"/>
      <c r="U42" s="607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642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7" t="s">
        <v>515</v>
      </c>
      <c r="B5" s="116"/>
      <c r="C5" s="591">
        <v>0</v>
      </c>
      <c r="D5" s="116">
        <v>119.7</v>
      </c>
      <c r="E5" s="591">
        <v>1</v>
      </c>
      <c r="F5" s="609">
        <v>119.7</v>
      </c>
    </row>
    <row r="6" spans="1:6" ht="14.4" customHeight="1" x14ac:dyDescent="0.3">
      <c r="A6" s="618" t="s">
        <v>517</v>
      </c>
      <c r="B6" s="610"/>
      <c r="C6" s="598">
        <v>0</v>
      </c>
      <c r="D6" s="610">
        <v>643.24</v>
      </c>
      <c r="E6" s="598">
        <v>1</v>
      </c>
      <c r="F6" s="611">
        <v>643.24</v>
      </c>
    </row>
    <row r="7" spans="1:6" ht="14.4" customHeight="1" thickBot="1" x14ac:dyDescent="0.35">
      <c r="A7" s="619" t="s">
        <v>516</v>
      </c>
      <c r="B7" s="614"/>
      <c r="C7" s="615">
        <v>0</v>
      </c>
      <c r="D7" s="614">
        <v>308.72000000000003</v>
      </c>
      <c r="E7" s="615">
        <v>1</v>
      </c>
      <c r="F7" s="616">
        <v>308.72000000000003</v>
      </c>
    </row>
    <row r="8" spans="1:6" ht="14.4" customHeight="1" thickBot="1" x14ac:dyDescent="0.35">
      <c r="A8" s="528" t="s">
        <v>3</v>
      </c>
      <c r="B8" s="529"/>
      <c r="C8" s="530">
        <v>0</v>
      </c>
      <c r="D8" s="529">
        <v>1071.6600000000001</v>
      </c>
      <c r="E8" s="530">
        <v>1</v>
      </c>
      <c r="F8" s="531">
        <v>1071.6600000000001</v>
      </c>
    </row>
    <row r="9" spans="1:6" ht="14.4" customHeight="1" thickBot="1" x14ac:dyDescent="0.35"/>
    <row r="10" spans="1:6" ht="14.4" customHeight="1" x14ac:dyDescent="0.3">
      <c r="A10" s="617" t="s">
        <v>643</v>
      </c>
      <c r="B10" s="116"/>
      <c r="C10" s="591"/>
      <c r="D10" s="116">
        <v>0</v>
      </c>
      <c r="E10" s="591"/>
      <c r="F10" s="609">
        <v>0</v>
      </c>
    </row>
    <row r="11" spans="1:6" ht="14.4" customHeight="1" x14ac:dyDescent="0.3">
      <c r="A11" s="618" t="s">
        <v>644</v>
      </c>
      <c r="B11" s="610"/>
      <c r="C11" s="598">
        <v>0</v>
      </c>
      <c r="D11" s="610">
        <v>308.72000000000003</v>
      </c>
      <c r="E11" s="598">
        <v>1</v>
      </c>
      <c r="F11" s="611">
        <v>308.72000000000003</v>
      </c>
    </row>
    <row r="12" spans="1:6" ht="14.4" customHeight="1" x14ac:dyDescent="0.3">
      <c r="A12" s="618" t="s">
        <v>645</v>
      </c>
      <c r="B12" s="610"/>
      <c r="C12" s="598">
        <v>0</v>
      </c>
      <c r="D12" s="610">
        <v>176.32</v>
      </c>
      <c r="E12" s="598">
        <v>1</v>
      </c>
      <c r="F12" s="611">
        <v>176.32</v>
      </c>
    </row>
    <row r="13" spans="1:6" ht="14.4" customHeight="1" x14ac:dyDescent="0.3">
      <c r="A13" s="618" t="s">
        <v>646</v>
      </c>
      <c r="B13" s="610"/>
      <c r="C13" s="598">
        <v>0</v>
      </c>
      <c r="D13" s="610">
        <v>93.18</v>
      </c>
      <c r="E13" s="598">
        <v>1</v>
      </c>
      <c r="F13" s="611">
        <v>93.18</v>
      </c>
    </row>
    <row r="14" spans="1:6" ht="14.4" customHeight="1" x14ac:dyDescent="0.3">
      <c r="A14" s="618" t="s">
        <v>647</v>
      </c>
      <c r="B14" s="610"/>
      <c r="C14" s="598">
        <v>0</v>
      </c>
      <c r="D14" s="610">
        <v>373.74</v>
      </c>
      <c r="E14" s="598">
        <v>1</v>
      </c>
      <c r="F14" s="611">
        <v>373.74</v>
      </c>
    </row>
    <row r="15" spans="1:6" ht="14.4" customHeight="1" thickBot="1" x14ac:dyDescent="0.35">
      <c r="A15" s="619" t="s">
        <v>648</v>
      </c>
      <c r="B15" s="614"/>
      <c r="C15" s="615">
        <v>0</v>
      </c>
      <c r="D15" s="614">
        <v>119.7</v>
      </c>
      <c r="E15" s="615">
        <v>1</v>
      </c>
      <c r="F15" s="616">
        <v>119.7</v>
      </c>
    </row>
    <row r="16" spans="1:6" ht="14.4" customHeight="1" thickBot="1" x14ac:dyDescent="0.35">
      <c r="A16" s="528" t="s">
        <v>3</v>
      </c>
      <c r="B16" s="529"/>
      <c r="C16" s="530">
        <v>0</v>
      </c>
      <c r="D16" s="529">
        <v>1071.6600000000001</v>
      </c>
      <c r="E16" s="530">
        <v>1</v>
      </c>
      <c r="F16" s="531">
        <v>1071.6600000000001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{A03F13FC-7DA7-4B5F-90F0-C70CEC0A80B6}</x14:id>
        </ext>
      </extLst>
    </cfRule>
  </conditionalFormatting>
  <conditionalFormatting sqref="F10:F1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{80B9DB21-00E8-4EA5-AA11-4186069587BA}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3F13FC-7DA7-4B5F-90F0-C70CEC0A80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80B9DB21-00E8-4EA5-AA11-4186069587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655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1071.6600000000001</v>
      </c>
      <c r="K3" s="44">
        <f>IF(M3=0,0,J3/M3)</f>
        <v>1</v>
      </c>
      <c r="L3" s="43">
        <f>SUBTOTAL(9,L6:L1048576)</f>
        <v>8</v>
      </c>
      <c r="M3" s="45">
        <f>SUBTOTAL(9,M6:M1048576)</f>
        <v>1071.6600000000001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85" t="s">
        <v>515</v>
      </c>
      <c r="B6" s="586" t="s">
        <v>649</v>
      </c>
      <c r="C6" s="586" t="s">
        <v>520</v>
      </c>
      <c r="D6" s="586" t="s">
        <v>521</v>
      </c>
      <c r="E6" s="586" t="s">
        <v>522</v>
      </c>
      <c r="F6" s="116"/>
      <c r="G6" s="116"/>
      <c r="H6" s="591">
        <v>0</v>
      </c>
      <c r="I6" s="116">
        <v>1</v>
      </c>
      <c r="J6" s="116">
        <v>119.7</v>
      </c>
      <c r="K6" s="591">
        <v>1</v>
      </c>
      <c r="L6" s="116">
        <v>1</v>
      </c>
      <c r="M6" s="609">
        <v>119.7</v>
      </c>
    </row>
    <row r="7" spans="1:13" ht="14.4" customHeight="1" x14ac:dyDescent="0.3">
      <c r="A7" s="592" t="s">
        <v>516</v>
      </c>
      <c r="B7" s="593" t="s">
        <v>650</v>
      </c>
      <c r="C7" s="593" t="s">
        <v>580</v>
      </c>
      <c r="D7" s="593" t="s">
        <v>581</v>
      </c>
      <c r="E7" s="593" t="s">
        <v>582</v>
      </c>
      <c r="F7" s="610"/>
      <c r="G7" s="610"/>
      <c r="H7" s="598">
        <v>0</v>
      </c>
      <c r="I7" s="610">
        <v>2</v>
      </c>
      <c r="J7" s="610">
        <v>308.72000000000003</v>
      </c>
      <c r="K7" s="598">
        <v>1</v>
      </c>
      <c r="L7" s="610">
        <v>2</v>
      </c>
      <c r="M7" s="611">
        <v>308.72000000000003</v>
      </c>
    </row>
    <row r="8" spans="1:13" ht="14.4" customHeight="1" x14ac:dyDescent="0.3">
      <c r="A8" s="592" t="s">
        <v>516</v>
      </c>
      <c r="B8" s="593" t="s">
        <v>651</v>
      </c>
      <c r="C8" s="593" t="s">
        <v>576</v>
      </c>
      <c r="D8" s="593" t="s">
        <v>577</v>
      </c>
      <c r="E8" s="593" t="s">
        <v>578</v>
      </c>
      <c r="F8" s="610"/>
      <c r="G8" s="610"/>
      <c r="H8" s="598"/>
      <c r="I8" s="610">
        <v>1</v>
      </c>
      <c r="J8" s="610">
        <v>0</v>
      </c>
      <c r="K8" s="598"/>
      <c r="L8" s="610">
        <v>1</v>
      </c>
      <c r="M8" s="611">
        <v>0</v>
      </c>
    </row>
    <row r="9" spans="1:13" ht="14.4" customHeight="1" x14ac:dyDescent="0.3">
      <c r="A9" s="592" t="s">
        <v>517</v>
      </c>
      <c r="B9" s="593" t="s">
        <v>652</v>
      </c>
      <c r="C9" s="593" t="s">
        <v>603</v>
      </c>
      <c r="D9" s="593" t="s">
        <v>604</v>
      </c>
      <c r="E9" s="593" t="s">
        <v>605</v>
      </c>
      <c r="F9" s="610"/>
      <c r="G9" s="610"/>
      <c r="H9" s="598">
        <v>0</v>
      </c>
      <c r="I9" s="610">
        <v>2</v>
      </c>
      <c r="J9" s="610">
        <v>373.74</v>
      </c>
      <c r="K9" s="598">
        <v>1</v>
      </c>
      <c r="L9" s="610">
        <v>2</v>
      </c>
      <c r="M9" s="611">
        <v>373.74</v>
      </c>
    </row>
    <row r="10" spans="1:13" ht="14.4" customHeight="1" x14ac:dyDescent="0.3">
      <c r="A10" s="592" t="s">
        <v>517</v>
      </c>
      <c r="B10" s="593" t="s">
        <v>653</v>
      </c>
      <c r="C10" s="593" t="s">
        <v>607</v>
      </c>
      <c r="D10" s="593" t="s">
        <v>608</v>
      </c>
      <c r="E10" s="593" t="s">
        <v>609</v>
      </c>
      <c r="F10" s="610"/>
      <c r="G10" s="610"/>
      <c r="H10" s="598">
        <v>0</v>
      </c>
      <c r="I10" s="610">
        <v>1</v>
      </c>
      <c r="J10" s="610">
        <v>93.18</v>
      </c>
      <c r="K10" s="598">
        <v>1</v>
      </c>
      <c r="L10" s="610">
        <v>1</v>
      </c>
      <c r="M10" s="611">
        <v>93.18</v>
      </c>
    </row>
    <row r="11" spans="1:13" ht="14.4" customHeight="1" thickBot="1" x14ac:dyDescent="0.35">
      <c r="A11" s="600" t="s">
        <v>517</v>
      </c>
      <c r="B11" s="601" t="s">
        <v>654</v>
      </c>
      <c r="C11" s="601" t="s">
        <v>595</v>
      </c>
      <c r="D11" s="601" t="s">
        <v>596</v>
      </c>
      <c r="E11" s="601" t="s">
        <v>597</v>
      </c>
      <c r="F11" s="612"/>
      <c r="G11" s="612"/>
      <c r="H11" s="606">
        <v>0</v>
      </c>
      <c r="I11" s="612">
        <v>1</v>
      </c>
      <c r="J11" s="612">
        <v>176.32</v>
      </c>
      <c r="K11" s="606">
        <v>1</v>
      </c>
      <c r="L11" s="612">
        <v>1</v>
      </c>
      <c r="M11" s="613">
        <v>176.32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433</v>
      </c>
      <c r="B5" s="488" t="s">
        <v>434</v>
      </c>
      <c r="C5" s="489" t="s">
        <v>435</v>
      </c>
      <c r="D5" s="489" t="s">
        <v>435</v>
      </c>
      <c r="E5" s="489"/>
      <c r="F5" s="489" t="s">
        <v>435</v>
      </c>
      <c r="G5" s="489" t="s">
        <v>435</v>
      </c>
      <c r="H5" s="489" t="s">
        <v>435</v>
      </c>
      <c r="I5" s="490" t="s">
        <v>435</v>
      </c>
      <c r="J5" s="491" t="s">
        <v>68</v>
      </c>
    </row>
    <row r="6" spans="1:10" ht="14.4" customHeight="1" x14ac:dyDescent="0.3">
      <c r="A6" s="487" t="s">
        <v>433</v>
      </c>
      <c r="B6" s="488" t="s">
        <v>656</v>
      </c>
      <c r="C6" s="489">
        <v>3.1363199999999996</v>
      </c>
      <c r="D6" s="489">
        <v>3.5380400000000001</v>
      </c>
      <c r="E6" s="489"/>
      <c r="F6" s="489">
        <v>3.9542800000000002</v>
      </c>
      <c r="G6" s="489">
        <v>4.25</v>
      </c>
      <c r="H6" s="489">
        <v>-0.29571999999999976</v>
      </c>
      <c r="I6" s="490">
        <v>0.93041882352941185</v>
      </c>
      <c r="J6" s="491" t="s">
        <v>1</v>
      </c>
    </row>
    <row r="7" spans="1:10" ht="14.4" customHeight="1" x14ac:dyDescent="0.3">
      <c r="A7" s="487" t="s">
        <v>433</v>
      </c>
      <c r="B7" s="488" t="s">
        <v>657</v>
      </c>
      <c r="C7" s="489">
        <v>0.53734999999999999</v>
      </c>
      <c r="D7" s="489">
        <v>0.65356999999999998</v>
      </c>
      <c r="E7" s="489"/>
      <c r="F7" s="489">
        <v>0.71040999999999999</v>
      </c>
      <c r="G7" s="489">
        <v>0.75</v>
      </c>
      <c r="H7" s="489">
        <v>-3.9590000000000014E-2</v>
      </c>
      <c r="I7" s="490">
        <v>0.94721333333333335</v>
      </c>
      <c r="J7" s="491" t="s">
        <v>1</v>
      </c>
    </row>
    <row r="8" spans="1:10" ht="14.4" customHeight="1" x14ac:dyDescent="0.3">
      <c r="A8" s="487" t="s">
        <v>433</v>
      </c>
      <c r="B8" s="488" t="s">
        <v>658</v>
      </c>
      <c r="C8" s="489">
        <v>8.3502500000000008</v>
      </c>
      <c r="D8" s="489">
        <v>7.0508199999999999</v>
      </c>
      <c r="E8" s="489"/>
      <c r="F8" s="489">
        <v>5.8230000000000004</v>
      </c>
      <c r="G8" s="489">
        <v>7.5</v>
      </c>
      <c r="H8" s="489">
        <v>-1.6769999999999996</v>
      </c>
      <c r="I8" s="490">
        <v>0.77640000000000009</v>
      </c>
      <c r="J8" s="491" t="s">
        <v>1</v>
      </c>
    </row>
    <row r="9" spans="1:10" ht="14.4" customHeight="1" x14ac:dyDescent="0.3">
      <c r="A9" s="487" t="s">
        <v>433</v>
      </c>
      <c r="B9" s="488" t="s">
        <v>659</v>
      </c>
      <c r="C9" s="489">
        <v>6.5893999999999995</v>
      </c>
      <c r="D9" s="489">
        <v>6.2534700000000001</v>
      </c>
      <c r="E9" s="489"/>
      <c r="F9" s="489">
        <v>6.1</v>
      </c>
      <c r="G9" s="489">
        <v>7.9999995117187499</v>
      </c>
      <c r="H9" s="489">
        <v>-1.8999995117187503</v>
      </c>
      <c r="I9" s="490">
        <v>0.76250004653930947</v>
      </c>
      <c r="J9" s="491" t="s">
        <v>1</v>
      </c>
    </row>
    <row r="10" spans="1:10" ht="14.4" customHeight="1" x14ac:dyDescent="0.3">
      <c r="A10" s="487" t="s">
        <v>433</v>
      </c>
      <c r="B10" s="488" t="s">
        <v>660</v>
      </c>
      <c r="C10" s="489">
        <v>1.389</v>
      </c>
      <c r="D10" s="489">
        <v>1.9570000000000001</v>
      </c>
      <c r="E10" s="489"/>
      <c r="F10" s="489">
        <v>1.762</v>
      </c>
      <c r="G10" s="489">
        <v>2</v>
      </c>
      <c r="H10" s="489">
        <v>-0.23799999999999999</v>
      </c>
      <c r="I10" s="490">
        <v>0.88100000000000001</v>
      </c>
      <c r="J10" s="491" t="s">
        <v>1</v>
      </c>
    </row>
    <row r="11" spans="1:10" ht="14.4" customHeight="1" x14ac:dyDescent="0.3">
      <c r="A11" s="487" t="s">
        <v>433</v>
      </c>
      <c r="B11" s="488" t="s">
        <v>661</v>
      </c>
      <c r="C11" s="489">
        <v>0.54800000000000004</v>
      </c>
      <c r="D11" s="489">
        <v>0.38</v>
      </c>
      <c r="E11" s="489"/>
      <c r="F11" s="489">
        <v>0.378</v>
      </c>
      <c r="G11" s="489">
        <v>0.75</v>
      </c>
      <c r="H11" s="489">
        <v>-0.372</v>
      </c>
      <c r="I11" s="490">
        <v>0.504</v>
      </c>
      <c r="J11" s="491" t="s">
        <v>1</v>
      </c>
    </row>
    <row r="12" spans="1:10" ht="14.4" customHeight="1" x14ac:dyDescent="0.3">
      <c r="A12" s="487" t="s">
        <v>433</v>
      </c>
      <c r="B12" s="488" t="s">
        <v>438</v>
      </c>
      <c r="C12" s="489">
        <v>20.550319999999999</v>
      </c>
      <c r="D12" s="489">
        <v>19.832899999999999</v>
      </c>
      <c r="E12" s="489"/>
      <c r="F12" s="489">
        <v>18.727690000000003</v>
      </c>
      <c r="G12" s="489">
        <v>23.249999511718748</v>
      </c>
      <c r="H12" s="489">
        <v>-4.5223095117187455</v>
      </c>
      <c r="I12" s="490">
        <v>0.80549205992716877</v>
      </c>
      <c r="J12" s="491" t="s">
        <v>439</v>
      </c>
    </row>
    <row r="14" spans="1:10" ht="14.4" customHeight="1" x14ac:dyDescent="0.3">
      <c r="A14" s="487" t="s">
        <v>433</v>
      </c>
      <c r="B14" s="488" t="s">
        <v>434</v>
      </c>
      <c r="C14" s="489" t="s">
        <v>435</v>
      </c>
      <c r="D14" s="489" t="s">
        <v>435</v>
      </c>
      <c r="E14" s="489"/>
      <c r="F14" s="489" t="s">
        <v>435</v>
      </c>
      <c r="G14" s="489" t="s">
        <v>435</v>
      </c>
      <c r="H14" s="489" t="s">
        <v>435</v>
      </c>
      <c r="I14" s="490" t="s">
        <v>435</v>
      </c>
      <c r="J14" s="491" t="s">
        <v>68</v>
      </c>
    </row>
    <row r="15" spans="1:10" ht="14.4" customHeight="1" x14ac:dyDescent="0.3">
      <c r="A15" s="487" t="s">
        <v>440</v>
      </c>
      <c r="B15" s="488" t="s">
        <v>441</v>
      </c>
      <c r="C15" s="489" t="s">
        <v>435</v>
      </c>
      <c r="D15" s="489" t="s">
        <v>435</v>
      </c>
      <c r="E15" s="489"/>
      <c r="F15" s="489" t="s">
        <v>435</v>
      </c>
      <c r="G15" s="489" t="s">
        <v>435</v>
      </c>
      <c r="H15" s="489" t="s">
        <v>435</v>
      </c>
      <c r="I15" s="490" t="s">
        <v>435</v>
      </c>
      <c r="J15" s="491" t="s">
        <v>0</v>
      </c>
    </row>
    <row r="16" spans="1:10" ht="14.4" customHeight="1" x14ac:dyDescent="0.3">
      <c r="A16" s="487" t="s">
        <v>440</v>
      </c>
      <c r="B16" s="488" t="s">
        <v>656</v>
      </c>
      <c r="C16" s="489">
        <v>3.1363199999999996</v>
      </c>
      <c r="D16" s="489">
        <v>3.5380400000000001</v>
      </c>
      <c r="E16" s="489"/>
      <c r="F16" s="489">
        <v>3.9542800000000002</v>
      </c>
      <c r="G16" s="489">
        <v>4</v>
      </c>
      <c r="H16" s="489">
        <v>-4.5719999999999761E-2</v>
      </c>
      <c r="I16" s="490">
        <v>0.98857000000000006</v>
      </c>
      <c r="J16" s="491" t="s">
        <v>1</v>
      </c>
    </row>
    <row r="17" spans="1:10" ht="14.4" customHeight="1" x14ac:dyDescent="0.3">
      <c r="A17" s="487" t="s">
        <v>440</v>
      </c>
      <c r="B17" s="488" t="s">
        <v>657</v>
      </c>
      <c r="C17" s="489">
        <v>0.30360000000000004</v>
      </c>
      <c r="D17" s="489">
        <v>0.33993000000000001</v>
      </c>
      <c r="E17" s="489"/>
      <c r="F17" s="489">
        <v>0.21481</v>
      </c>
      <c r="G17" s="489">
        <v>0</v>
      </c>
      <c r="H17" s="489">
        <v>0.21481</v>
      </c>
      <c r="I17" s="490" t="s">
        <v>435</v>
      </c>
      <c r="J17" s="491" t="s">
        <v>1</v>
      </c>
    </row>
    <row r="18" spans="1:10" ht="14.4" customHeight="1" x14ac:dyDescent="0.3">
      <c r="A18" s="487" t="s">
        <v>440</v>
      </c>
      <c r="B18" s="488" t="s">
        <v>658</v>
      </c>
      <c r="C18" s="489">
        <v>3.8972500000000001</v>
      </c>
      <c r="D18" s="489">
        <v>3.37819</v>
      </c>
      <c r="E18" s="489"/>
      <c r="F18" s="489">
        <v>3.4281899999999998</v>
      </c>
      <c r="G18" s="489">
        <v>4</v>
      </c>
      <c r="H18" s="489">
        <v>-0.57181000000000015</v>
      </c>
      <c r="I18" s="490">
        <v>0.85704749999999996</v>
      </c>
      <c r="J18" s="491" t="s">
        <v>1</v>
      </c>
    </row>
    <row r="19" spans="1:10" ht="14.4" customHeight="1" x14ac:dyDescent="0.3">
      <c r="A19" s="487" t="s">
        <v>440</v>
      </c>
      <c r="B19" s="488" t="s">
        <v>659</v>
      </c>
      <c r="C19" s="489">
        <v>4.1383999999999999</v>
      </c>
      <c r="D19" s="489">
        <v>5.7437000000000005</v>
      </c>
      <c r="E19" s="489"/>
      <c r="F19" s="489">
        <v>5.5914999999999999</v>
      </c>
      <c r="G19" s="489">
        <v>7</v>
      </c>
      <c r="H19" s="489">
        <v>-1.4085000000000001</v>
      </c>
      <c r="I19" s="490">
        <v>0.79878571428571432</v>
      </c>
      <c r="J19" s="491" t="s">
        <v>1</v>
      </c>
    </row>
    <row r="20" spans="1:10" ht="14.4" customHeight="1" x14ac:dyDescent="0.3">
      <c r="A20" s="487" t="s">
        <v>440</v>
      </c>
      <c r="B20" s="488" t="s">
        <v>660</v>
      </c>
      <c r="C20" s="489">
        <v>0.88800000000000001</v>
      </c>
      <c r="D20" s="489">
        <v>1.032</v>
      </c>
      <c r="E20" s="489"/>
      <c r="F20" s="489">
        <v>0.83199999999999996</v>
      </c>
      <c r="G20" s="489">
        <v>1</v>
      </c>
      <c r="H20" s="489">
        <v>-0.16800000000000004</v>
      </c>
      <c r="I20" s="490">
        <v>0.83199999999999996</v>
      </c>
      <c r="J20" s="491" t="s">
        <v>1</v>
      </c>
    </row>
    <row r="21" spans="1:10" ht="14.4" customHeight="1" x14ac:dyDescent="0.3">
      <c r="A21" s="487" t="s">
        <v>440</v>
      </c>
      <c r="B21" s="488" t="s">
        <v>661</v>
      </c>
      <c r="C21" s="489">
        <v>0.27200000000000002</v>
      </c>
      <c r="D21" s="489">
        <v>0.126</v>
      </c>
      <c r="E21" s="489"/>
      <c r="F21" s="489">
        <v>0.252</v>
      </c>
      <c r="G21" s="489">
        <v>0</v>
      </c>
      <c r="H21" s="489">
        <v>0.252</v>
      </c>
      <c r="I21" s="490" t="s">
        <v>435</v>
      </c>
      <c r="J21" s="491" t="s">
        <v>1</v>
      </c>
    </row>
    <row r="22" spans="1:10" ht="14.4" customHeight="1" x14ac:dyDescent="0.3">
      <c r="A22" s="487" t="s">
        <v>440</v>
      </c>
      <c r="B22" s="488" t="s">
        <v>442</v>
      </c>
      <c r="C22" s="489">
        <v>12.63557</v>
      </c>
      <c r="D22" s="489">
        <v>14.157859999999999</v>
      </c>
      <c r="E22" s="489"/>
      <c r="F22" s="489">
        <v>14.272780000000003</v>
      </c>
      <c r="G22" s="489">
        <v>17</v>
      </c>
      <c r="H22" s="489">
        <v>-2.7272199999999973</v>
      </c>
      <c r="I22" s="490">
        <v>0.8395752941176472</v>
      </c>
      <c r="J22" s="491" t="s">
        <v>443</v>
      </c>
    </row>
    <row r="23" spans="1:10" ht="14.4" customHeight="1" x14ac:dyDescent="0.3">
      <c r="A23" s="487" t="s">
        <v>435</v>
      </c>
      <c r="B23" s="488" t="s">
        <v>435</v>
      </c>
      <c r="C23" s="489" t="s">
        <v>435</v>
      </c>
      <c r="D23" s="489" t="s">
        <v>435</v>
      </c>
      <c r="E23" s="489"/>
      <c r="F23" s="489" t="s">
        <v>435</v>
      </c>
      <c r="G23" s="489" t="s">
        <v>435</v>
      </c>
      <c r="H23" s="489" t="s">
        <v>435</v>
      </c>
      <c r="I23" s="490" t="s">
        <v>435</v>
      </c>
      <c r="J23" s="491" t="s">
        <v>444</v>
      </c>
    </row>
    <row r="24" spans="1:10" ht="14.4" customHeight="1" x14ac:dyDescent="0.3">
      <c r="A24" s="487" t="s">
        <v>448</v>
      </c>
      <c r="B24" s="488" t="s">
        <v>449</v>
      </c>
      <c r="C24" s="489" t="s">
        <v>435</v>
      </c>
      <c r="D24" s="489" t="s">
        <v>435</v>
      </c>
      <c r="E24" s="489"/>
      <c r="F24" s="489" t="s">
        <v>435</v>
      </c>
      <c r="G24" s="489" t="s">
        <v>435</v>
      </c>
      <c r="H24" s="489" t="s">
        <v>435</v>
      </c>
      <c r="I24" s="490" t="s">
        <v>435</v>
      </c>
      <c r="J24" s="491" t="s">
        <v>0</v>
      </c>
    </row>
    <row r="25" spans="1:10" ht="14.4" customHeight="1" x14ac:dyDescent="0.3">
      <c r="A25" s="487" t="s">
        <v>448</v>
      </c>
      <c r="B25" s="488" t="s">
        <v>657</v>
      </c>
      <c r="C25" s="489">
        <v>0.23375000000000001</v>
      </c>
      <c r="D25" s="489">
        <v>0.31363999999999997</v>
      </c>
      <c r="E25" s="489"/>
      <c r="F25" s="489">
        <v>0.49560000000000004</v>
      </c>
      <c r="G25" s="489">
        <v>0</v>
      </c>
      <c r="H25" s="489">
        <v>0.49560000000000004</v>
      </c>
      <c r="I25" s="490" t="s">
        <v>435</v>
      </c>
      <c r="J25" s="491" t="s">
        <v>1</v>
      </c>
    </row>
    <row r="26" spans="1:10" ht="14.4" customHeight="1" x14ac:dyDescent="0.3">
      <c r="A26" s="487" t="s">
        <v>448</v>
      </c>
      <c r="B26" s="488" t="s">
        <v>658</v>
      </c>
      <c r="C26" s="489">
        <v>4.4530000000000003</v>
      </c>
      <c r="D26" s="489">
        <v>3.6726300000000003</v>
      </c>
      <c r="E26" s="489"/>
      <c r="F26" s="489">
        <v>2.3948100000000001</v>
      </c>
      <c r="G26" s="489">
        <v>4</v>
      </c>
      <c r="H26" s="489">
        <v>-1.6051899999999999</v>
      </c>
      <c r="I26" s="490">
        <v>0.59870250000000003</v>
      </c>
      <c r="J26" s="491" t="s">
        <v>1</v>
      </c>
    </row>
    <row r="27" spans="1:10" ht="14.4" customHeight="1" x14ac:dyDescent="0.3">
      <c r="A27" s="487" t="s">
        <v>448</v>
      </c>
      <c r="B27" s="488" t="s">
        <v>659</v>
      </c>
      <c r="C27" s="489">
        <v>2.4510000000000001</v>
      </c>
      <c r="D27" s="489">
        <v>0.50976999999999995</v>
      </c>
      <c r="E27" s="489"/>
      <c r="F27" s="489">
        <v>0.50849999999999995</v>
      </c>
      <c r="G27" s="489">
        <v>1</v>
      </c>
      <c r="H27" s="489">
        <v>-0.49150000000000005</v>
      </c>
      <c r="I27" s="490">
        <v>0.50849999999999995</v>
      </c>
      <c r="J27" s="491" t="s">
        <v>1</v>
      </c>
    </row>
    <row r="28" spans="1:10" ht="14.4" customHeight="1" x14ac:dyDescent="0.3">
      <c r="A28" s="487" t="s">
        <v>448</v>
      </c>
      <c r="B28" s="488" t="s">
        <v>660</v>
      </c>
      <c r="C28" s="489">
        <v>0.501</v>
      </c>
      <c r="D28" s="489">
        <v>0.92500000000000004</v>
      </c>
      <c r="E28" s="489"/>
      <c r="F28" s="489">
        <v>0.93</v>
      </c>
      <c r="G28" s="489">
        <v>1</v>
      </c>
      <c r="H28" s="489">
        <v>-6.9999999999999951E-2</v>
      </c>
      <c r="I28" s="490">
        <v>0.93</v>
      </c>
      <c r="J28" s="491" t="s">
        <v>1</v>
      </c>
    </row>
    <row r="29" spans="1:10" ht="14.4" customHeight="1" x14ac:dyDescent="0.3">
      <c r="A29" s="487" t="s">
        <v>448</v>
      </c>
      <c r="B29" s="488" t="s">
        <v>661</v>
      </c>
      <c r="C29" s="489">
        <v>0.27600000000000002</v>
      </c>
      <c r="D29" s="489">
        <v>0.254</v>
      </c>
      <c r="E29" s="489"/>
      <c r="F29" s="489">
        <v>0.126</v>
      </c>
      <c r="G29" s="489">
        <v>0</v>
      </c>
      <c r="H29" s="489">
        <v>0.126</v>
      </c>
      <c r="I29" s="490" t="s">
        <v>435</v>
      </c>
      <c r="J29" s="491" t="s">
        <v>1</v>
      </c>
    </row>
    <row r="30" spans="1:10" ht="14.4" customHeight="1" x14ac:dyDescent="0.3">
      <c r="A30" s="487" t="s">
        <v>448</v>
      </c>
      <c r="B30" s="488" t="s">
        <v>450</v>
      </c>
      <c r="C30" s="489">
        <v>7.9147500000000006</v>
      </c>
      <c r="D30" s="489">
        <v>5.6750399999999992</v>
      </c>
      <c r="E30" s="489"/>
      <c r="F30" s="489">
        <v>4.4549099999999999</v>
      </c>
      <c r="G30" s="489">
        <v>6</v>
      </c>
      <c r="H30" s="489">
        <v>-1.5450900000000001</v>
      </c>
      <c r="I30" s="490">
        <v>0.74248499999999995</v>
      </c>
      <c r="J30" s="491" t="s">
        <v>443</v>
      </c>
    </row>
    <row r="31" spans="1:10" ht="14.4" customHeight="1" x14ac:dyDescent="0.3">
      <c r="A31" s="487" t="s">
        <v>435</v>
      </c>
      <c r="B31" s="488" t="s">
        <v>435</v>
      </c>
      <c r="C31" s="489" t="s">
        <v>435</v>
      </c>
      <c r="D31" s="489" t="s">
        <v>435</v>
      </c>
      <c r="E31" s="489"/>
      <c r="F31" s="489" t="s">
        <v>435</v>
      </c>
      <c r="G31" s="489" t="s">
        <v>435</v>
      </c>
      <c r="H31" s="489" t="s">
        <v>435</v>
      </c>
      <c r="I31" s="490" t="s">
        <v>435</v>
      </c>
      <c r="J31" s="491" t="s">
        <v>444</v>
      </c>
    </row>
    <row r="32" spans="1:10" ht="14.4" customHeight="1" x14ac:dyDescent="0.3">
      <c r="A32" s="487" t="s">
        <v>433</v>
      </c>
      <c r="B32" s="488" t="s">
        <v>438</v>
      </c>
      <c r="C32" s="489">
        <v>20.550320000000003</v>
      </c>
      <c r="D32" s="489">
        <v>19.832900000000002</v>
      </c>
      <c r="E32" s="489"/>
      <c r="F32" s="489">
        <v>18.727690000000006</v>
      </c>
      <c r="G32" s="489">
        <v>23</v>
      </c>
      <c r="H32" s="489">
        <v>-4.2723099999999938</v>
      </c>
      <c r="I32" s="490">
        <v>0.81424739130434809</v>
      </c>
      <c r="J32" s="491" t="s">
        <v>439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740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3.738808118314128</v>
      </c>
      <c r="J3" s="98">
        <f>SUBTOTAL(9,J5:J1048576)</f>
        <v>5009</v>
      </c>
      <c r="K3" s="99">
        <f>SUBTOTAL(9,K5:K1048576)</f>
        <v>18727.689864635468</v>
      </c>
    </row>
    <row r="4" spans="1:11" s="208" customFormat="1" ht="14.4" customHeight="1" thickBot="1" x14ac:dyDescent="0.3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5" t="s">
        <v>433</v>
      </c>
      <c r="B5" s="586" t="s">
        <v>434</v>
      </c>
      <c r="C5" s="589" t="s">
        <v>440</v>
      </c>
      <c r="D5" s="623" t="s">
        <v>441</v>
      </c>
      <c r="E5" s="589" t="s">
        <v>662</v>
      </c>
      <c r="F5" s="623" t="s">
        <v>663</v>
      </c>
      <c r="G5" s="589" t="s">
        <v>664</v>
      </c>
      <c r="H5" s="589" t="s">
        <v>665</v>
      </c>
      <c r="I5" s="116">
        <v>208.1199951171875</v>
      </c>
      <c r="J5" s="116">
        <v>19</v>
      </c>
      <c r="K5" s="609">
        <v>3954.2799072265625</v>
      </c>
    </row>
    <row r="6" spans="1:11" ht="14.4" customHeight="1" x14ac:dyDescent="0.3">
      <c r="A6" s="592" t="s">
        <v>433</v>
      </c>
      <c r="B6" s="593" t="s">
        <v>434</v>
      </c>
      <c r="C6" s="596" t="s">
        <v>440</v>
      </c>
      <c r="D6" s="624" t="s">
        <v>441</v>
      </c>
      <c r="E6" s="596" t="s">
        <v>666</v>
      </c>
      <c r="F6" s="624" t="s">
        <v>667</v>
      </c>
      <c r="G6" s="596" t="s">
        <v>668</v>
      </c>
      <c r="H6" s="596" t="s">
        <v>669</v>
      </c>
      <c r="I6" s="610">
        <v>13.020000457763672</v>
      </c>
      <c r="J6" s="610">
        <v>10</v>
      </c>
      <c r="K6" s="611">
        <v>130.20000457763672</v>
      </c>
    </row>
    <row r="7" spans="1:11" ht="14.4" customHeight="1" x14ac:dyDescent="0.3">
      <c r="A7" s="592" t="s">
        <v>433</v>
      </c>
      <c r="B7" s="593" t="s">
        <v>434</v>
      </c>
      <c r="C7" s="596" t="s">
        <v>440</v>
      </c>
      <c r="D7" s="624" t="s">
        <v>441</v>
      </c>
      <c r="E7" s="596" t="s">
        <v>666</v>
      </c>
      <c r="F7" s="624" t="s">
        <v>667</v>
      </c>
      <c r="G7" s="596" t="s">
        <v>670</v>
      </c>
      <c r="H7" s="596" t="s">
        <v>671</v>
      </c>
      <c r="I7" s="610">
        <v>0.86000001430511475</v>
      </c>
      <c r="J7" s="610">
        <v>10</v>
      </c>
      <c r="K7" s="611">
        <v>8.6000003814697266</v>
      </c>
    </row>
    <row r="8" spans="1:11" ht="14.4" customHeight="1" x14ac:dyDescent="0.3">
      <c r="A8" s="592" t="s">
        <v>433</v>
      </c>
      <c r="B8" s="593" t="s">
        <v>434</v>
      </c>
      <c r="C8" s="596" t="s">
        <v>440</v>
      </c>
      <c r="D8" s="624" t="s">
        <v>441</v>
      </c>
      <c r="E8" s="596" t="s">
        <v>666</v>
      </c>
      <c r="F8" s="624" t="s">
        <v>667</v>
      </c>
      <c r="G8" s="596" t="s">
        <v>672</v>
      </c>
      <c r="H8" s="596" t="s">
        <v>673</v>
      </c>
      <c r="I8" s="610">
        <v>1.5199999809265137</v>
      </c>
      <c r="J8" s="610">
        <v>5</v>
      </c>
      <c r="K8" s="611">
        <v>7.5999999046325684</v>
      </c>
    </row>
    <row r="9" spans="1:11" ht="14.4" customHeight="1" x14ac:dyDescent="0.3">
      <c r="A9" s="592" t="s">
        <v>433</v>
      </c>
      <c r="B9" s="593" t="s">
        <v>434</v>
      </c>
      <c r="C9" s="596" t="s">
        <v>440</v>
      </c>
      <c r="D9" s="624" t="s">
        <v>441</v>
      </c>
      <c r="E9" s="596" t="s">
        <v>666</v>
      </c>
      <c r="F9" s="624" t="s">
        <v>667</v>
      </c>
      <c r="G9" s="596" t="s">
        <v>674</v>
      </c>
      <c r="H9" s="596" t="s">
        <v>675</v>
      </c>
      <c r="I9" s="610">
        <v>7.630000114440918</v>
      </c>
      <c r="J9" s="610">
        <v>5</v>
      </c>
      <c r="K9" s="611">
        <v>38.150001525878906</v>
      </c>
    </row>
    <row r="10" spans="1:11" ht="14.4" customHeight="1" x14ac:dyDescent="0.3">
      <c r="A10" s="592" t="s">
        <v>433</v>
      </c>
      <c r="B10" s="593" t="s">
        <v>434</v>
      </c>
      <c r="C10" s="596" t="s">
        <v>440</v>
      </c>
      <c r="D10" s="624" t="s">
        <v>441</v>
      </c>
      <c r="E10" s="596" t="s">
        <v>666</v>
      </c>
      <c r="F10" s="624" t="s">
        <v>667</v>
      </c>
      <c r="G10" s="596" t="s">
        <v>676</v>
      </c>
      <c r="H10" s="596" t="s">
        <v>677</v>
      </c>
      <c r="I10" s="610">
        <v>30.260000228881836</v>
      </c>
      <c r="J10" s="610">
        <v>1</v>
      </c>
      <c r="K10" s="611">
        <v>30.260000228881836</v>
      </c>
    </row>
    <row r="11" spans="1:11" ht="14.4" customHeight="1" x14ac:dyDescent="0.3">
      <c r="A11" s="592" t="s">
        <v>433</v>
      </c>
      <c r="B11" s="593" t="s">
        <v>434</v>
      </c>
      <c r="C11" s="596" t="s">
        <v>440</v>
      </c>
      <c r="D11" s="624" t="s">
        <v>441</v>
      </c>
      <c r="E11" s="596" t="s">
        <v>678</v>
      </c>
      <c r="F11" s="624" t="s">
        <v>679</v>
      </c>
      <c r="G11" s="596" t="s">
        <v>680</v>
      </c>
      <c r="H11" s="596" t="s">
        <v>681</v>
      </c>
      <c r="I11" s="610">
        <v>9.9999997764825821E-3</v>
      </c>
      <c r="J11" s="610">
        <v>300</v>
      </c>
      <c r="K11" s="611">
        <v>3</v>
      </c>
    </row>
    <row r="12" spans="1:11" ht="14.4" customHeight="1" x14ac:dyDescent="0.3">
      <c r="A12" s="592" t="s">
        <v>433</v>
      </c>
      <c r="B12" s="593" t="s">
        <v>434</v>
      </c>
      <c r="C12" s="596" t="s">
        <v>440</v>
      </c>
      <c r="D12" s="624" t="s">
        <v>441</v>
      </c>
      <c r="E12" s="596" t="s">
        <v>678</v>
      </c>
      <c r="F12" s="624" t="s">
        <v>679</v>
      </c>
      <c r="G12" s="596" t="s">
        <v>682</v>
      </c>
      <c r="H12" s="596" t="s">
        <v>683</v>
      </c>
      <c r="I12" s="610">
        <v>11.734999656677246</v>
      </c>
      <c r="J12" s="610">
        <v>8</v>
      </c>
      <c r="K12" s="611">
        <v>93.870002746582031</v>
      </c>
    </row>
    <row r="13" spans="1:11" ht="14.4" customHeight="1" x14ac:dyDescent="0.3">
      <c r="A13" s="592" t="s">
        <v>433</v>
      </c>
      <c r="B13" s="593" t="s">
        <v>434</v>
      </c>
      <c r="C13" s="596" t="s">
        <v>440</v>
      </c>
      <c r="D13" s="624" t="s">
        <v>441</v>
      </c>
      <c r="E13" s="596" t="s">
        <v>678</v>
      </c>
      <c r="F13" s="624" t="s">
        <v>679</v>
      </c>
      <c r="G13" s="596" t="s">
        <v>684</v>
      </c>
      <c r="H13" s="596" t="s">
        <v>685</v>
      </c>
      <c r="I13" s="610">
        <v>13.310000419616699</v>
      </c>
      <c r="J13" s="610">
        <v>11</v>
      </c>
      <c r="K13" s="611">
        <v>146.41000366210938</v>
      </c>
    </row>
    <row r="14" spans="1:11" ht="14.4" customHeight="1" x14ac:dyDescent="0.3">
      <c r="A14" s="592" t="s">
        <v>433</v>
      </c>
      <c r="B14" s="593" t="s">
        <v>434</v>
      </c>
      <c r="C14" s="596" t="s">
        <v>440</v>
      </c>
      <c r="D14" s="624" t="s">
        <v>441</v>
      </c>
      <c r="E14" s="596" t="s">
        <v>678</v>
      </c>
      <c r="F14" s="624" t="s">
        <v>679</v>
      </c>
      <c r="G14" s="596" t="s">
        <v>686</v>
      </c>
      <c r="H14" s="596" t="s">
        <v>687</v>
      </c>
      <c r="I14" s="610">
        <v>1.9900000095367432</v>
      </c>
      <c r="J14" s="610">
        <v>100</v>
      </c>
      <c r="K14" s="611">
        <v>199</v>
      </c>
    </row>
    <row r="15" spans="1:11" ht="14.4" customHeight="1" x14ac:dyDescent="0.3">
      <c r="A15" s="592" t="s">
        <v>433</v>
      </c>
      <c r="B15" s="593" t="s">
        <v>434</v>
      </c>
      <c r="C15" s="596" t="s">
        <v>440</v>
      </c>
      <c r="D15" s="624" t="s">
        <v>441</v>
      </c>
      <c r="E15" s="596" t="s">
        <v>678</v>
      </c>
      <c r="F15" s="624" t="s">
        <v>679</v>
      </c>
      <c r="G15" s="596" t="s">
        <v>688</v>
      </c>
      <c r="H15" s="596" t="s">
        <v>689</v>
      </c>
      <c r="I15" s="610">
        <v>1.9199999570846558</v>
      </c>
      <c r="J15" s="610">
        <v>200</v>
      </c>
      <c r="K15" s="611">
        <v>384</v>
      </c>
    </row>
    <row r="16" spans="1:11" ht="14.4" customHeight="1" x14ac:dyDescent="0.3">
      <c r="A16" s="592" t="s">
        <v>433</v>
      </c>
      <c r="B16" s="593" t="s">
        <v>434</v>
      </c>
      <c r="C16" s="596" t="s">
        <v>440</v>
      </c>
      <c r="D16" s="624" t="s">
        <v>441</v>
      </c>
      <c r="E16" s="596" t="s">
        <v>678</v>
      </c>
      <c r="F16" s="624" t="s">
        <v>679</v>
      </c>
      <c r="G16" s="596" t="s">
        <v>690</v>
      </c>
      <c r="H16" s="596" t="s">
        <v>691</v>
      </c>
      <c r="I16" s="610">
        <v>21.239999771118164</v>
      </c>
      <c r="J16" s="610">
        <v>5</v>
      </c>
      <c r="K16" s="611">
        <v>106.19999694824219</v>
      </c>
    </row>
    <row r="17" spans="1:11" ht="14.4" customHeight="1" x14ac:dyDescent="0.3">
      <c r="A17" s="592" t="s">
        <v>433</v>
      </c>
      <c r="B17" s="593" t="s">
        <v>434</v>
      </c>
      <c r="C17" s="596" t="s">
        <v>440</v>
      </c>
      <c r="D17" s="624" t="s">
        <v>441</v>
      </c>
      <c r="E17" s="596" t="s">
        <v>678</v>
      </c>
      <c r="F17" s="624" t="s">
        <v>679</v>
      </c>
      <c r="G17" s="596" t="s">
        <v>692</v>
      </c>
      <c r="H17" s="596" t="s">
        <v>693</v>
      </c>
      <c r="I17" s="610">
        <v>2.5099999904632568</v>
      </c>
      <c r="J17" s="610">
        <v>100</v>
      </c>
      <c r="K17" s="611">
        <v>251</v>
      </c>
    </row>
    <row r="18" spans="1:11" ht="14.4" customHeight="1" x14ac:dyDescent="0.3">
      <c r="A18" s="592" t="s">
        <v>433</v>
      </c>
      <c r="B18" s="593" t="s">
        <v>434</v>
      </c>
      <c r="C18" s="596" t="s">
        <v>440</v>
      </c>
      <c r="D18" s="624" t="s">
        <v>441</v>
      </c>
      <c r="E18" s="596" t="s">
        <v>678</v>
      </c>
      <c r="F18" s="624" t="s">
        <v>679</v>
      </c>
      <c r="G18" s="596" t="s">
        <v>694</v>
      </c>
      <c r="H18" s="596" t="s">
        <v>695</v>
      </c>
      <c r="I18" s="610">
        <v>4.619999885559082</v>
      </c>
      <c r="J18" s="610">
        <v>5</v>
      </c>
      <c r="K18" s="611">
        <v>23.100000381469727</v>
      </c>
    </row>
    <row r="19" spans="1:11" ht="14.4" customHeight="1" x14ac:dyDescent="0.3">
      <c r="A19" s="592" t="s">
        <v>433</v>
      </c>
      <c r="B19" s="593" t="s">
        <v>434</v>
      </c>
      <c r="C19" s="596" t="s">
        <v>440</v>
      </c>
      <c r="D19" s="624" t="s">
        <v>441</v>
      </c>
      <c r="E19" s="596" t="s">
        <v>678</v>
      </c>
      <c r="F19" s="624" t="s">
        <v>679</v>
      </c>
      <c r="G19" s="596" t="s">
        <v>696</v>
      </c>
      <c r="H19" s="596" t="s">
        <v>697</v>
      </c>
      <c r="I19" s="610">
        <v>21.239999771118164</v>
      </c>
      <c r="J19" s="610">
        <v>104</v>
      </c>
      <c r="K19" s="611">
        <v>2208.9599609375</v>
      </c>
    </row>
    <row r="20" spans="1:11" ht="14.4" customHeight="1" x14ac:dyDescent="0.3">
      <c r="A20" s="592" t="s">
        <v>433</v>
      </c>
      <c r="B20" s="593" t="s">
        <v>434</v>
      </c>
      <c r="C20" s="596" t="s">
        <v>440</v>
      </c>
      <c r="D20" s="624" t="s">
        <v>441</v>
      </c>
      <c r="E20" s="596" t="s">
        <v>678</v>
      </c>
      <c r="F20" s="624" t="s">
        <v>679</v>
      </c>
      <c r="G20" s="596" t="s">
        <v>698</v>
      </c>
      <c r="H20" s="596" t="s">
        <v>699</v>
      </c>
      <c r="I20" s="610">
        <v>2.5299999713897705</v>
      </c>
      <c r="J20" s="610">
        <v>5</v>
      </c>
      <c r="K20" s="611">
        <v>12.649999618530273</v>
      </c>
    </row>
    <row r="21" spans="1:11" ht="14.4" customHeight="1" x14ac:dyDescent="0.3">
      <c r="A21" s="592" t="s">
        <v>433</v>
      </c>
      <c r="B21" s="593" t="s">
        <v>434</v>
      </c>
      <c r="C21" s="596" t="s">
        <v>440</v>
      </c>
      <c r="D21" s="624" t="s">
        <v>441</v>
      </c>
      <c r="E21" s="596" t="s">
        <v>700</v>
      </c>
      <c r="F21" s="624" t="s">
        <v>701</v>
      </c>
      <c r="G21" s="596" t="s">
        <v>702</v>
      </c>
      <c r="H21" s="596" t="s">
        <v>703</v>
      </c>
      <c r="I21" s="610">
        <v>10.166666666666666</v>
      </c>
      <c r="J21" s="610">
        <v>550</v>
      </c>
      <c r="K21" s="611">
        <v>5591.5</v>
      </c>
    </row>
    <row r="22" spans="1:11" ht="14.4" customHeight="1" x14ac:dyDescent="0.3">
      <c r="A22" s="592" t="s">
        <v>433</v>
      </c>
      <c r="B22" s="593" t="s">
        <v>434</v>
      </c>
      <c r="C22" s="596" t="s">
        <v>440</v>
      </c>
      <c r="D22" s="624" t="s">
        <v>441</v>
      </c>
      <c r="E22" s="596" t="s">
        <v>704</v>
      </c>
      <c r="F22" s="624" t="s">
        <v>705</v>
      </c>
      <c r="G22" s="596" t="s">
        <v>706</v>
      </c>
      <c r="H22" s="596" t="s">
        <v>707</v>
      </c>
      <c r="I22" s="610">
        <v>0.97000002861022949</v>
      </c>
      <c r="J22" s="610">
        <v>300</v>
      </c>
      <c r="K22" s="611">
        <v>291</v>
      </c>
    </row>
    <row r="23" spans="1:11" ht="14.4" customHeight="1" x14ac:dyDescent="0.3">
      <c r="A23" s="592" t="s">
        <v>433</v>
      </c>
      <c r="B23" s="593" t="s">
        <v>434</v>
      </c>
      <c r="C23" s="596" t="s">
        <v>440</v>
      </c>
      <c r="D23" s="624" t="s">
        <v>441</v>
      </c>
      <c r="E23" s="596" t="s">
        <v>704</v>
      </c>
      <c r="F23" s="624" t="s">
        <v>705</v>
      </c>
      <c r="G23" s="596" t="s">
        <v>708</v>
      </c>
      <c r="H23" s="596" t="s">
        <v>709</v>
      </c>
      <c r="I23" s="610">
        <v>1.8049999475479126</v>
      </c>
      <c r="J23" s="610">
        <v>300</v>
      </c>
      <c r="K23" s="611">
        <v>541</v>
      </c>
    </row>
    <row r="24" spans="1:11" ht="14.4" customHeight="1" x14ac:dyDescent="0.3">
      <c r="A24" s="592" t="s">
        <v>433</v>
      </c>
      <c r="B24" s="593" t="s">
        <v>434</v>
      </c>
      <c r="C24" s="596" t="s">
        <v>440</v>
      </c>
      <c r="D24" s="624" t="s">
        <v>441</v>
      </c>
      <c r="E24" s="596" t="s">
        <v>710</v>
      </c>
      <c r="F24" s="624" t="s">
        <v>711</v>
      </c>
      <c r="G24" s="596" t="s">
        <v>712</v>
      </c>
      <c r="H24" s="596" t="s">
        <v>713</v>
      </c>
      <c r="I24" s="610">
        <v>0.62999999523162842</v>
      </c>
      <c r="J24" s="610">
        <v>200</v>
      </c>
      <c r="K24" s="611">
        <v>126</v>
      </c>
    </row>
    <row r="25" spans="1:11" ht="14.4" customHeight="1" x14ac:dyDescent="0.3">
      <c r="A25" s="592" t="s">
        <v>433</v>
      </c>
      <c r="B25" s="593" t="s">
        <v>434</v>
      </c>
      <c r="C25" s="596" t="s">
        <v>440</v>
      </c>
      <c r="D25" s="624" t="s">
        <v>441</v>
      </c>
      <c r="E25" s="596" t="s">
        <v>710</v>
      </c>
      <c r="F25" s="624" t="s">
        <v>711</v>
      </c>
      <c r="G25" s="596" t="s">
        <v>714</v>
      </c>
      <c r="H25" s="596" t="s">
        <v>715</v>
      </c>
      <c r="I25" s="610">
        <v>0.62999999523162842</v>
      </c>
      <c r="J25" s="610">
        <v>200</v>
      </c>
      <c r="K25" s="611">
        <v>126</v>
      </c>
    </row>
    <row r="26" spans="1:11" ht="14.4" customHeight="1" x14ac:dyDescent="0.3">
      <c r="A26" s="592" t="s">
        <v>433</v>
      </c>
      <c r="B26" s="593" t="s">
        <v>434</v>
      </c>
      <c r="C26" s="596" t="s">
        <v>448</v>
      </c>
      <c r="D26" s="624" t="s">
        <v>449</v>
      </c>
      <c r="E26" s="596" t="s">
        <v>666</v>
      </c>
      <c r="F26" s="624" t="s">
        <v>667</v>
      </c>
      <c r="G26" s="596" t="s">
        <v>668</v>
      </c>
      <c r="H26" s="596" t="s">
        <v>669</v>
      </c>
      <c r="I26" s="610">
        <v>13.020000457763672</v>
      </c>
      <c r="J26" s="610">
        <v>10</v>
      </c>
      <c r="K26" s="611">
        <v>130.19999694824219</v>
      </c>
    </row>
    <row r="27" spans="1:11" ht="14.4" customHeight="1" x14ac:dyDescent="0.3">
      <c r="A27" s="592" t="s">
        <v>433</v>
      </c>
      <c r="B27" s="593" t="s">
        <v>434</v>
      </c>
      <c r="C27" s="596" t="s">
        <v>448</v>
      </c>
      <c r="D27" s="624" t="s">
        <v>449</v>
      </c>
      <c r="E27" s="596" t="s">
        <v>666</v>
      </c>
      <c r="F27" s="624" t="s">
        <v>667</v>
      </c>
      <c r="G27" s="596" t="s">
        <v>674</v>
      </c>
      <c r="H27" s="596" t="s">
        <v>675</v>
      </c>
      <c r="I27" s="610">
        <v>7.630000114440918</v>
      </c>
      <c r="J27" s="610">
        <v>10</v>
      </c>
      <c r="K27" s="611">
        <v>76.299999237060547</v>
      </c>
    </row>
    <row r="28" spans="1:11" ht="14.4" customHeight="1" x14ac:dyDescent="0.3">
      <c r="A28" s="592" t="s">
        <v>433</v>
      </c>
      <c r="B28" s="593" t="s">
        <v>434</v>
      </c>
      <c r="C28" s="596" t="s">
        <v>448</v>
      </c>
      <c r="D28" s="624" t="s">
        <v>449</v>
      </c>
      <c r="E28" s="596" t="s">
        <v>666</v>
      </c>
      <c r="F28" s="624" t="s">
        <v>667</v>
      </c>
      <c r="G28" s="596" t="s">
        <v>676</v>
      </c>
      <c r="H28" s="596" t="s">
        <v>677</v>
      </c>
      <c r="I28" s="610">
        <v>29.329999923706055</v>
      </c>
      <c r="J28" s="610">
        <v>3</v>
      </c>
      <c r="K28" s="611">
        <v>87.989999771118164</v>
      </c>
    </row>
    <row r="29" spans="1:11" ht="14.4" customHeight="1" x14ac:dyDescent="0.3">
      <c r="A29" s="592" t="s">
        <v>433</v>
      </c>
      <c r="B29" s="593" t="s">
        <v>434</v>
      </c>
      <c r="C29" s="596" t="s">
        <v>448</v>
      </c>
      <c r="D29" s="624" t="s">
        <v>449</v>
      </c>
      <c r="E29" s="596" t="s">
        <v>666</v>
      </c>
      <c r="F29" s="624" t="s">
        <v>667</v>
      </c>
      <c r="G29" s="596" t="s">
        <v>716</v>
      </c>
      <c r="H29" s="596" t="s">
        <v>717</v>
      </c>
      <c r="I29" s="610">
        <v>28.729999542236328</v>
      </c>
      <c r="J29" s="610">
        <v>7</v>
      </c>
      <c r="K29" s="611">
        <v>201.11000061035156</v>
      </c>
    </row>
    <row r="30" spans="1:11" ht="14.4" customHeight="1" x14ac:dyDescent="0.3">
      <c r="A30" s="592" t="s">
        <v>433</v>
      </c>
      <c r="B30" s="593" t="s">
        <v>434</v>
      </c>
      <c r="C30" s="596" t="s">
        <v>448</v>
      </c>
      <c r="D30" s="624" t="s">
        <v>449</v>
      </c>
      <c r="E30" s="596" t="s">
        <v>678</v>
      </c>
      <c r="F30" s="624" t="s">
        <v>679</v>
      </c>
      <c r="G30" s="596" t="s">
        <v>680</v>
      </c>
      <c r="H30" s="596" t="s">
        <v>681</v>
      </c>
      <c r="I30" s="610">
        <v>1.9999999552965164E-2</v>
      </c>
      <c r="J30" s="610">
        <v>300</v>
      </c>
      <c r="K30" s="611">
        <v>6</v>
      </c>
    </row>
    <row r="31" spans="1:11" ht="14.4" customHeight="1" x14ac:dyDescent="0.3">
      <c r="A31" s="592" t="s">
        <v>433</v>
      </c>
      <c r="B31" s="593" t="s">
        <v>434</v>
      </c>
      <c r="C31" s="596" t="s">
        <v>448</v>
      </c>
      <c r="D31" s="624" t="s">
        <v>449</v>
      </c>
      <c r="E31" s="596" t="s">
        <v>678</v>
      </c>
      <c r="F31" s="624" t="s">
        <v>679</v>
      </c>
      <c r="G31" s="596" t="s">
        <v>718</v>
      </c>
      <c r="H31" s="596" t="s">
        <v>719</v>
      </c>
      <c r="I31" s="610">
        <v>1.809999942779541</v>
      </c>
      <c r="J31" s="610">
        <v>100</v>
      </c>
      <c r="K31" s="611">
        <v>181</v>
      </c>
    </row>
    <row r="32" spans="1:11" ht="14.4" customHeight="1" x14ac:dyDescent="0.3">
      <c r="A32" s="592" t="s">
        <v>433</v>
      </c>
      <c r="B32" s="593" t="s">
        <v>434</v>
      </c>
      <c r="C32" s="596" t="s">
        <v>448</v>
      </c>
      <c r="D32" s="624" t="s">
        <v>449</v>
      </c>
      <c r="E32" s="596" t="s">
        <v>678</v>
      </c>
      <c r="F32" s="624" t="s">
        <v>679</v>
      </c>
      <c r="G32" s="596" t="s">
        <v>720</v>
      </c>
      <c r="H32" s="596" t="s">
        <v>721</v>
      </c>
      <c r="I32" s="610">
        <v>2.0499999523162842</v>
      </c>
      <c r="J32" s="610">
        <v>10</v>
      </c>
      <c r="K32" s="611">
        <v>20.5</v>
      </c>
    </row>
    <row r="33" spans="1:11" ht="14.4" customHeight="1" x14ac:dyDescent="0.3">
      <c r="A33" s="592" t="s">
        <v>433</v>
      </c>
      <c r="B33" s="593" t="s">
        <v>434</v>
      </c>
      <c r="C33" s="596" t="s">
        <v>448</v>
      </c>
      <c r="D33" s="624" t="s">
        <v>449</v>
      </c>
      <c r="E33" s="596" t="s">
        <v>678</v>
      </c>
      <c r="F33" s="624" t="s">
        <v>679</v>
      </c>
      <c r="G33" s="596" t="s">
        <v>722</v>
      </c>
      <c r="H33" s="596" t="s">
        <v>723</v>
      </c>
      <c r="I33" s="610">
        <v>0.25</v>
      </c>
      <c r="J33" s="610">
        <v>200</v>
      </c>
      <c r="K33" s="611">
        <v>50</v>
      </c>
    </row>
    <row r="34" spans="1:11" ht="14.4" customHeight="1" x14ac:dyDescent="0.3">
      <c r="A34" s="592" t="s">
        <v>433</v>
      </c>
      <c r="B34" s="593" t="s">
        <v>434</v>
      </c>
      <c r="C34" s="596" t="s">
        <v>448</v>
      </c>
      <c r="D34" s="624" t="s">
        <v>449</v>
      </c>
      <c r="E34" s="596" t="s">
        <v>678</v>
      </c>
      <c r="F34" s="624" t="s">
        <v>679</v>
      </c>
      <c r="G34" s="596" t="s">
        <v>724</v>
      </c>
      <c r="H34" s="596" t="s">
        <v>725</v>
      </c>
      <c r="I34" s="610">
        <v>2.2899999618530273</v>
      </c>
      <c r="J34" s="610">
        <v>100</v>
      </c>
      <c r="K34" s="611">
        <v>229</v>
      </c>
    </row>
    <row r="35" spans="1:11" ht="14.4" customHeight="1" x14ac:dyDescent="0.3">
      <c r="A35" s="592" t="s">
        <v>433</v>
      </c>
      <c r="B35" s="593" t="s">
        <v>434</v>
      </c>
      <c r="C35" s="596" t="s">
        <v>448</v>
      </c>
      <c r="D35" s="624" t="s">
        <v>449</v>
      </c>
      <c r="E35" s="596" t="s">
        <v>678</v>
      </c>
      <c r="F35" s="624" t="s">
        <v>679</v>
      </c>
      <c r="G35" s="596" t="s">
        <v>726</v>
      </c>
      <c r="H35" s="596" t="s">
        <v>727</v>
      </c>
      <c r="I35" s="610">
        <v>2.5699999332427979</v>
      </c>
      <c r="J35" s="610">
        <v>100</v>
      </c>
      <c r="K35" s="611">
        <v>256.51998901367188</v>
      </c>
    </row>
    <row r="36" spans="1:11" ht="14.4" customHeight="1" x14ac:dyDescent="0.3">
      <c r="A36" s="592" t="s">
        <v>433</v>
      </c>
      <c r="B36" s="593" t="s">
        <v>434</v>
      </c>
      <c r="C36" s="596" t="s">
        <v>448</v>
      </c>
      <c r="D36" s="624" t="s">
        <v>449</v>
      </c>
      <c r="E36" s="596" t="s">
        <v>678</v>
      </c>
      <c r="F36" s="624" t="s">
        <v>679</v>
      </c>
      <c r="G36" s="596" t="s">
        <v>728</v>
      </c>
      <c r="H36" s="596" t="s">
        <v>729</v>
      </c>
      <c r="I36" s="610">
        <v>1.6799999475479126</v>
      </c>
      <c r="J36" s="610">
        <v>200</v>
      </c>
      <c r="K36" s="611">
        <v>336</v>
      </c>
    </row>
    <row r="37" spans="1:11" ht="14.4" customHeight="1" x14ac:dyDescent="0.3">
      <c r="A37" s="592" t="s">
        <v>433</v>
      </c>
      <c r="B37" s="593" t="s">
        <v>434</v>
      </c>
      <c r="C37" s="596" t="s">
        <v>448</v>
      </c>
      <c r="D37" s="624" t="s">
        <v>449</v>
      </c>
      <c r="E37" s="596" t="s">
        <v>678</v>
      </c>
      <c r="F37" s="624" t="s">
        <v>679</v>
      </c>
      <c r="G37" s="596" t="s">
        <v>730</v>
      </c>
      <c r="H37" s="596" t="s">
        <v>731</v>
      </c>
      <c r="I37" s="610">
        <v>35.090000152587891</v>
      </c>
      <c r="J37" s="610">
        <v>1</v>
      </c>
      <c r="K37" s="611">
        <v>35.090000152587891</v>
      </c>
    </row>
    <row r="38" spans="1:11" ht="14.4" customHeight="1" x14ac:dyDescent="0.3">
      <c r="A38" s="592" t="s">
        <v>433</v>
      </c>
      <c r="B38" s="593" t="s">
        <v>434</v>
      </c>
      <c r="C38" s="596" t="s">
        <v>448</v>
      </c>
      <c r="D38" s="624" t="s">
        <v>449</v>
      </c>
      <c r="E38" s="596" t="s">
        <v>678</v>
      </c>
      <c r="F38" s="624" t="s">
        <v>679</v>
      </c>
      <c r="G38" s="596" t="s">
        <v>686</v>
      </c>
      <c r="H38" s="596" t="s">
        <v>687</v>
      </c>
      <c r="I38" s="610">
        <v>1.9900000095367432</v>
      </c>
      <c r="J38" s="610">
        <v>150</v>
      </c>
      <c r="K38" s="611">
        <v>298.5</v>
      </c>
    </row>
    <row r="39" spans="1:11" ht="14.4" customHeight="1" x14ac:dyDescent="0.3">
      <c r="A39" s="592" t="s">
        <v>433</v>
      </c>
      <c r="B39" s="593" t="s">
        <v>434</v>
      </c>
      <c r="C39" s="596" t="s">
        <v>448</v>
      </c>
      <c r="D39" s="624" t="s">
        <v>449</v>
      </c>
      <c r="E39" s="596" t="s">
        <v>678</v>
      </c>
      <c r="F39" s="624" t="s">
        <v>679</v>
      </c>
      <c r="G39" s="596" t="s">
        <v>732</v>
      </c>
      <c r="H39" s="596" t="s">
        <v>733</v>
      </c>
      <c r="I39" s="610">
        <v>1.8999999761581421</v>
      </c>
      <c r="J39" s="610">
        <v>150</v>
      </c>
      <c r="K39" s="611">
        <v>285</v>
      </c>
    </row>
    <row r="40" spans="1:11" ht="14.4" customHeight="1" x14ac:dyDescent="0.3">
      <c r="A40" s="592" t="s">
        <v>433</v>
      </c>
      <c r="B40" s="593" t="s">
        <v>434</v>
      </c>
      <c r="C40" s="596" t="s">
        <v>448</v>
      </c>
      <c r="D40" s="624" t="s">
        <v>449</v>
      </c>
      <c r="E40" s="596" t="s">
        <v>678</v>
      </c>
      <c r="F40" s="624" t="s">
        <v>679</v>
      </c>
      <c r="G40" s="596" t="s">
        <v>734</v>
      </c>
      <c r="H40" s="596" t="s">
        <v>735</v>
      </c>
      <c r="I40" s="610">
        <v>2.6950000524520874</v>
      </c>
      <c r="J40" s="610">
        <v>150</v>
      </c>
      <c r="K40" s="611">
        <v>404.5</v>
      </c>
    </row>
    <row r="41" spans="1:11" ht="14.4" customHeight="1" x14ac:dyDescent="0.3">
      <c r="A41" s="592" t="s">
        <v>433</v>
      </c>
      <c r="B41" s="593" t="s">
        <v>434</v>
      </c>
      <c r="C41" s="596" t="s">
        <v>448</v>
      </c>
      <c r="D41" s="624" t="s">
        <v>449</v>
      </c>
      <c r="E41" s="596" t="s">
        <v>678</v>
      </c>
      <c r="F41" s="624" t="s">
        <v>679</v>
      </c>
      <c r="G41" s="596" t="s">
        <v>688</v>
      </c>
      <c r="H41" s="596" t="s">
        <v>689</v>
      </c>
      <c r="I41" s="610">
        <v>1.9199999570846558</v>
      </c>
      <c r="J41" s="610">
        <v>100</v>
      </c>
      <c r="K41" s="611">
        <v>192</v>
      </c>
    </row>
    <row r="42" spans="1:11" ht="14.4" customHeight="1" x14ac:dyDescent="0.3">
      <c r="A42" s="592" t="s">
        <v>433</v>
      </c>
      <c r="B42" s="593" t="s">
        <v>434</v>
      </c>
      <c r="C42" s="596" t="s">
        <v>448</v>
      </c>
      <c r="D42" s="624" t="s">
        <v>449</v>
      </c>
      <c r="E42" s="596" t="s">
        <v>678</v>
      </c>
      <c r="F42" s="624" t="s">
        <v>679</v>
      </c>
      <c r="G42" s="596" t="s">
        <v>736</v>
      </c>
      <c r="H42" s="596" t="s">
        <v>737</v>
      </c>
      <c r="I42" s="610">
        <v>3.0999999046325684</v>
      </c>
      <c r="J42" s="610">
        <v>10</v>
      </c>
      <c r="K42" s="611">
        <v>31</v>
      </c>
    </row>
    <row r="43" spans="1:11" ht="14.4" customHeight="1" x14ac:dyDescent="0.3">
      <c r="A43" s="592" t="s">
        <v>433</v>
      </c>
      <c r="B43" s="593" t="s">
        <v>434</v>
      </c>
      <c r="C43" s="596" t="s">
        <v>448</v>
      </c>
      <c r="D43" s="624" t="s">
        <v>449</v>
      </c>
      <c r="E43" s="596" t="s">
        <v>678</v>
      </c>
      <c r="F43" s="624" t="s">
        <v>679</v>
      </c>
      <c r="G43" s="596" t="s">
        <v>738</v>
      </c>
      <c r="H43" s="596" t="s">
        <v>739</v>
      </c>
      <c r="I43" s="610">
        <v>2.1700000762939453</v>
      </c>
      <c r="J43" s="610">
        <v>5</v>
      </c>
      <c r="K43" s="611">
        <v>10.850000381469727</v>
      </c>
    </row>
    <row r="44" spans="1:11" ht="14.4" customHeight="1" x14ac:dyDescent="0.3">
      <c r="A44" s="592" t="s">
        <v>433</v>
      </c>
      <c r="B44" s="593" t="s">
        <v>434</v>
      </c>
      <c r="C44" s="596" t="s">
        <v>448</v>
      </c>
      <c r="D44" s="624" t="s">
        <v>449</v>
      </c>
      <c r="E44" s="596" t="s">
        <v>678</v>
      </c>
      <c r="F44" s="624" t="s">
        <v>679</v>
      </c>
      <c r="G44" s="596" t="s">
        <v>694</v>
      </c>
      <c r="H44" s="596" t="s">
        <v>695</v>
      </c>
      <c r="I44" s="610">
        <v>4.625</v>
      </c>
      <c r="J44" s="610">
        <v>10</v>
      </c>
      <c r="K44" s="611">
        <v>46.25</v>
      </c>
    </row>
    <row r="45" spans="1:11" ht="14.4" customHeight="1" x14ac:dyDescent="0.3">
      <c r="A45" s="592" t="s">
        <v>433</v>
      </c>
      <c r="B45" s="593" t="s">
        <v>434</v>
      </c>
      <c r="C45" s="596" t="s">
        <v>448</v>
      </c>
      <c r="D45" s="624" t="s">
        <v>449</v>
      </c>
      <c r="E45" s="596" t="s">
        <v>678</v>
      </c>
      <c r="F45" s="624" t="s">
        <v>679</v>
      </c>
      <c r="G45" s="596" t="s">
        <v>698</v>
      </c>
      <c r="H45" s="596" t="s">
        <v>699</v>
      </c>
      <c r="I45" s="610">
        <v>2.5199999809265137</v>
      </c>
      <c r="J45" s="610">
        <v>5</v>
      </c>
      <c r="K45" s="611">
        <v>12.600000381469727</v>
      </c>
    </row>
    <row r="46" spans="1:11" ht="14.4" customHeight="1" x14ac:dyDescent="0.3">
      <c r="A46" s="592" t="s">
        <v>433</v>
      </c>
      <c r="B46" s="593" t="s">
        <v>434</v>
      </c>
      <c r="C46" s="596" t="s">
        <v>448</v>
      </c>
      <c r="D46" s="624" t="s">
        <v>449</v>
      </c>
      <c r="E46" s="596" t="s">
        <v>700</v>
      </c>
      <c r="F46" s="624" t="s">
        <v>701</v>
      </c>
      <c r="G46" s="596" t="s">
        <v>702</v>
      </c>
      <c r="H46" s="596" t="s">
        <v>703</v>
      </c>
      <c r="I46" s="610">
        <v>10.170000076293945</v>
      </c>
      <c r="J46" s="610">
        <v>50</v>
      </c>
      <c r="K46" s="611">
        <v>508.5</v>
      </c>
    </row>
    <row r="47" spans="1:11" ht="14.4" customHeight="1" x14ac:dyDescent="0.3">
      <c r="A47" s="592" t="s">
        <v>433</v>
      </c>
      <c r="B47" s="593" t="s">
        <v>434</v>
      </c>
      <c r="C47" s="596" t="s">
        <v>448</v>
      </c>
      <c r="D47" s="624" t="s">
        <v>449</v>
      </c>
      <c r="E47" s="596" t="s">
        <v>704</v>
      </c>
      <c r="F47" s="624" t="s">
        <v>705</v>
      </c>
      <c r="G47" s="596" t="s">
        <v>706</v>
      </c>
      <c r="H47" s="596" t="s">
        <v>707</v>
      </c>
      <c r="I47" s="610">
        <v>0.97000002861022949</v>
      </c>
      <c r="J47" s="610">
        <v>400</v>
      </c>
      <c r="K47" s="611">
        <v>388</v>
      </c>
    </row>
    <row r="48" spans="1:11" ht="14.4" customHeight="1" x14ac:dyDescent="0.3">
      <c r="A48" s="592" t="s">
        <v>433</v>
      </c>
      <c r="B48" s="593" t="s">
        <v>434</v>
      </c>
      <c r="C48" s="596" t="s">
        <v>448</v>
      </c>
      <c r="D48" s="624" t="s">
        <v>449</v>
      </c>
      <c r="E48" s="596" t="s">
        <v>704</v>
      </c>
      <c r="F48" s="624" t="s">
        <v>705</v>
      </c>
      <c r="G48" s="596" t="s">
        <v>708</v>
      </c>
      <c r="H48" s="596" t="s">
        <v>709</v>
      </c>
      <c r="I48" s="610">
        <v>1.8049999475479126</v>
      </c>
      <c r="J48" s="610">
        <v>300</v>
      </c>
      <c r="K48" s="611">
        <v>542</v>
      </c>
    </row>
    <row r="49" spans="1:11" ht="14.4" customHeight="1" thickBot="1" x14ac:dyDescent="0.35">
      <c r="A49" s="600" t="s">
        <v>433</v>
      </c>
      <c r="B49" s="601" t="s">
        <v>434</v>
      </c>
      <c r="C49" s="604" t="s">
        <v>448</v>
      </c>
      <c r="D49" s="625" t="s">
        <v>449</v>
      </c>
      <c r="E49" s="604" t="s">
        <v>710</v>
      </c>
      <c r="F49" s="625" t="s">
        <v>711</v>
      </c>
      <c r="G49" s="604" t="s">
        <v>712</v>
      </c>
      <c r="H49" s="604" t="s">
        <v>713</v>
      </c>
      <c r="I49" s="612">
        <v>0.62999999523162842</v>
      </c>
      <c r="J49" s="612">
        <v>200</v>
      </c>
      <c r="K49" s="613">
        <v>126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2" customHeight="1" x14ac:dyDescent="0.3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179</v>
      </c>
      <c r="B6" s="400"/>
      <c r="C6" s="310">
        <f ca="1">SUM(Tabulka[01 uv_sk])/2</f>
        <v>12.15</v>
      </c>
      <c r="D6" s="308"/>
      <c r="E6" s="308"/>
      <c r="F6" s="307"/>
      <c r="G6" s="309">
        <f ca="1">SUM(Tabulka[05 h_vram])/2</f>
        <v>5518.4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1885676</v>
      </c>
      <c r="P6" s="306">
        <f ca="1">SUM(Tabulka[14_vzsk])/2</f>
        <v>0</v>
      </c>
      <c r="Q6" s="306">
        <f ca="1">SUM(Tabulka[15_vzpl])/2</f>
        <v>3806.818181818182</v>
      </c>
      <c r="R6" s="305">
        <f ca="1">IF(Q6=0,0,P6/Q6)</f>
        <v>0</v>
      </c>
      <c r="S6" s="304">
        <f ca="1">Q6-P6</f>
        <v>3806.818181818182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4.6500000000000004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2198.4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1030127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3306.818181818182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3306.818181818182</v>
      </c>
    </row>
    <row r="9" spans="1:19" x14ac:dyDescent="0.3">
      <c r="A9" s="286">
        <v>99</v>
      </c>
      <c r="B9" s="285" t="s">
        <v>747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3306.818181818182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3306.818181818182</v>
      </c>
    </row>
    <row r="10" spans="1:19" x14ac:dyDescent="0.3">
      <c r="A10" s="286">
        <v>100</v>
      </c>
      <c r="B10" s="285" t="s">
        <v>748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61090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749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4.1500000000000004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1938.4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969037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741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700905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500</v>
      </c>
    </row>
    <row r="13" spans="1:19" x14ac:dyDescent="0.3">
      <c r="A13" s="286">
        <v>303</v>
      </c>
      <c r="B13" s="285" t="s">
        <v>750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123144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500</v>
      </c>
    </row>
    <row r="14" spans="1:19" x14ac:dyDescent="0.3">
      <c r="A14" s="286">
        <v>304</v>
      </c>
      <c r="B14" s="285" t="s">
        <v>751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366367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752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165657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424</v>
      </c>
      <c r="B16" s="285" t="s">
        <v>753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45737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742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154644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754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154644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113" t="s">
        <v>160</v>
      </c>
    </row>
    <row r="21" spans="1:19" x14ac:dyDescent="0.3">
      <c r="A21" s="114" t="s">
        <v>217</v>
      </c>
    </row>
    <row r="22" spans="1:19" x14ac:dyDescent="0.3">
      <c r="A22" s="278" t="s">
        <v>216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3073.0948628993037</v>
      </c>
      <c r="D4" s="160">
        <f ca="1">IF(ISERROR(VLOOKUP("Náklady celkem",INDIRECT("HI!$A:$G"),5,0)),0,VLOOKUP("Náklady celkem",INDIRECT("HI!$A:$G"),5,0))</f>
        <v>3406.1817099999998</v>
      </c>
      <c r="E4" s="161">
        <f ca="1">IF(C4=0,0,D4/C4)</f>
        <v>1.1083880784553608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209.2481875</v>
      </c>
      <c r="D7" s="168">
        <f>IF(ISERROR(HI!E5),"",HI!E5)</f>
        <v>187.28833</v>
      </c>
      <c r="E7" s="165">
        <f t="shared" ref="E7:E15" si="0">IF(C7=0,0,D7/C7)</f>
        <v>0.89505353540995425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0.8570810734033748</v>
      </c>
      <c r="E11" s="165">
        <f t="shared" si="0"/>
        <v>1.4284684556722913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23.249999511718752</v>
      </c>
      <c r="D15" s="168">
        <f>IF(ISERROR(HI!E6),"",HI!E6)</f>
        <v>18.727690000000003</v>
      </c>
      <c r="E15" s="165">
        <f t="shared" si="0"/>
        <v>0.80549205992716866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2319.4824245605469</v>
      </c>
      <c r="D16" s="164">
        <f ca="1">IF(ISERROR(VLOOKUP("Osobní náklady (Kč) *",INDIRECT("HI!$A:$G"),5,0)),0,VLOOKUP("Osobní náklady (Kč) *",INDIRECT("HI!$A:$G"),5,0))</f>
        <v>2562.73918</v>
      </c>
      <c r="E16" s="165">
        <f ca="1">IF(C16=0,0,D16/C16)</f>
        <v>1.1048754467219302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743.70764999999994</v>
      </c>
      <c r="D18" s="183">
        <f ca="1">IF(ISERROR(VLOOKUP("Výnosy celkem",INDIRECT("HI!$A:$G"),5,0)),0,VLOOKUP("Výnosy celkem",INDIRECT("HI!$A:$G"),5,0))</f>
        <v>761.1723300000001</v>
      </c>
      <c r="E18" s="184">
        <f t="shared" ref="E18:E23" ca="1" si="1">IF(C18=0,0,D18/C18)</f>
        <v>1.0234832598535193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743.70764999999994</v>
      </c>
      <c r="D19" s="164">
        <f ca="1">IF(ISERROR(VLOOKUP("Ambulance *",INDIRECT("HI!$A:$G"),5,0)),0,VLOOKUP("Ambulance *",INDIRECT("HI!$A:$G"),5,0))</f>
        <v>761.1723300000001</v>
      </c>
      <c r="E19" s="165">
        <f t="shared" ca="1" si="1"/>
        <v>1.0234832598535193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1.0234832598535193</v>
      </c>
      <c r="E20" s="165">
        <f t="shared" si="1"/>
        <v>1.0234832598535193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1.0234832598535193</v>
      </c>
      <c r="E21" s="165">
        <f t="shared" si="1"/>
        <v>1.0234832598535193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</v>
      </c>
      <c r="E23" s="165">
        <f t="shared" si="1"/>
        <v>0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746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4.6500000000000004</v>
      </c>
      <c r="F4" s="315"/>
      <c r="G4" s="315"/>
      <c r="H4" s="315"/>
      <c r="I4" s="315">
        <v>776.4</v>
      </c>
      <c r="J4" s="315"/>
      <c r="K4" s="315"/>
      <c r="L4" s="315"/>
      <c r="M4" s="315"/>
      <c r="N4" s="315"/>
      <c r="O4" s="315"/>
      <c r="P4" s="315"/>
      <c r="Q4" s="315">
        <v>305383</v>
      </c>
      <c r="R4" s="315"/>
      <c r="S4" s="315">
        <v>1102.2727272727273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S5">
        <v>1102.2727272727273</v>
      </c>
    </row>
    <row r="6" spans="1:19" x14ac:dyDescent="0.3">
      <c r="A6" s="322" t="s">
        <v>169</v>
      </c>
      <c r="B6" s="321">
        <v>3</v>
      </c>
      <c r="C6">
        <v>1</v>
      </c>
      <c r="D6">
        <v>100</v>
      </c>
      <c r="E6">
        <v>0.5</v>
      </c>
      <c r="I6">
        <v>96</v>
      </c>
      <c r="Q6">
        <v>18030</v>
      </c>
    </row>
    <row r="7" spans="1:19" x14ac:dyDescent="0.3">
      <c r="A7" s="320" t="s">
        <v>170</v>
      </c>
      <c r="B7" s="319">
        <v>4</v>
      </c>
      <c r="C7">
        <v>1</v>
      </c>
      <c r="D7">
        <v>101</v>
      </c>
      <c r="E7">
        <v>4.1500000000000004</v>
      </c>
      <c r="I7">
        <v>680.4</v>
      </c>
      <c r="Q7">
        <v>287353</v>
      </c>
    </row>
    <row r="8" spans="1:19" x14ac:dyDescent="0.3">
      <c r="A8" s="322" t="s">
        <v>171</v>
      </c>
      <c r="B8" s="321">
        <v>5</v>
      </c>
      <c r="C8">
        <v>1</v>
      </c>
      <c r="D8" t="s">
        <v>741</v>
      </c>
      <c r="E8">
        <v>5.5</v>
      </c>
      <c r="I8">
        <v>944</v>
      </c>
      <c r="Q8">
        <v>208352</v>
      </c>
      <c r="S8">
        <v>166.66666666666666</v>
      </c>
    </row>
    <row r="9" spans="1:19" x14ac:dyDescent="0.3">
      <c r="A9" s="320" t="s">
        <v>172</v>
      </c>
      <c r="B9" s="319">
        <v>6</v>
      </c>
      <c r="C9">
        <v>1</v>
      </c>
      <c r="D9">
        <v>303</v>
      </c>
      <c r="E9">
        <v>1</v>
      </c>
      <c r="I9">
        <v>184</v>
      </c>
      <c r="Q9">
        <v>34450</v>
      </c>
      <c r="S9">
        <v>166.66666666666666</v>
      </c>
    </row>
    <row r="10" spans="1:19" x14ac:dyDescent="0.3">
      <c r="A10" s="322" t="s">
        <v>173</v>
      </c>
      <c r="B10" s="321">
        <v>7</v>
      </c>
      <c r="C10">
        <v>1</v>
      </c>
      <c r="D10">
        <v>304</v>
      </c>
      <c r="E10">
        <v>3</v>
      </c>
      <c r="I10">
        <v>504</v>
      </c>
      <c r="Q10">
        <v>110712</v>
      </c>
    </row>
    <row r="11" spans="1:19" x14ac:dyDescent="0.3">
      <c r="A11" s="320" t="s">
        <v>174</v>
      </c>
      <c r="B11" s="319">
        <v>8</v>
      </c>
      <c r="C11">
        <v>1</v>
      </c>
      <c r="D11">
        <v>305</v>
      </c>
      <c r="E11">
        <v>1</v>
      </c>
      <c r="I11">
        <v>176</v>
      </c>
      <c r="Q11">
        <v>49557</v>
      </c>
    </row>
    <row r="12" spans="1:19" x14ac:dyDescent="0.3">
      <c r="A12" s="322" t="s">
        <v>175</v>
      </c>
      <c r="B12" s="321">
        <v>9</v>
      </c>
      <c r="C12">
        <v>1</v>
      </c>
      <c r="D12">
        <v>424</v>
      </c>
      <c r="E12">
        <v>0.5</v>
      </c>
      <c r="I12">
        <v>80</v>
      </c>
      <c r="Q12">
        <v>13633</v>
      </c>
    </row>
    <row r="13" spans="1:19" x14ac:dyDescent="0.3">
      <c r="A13" s="320" t="s">
        <v>176</v>
      </c>
      <c r="B13" s="319">
        <v>10</v>
      </c>
      <c r="C13">
        <v>1</v>
      </c>
      <c r="D13" t="s">
        <v>742</v>
      </c>
      <c r="E13">
        <v>2</v>
      </c>
      <c r="I13">
        <v>336</v>
      </c>
      <c r="Q13">
        <v>57055</v>
      </c>
    </row>
    <row r="14" spans="1:19" x14ac:dyDescent="0.3">
      <c r="A14" s="322" t="s">
        <v>177</v>
      </c>
      <c r="B14" s="321">
        <v>11</v>
      </c>
      <c r="C14">
        <v>1</v>
      </c>
      <c r="D14">
        <v>30</v>
      </c>
      <c r="E14">
        <v>2</v>
      </c>
      <c r="I14">
        <v>336</v>
      </c>
      <c r="Q14">
        <v>57055</v>
      </c>
    </row>
    <row r="15" spans="1:19" x14ac:dyDescent="0.3">
      <c r="A15" s="320" t="s">
        <v>178</v>
      </c>
      <c r="B15" s="319">
        <v>12</v>
      </c>
      <c r="C15" t="s">
        <v>743</v>
      </c>
      <c r="E15">
        <v>12.15</v>
      </c>
      <c r="I15">
        <v>2056.4</v>
      </c>
      <c r="Q15">
        <v>570790</v>
      </c>
      <c r="S15">
        <v>1268.939393939394</v>
      </c>
    </row>
    <row r="16" spans="1:19" x14ac:dyDescent="0.3">
      <c r="A16" s="318" t="s">
        <v>166</v>
      </c>
      <c r="B16" s="317">
        <v>2019</v>
      </c>
      <c r="C16">
        <v>2</v>
      </c>
      <c r="D16" t="s">
        <v>218</v>
      </c>
      <c r="E16">
        <v>4.6500000000000004</v>
      </c>
      <c r="I16">
        <v>736</v>
      </c>
      <c r="Q16">
        <v>305179</v>
      </c>
      <c r="S16">
        <v>1102.2727272727273</v>
      </c>
    </row>
    <row r="17" spans="3:19" x14ac:dyDescent="0.3">
      <c r="C17">
        <v>2</v>
      </c>
      <c r="D17">
        <v>99</v>
      </c>
      <c r="S17">
        <v>1102.2727272727273</v>
      </c>
    </row>
    <row r="18" spans="3:19" x14ac:dyDescent="0.3">
      <c r="C18">
        <v>2</v>
      </c>
      <c r="D18">
        <v>100</v>
      </c>
      <c r="E18">
        <v>0.5</v>
      </c>
      <c r="I18">
        <v>80</v>
      </c>
      <c r="Q18">
        <v>18030</v>
      </c>
    </row>
    <row r="19" spans="3:19" x14ac:dyDescent="0.3">
      <c r="C19">
        <v>2</v>
      </c>
      <c r="D19">
        <v>101</v>
      </c>
      <c r="E19">
        <v>4.1500000000000004</v>
      </c>
      <c r="I19">
        <v>656</v>
      </c>
      <c r="Q19">
        <v>287149</v>
      </c>
    </row>
    <row r="20" spans="3:19" x14ac:dyDescent="0.3">
      <c r="C20">
        <v>2</v>
      </c>
      <c r="D20" t="s">
        <v>741</v>
      </c>
      <c r="E20">
        <v>5.5</v>
      </c>
      <c r="I20">
        <v>844</v>
      </c>
      <c r="Q20">
        <v>208201</v>
      </c>
      <c r="S20">
        <v>166.66666666666666</v>
      </c>
    </row>
    <row r="21" spans="3:19" x14ac:dyDescent="0.3">
      <c r="C21">
        <v>2</v>
      </c>
      <c r="D21">
        <v>303</v>
      </c>
      <c r="E21">
        <v>1</v>
      </c>
      <c r="I21">
        <v>136</v>
      </c>
      <c r="Q21">
        <v>34244</v>
      </c>
      <c r="S21">
        <v>166.66666666666666</v>
      </c>
    </row>
    <row r="22" spans="3:19" x14ac:dyDescent="0.3">
      <c r="C22">
        <v>2</v>
      </c>
      <c r="D22">
        <v>304</v>
      </c>
      <c r="E22">
        <v>3</v>
      </c>
      <c r="I22">
        <v>476</v>
      </c>
      <c r="Q22">
        <v>109827</v>
      </c>
    </row>
    <row r="23" spans="3:19" x14ac:dyDescent="0.3">
      <c r="C23">
        <v>2</v>
      </c>
      <c r="D23">
        <v>305</v>
      </c>
      <c r="E23">
        <v>1</v>
      </c>
      <c r="I23">
        <v>152</v>
      </c>
      <c r="Q23">
        <v>50490</v>
      </c>
    </row>
    <row r="24" spans="3:19" x14ac:dyDescent="0.3">
      <c r="C24">
        <v>2</v>
      </c>
      <c r="D24">
        <v>424</v>
      </c>
      <c r="E24">
        <v>0.5</v>
      </c>
      <c r="I24">
        <v>80</v>
      </c>
      <c r="Q24">
        <v>13640</v>
      </c>
    </row>
    <row r="25" spans="3:19" x14ac:dyDescent="0.3">
      <c r="C25">
        <v>2</v>
      </c>
      <c r="D25" t="s">
        <v>742</v>
      </c>
      <c r="E25">
        <v>2</v>
      </c>
      <c r="I25">
        <v>160</v>
      </c>
      <c r="Q25">
        <v>38228</v>
      </c>
    </row>
    <row r="26" spans="3:19" x14ac:dyDescent="0.3">
      <c r="C26">
        <v>2</v>
      </c>
      <c r="D26">
        <v>30</v>
      </c>
      <c r="E26">
        <v>2</v>
      </c>
      <c r="I26">
        <v>160</v>
      </c>
      <c r="Q26">
        <v>38228</v>
      </c>
    </row>
    <row r="27" spans="3:19" x14ac:dyDescent="0.3">
      <c r="C27" t="s">
        <v>744</v>
      </c>
      <c r="E27">
        <v>12.15</v>
      </c>
      <c r="I27">
        <v>1740</v>
      </c>
      <c r="Q27">
        <v>551608</v>
      </c>
      <c r="S27">
        <v>1268.939393939394</v>
      </c>
    </row>
    <row r="28" spans="3:19" x14ac:dyDescent="0.3">
      <c r="C28">
        <v>3</v>
      </c>
      <c r="D28" t="s">
        <v>218</v>
      </c>
      <c r="E28">
        <v>4.6500000000000004</v>
      </c>
      <c r="I28">
        <v>686</v>
      </c>
      <c r="Q28">
        <v>419565</v>
      </c>
      <c r="S28">
        <v>1102.2727272727273</v>
      </c>
    </row>
    <row r="29" spans="3:19" x14ac:dyDescent="0.3">
      <c r="C29">
        <v>3</v>
      </c>
      <c r="D29">
        <v>99</v>
      </c>
      <c r="S29">
        <v>1102.2727272727273</v>
      </c>
    </row>
    <row r="30" spans="3:19" x14ac:dyDescent="0.3">
      <c r="C30">
        <v>3</v>
      </c>
      <c r="D30">
        <v>100</v>
      </c>
      <c r="E30">
        <v>0.5</v>
      </c>
      <c r="I30">
        <v>84</v>
      </c>
      <c r="Q30">
        <v>25030</v>
      </c>
    </row>
    <row r="31" spans="3:19" x14ac:dyDescent="0.3">
      <c r="C31">
        <v>3</v>
      </c>
      <c r="D31">
        <v>101</v>
      </c>
      <c r="E31">
        <v>4.1500000000000004</v>
      </c>
      <c r="I31">
        <v>602</v>
      </c>
      <c r="Q31">
        <v>394535</v>
      </c>
    </row>
    <row r="32" spans="3:19" x14ac:dyDescent="0.3">
      <c r="C32">
        <v>3</v>
      </c>
      <c r="D32" t="s">
        <v>741</v>
      </c>
      <c r="E32">
        <v>5.5</v>
      </c>
      <c r="I32">
        <v>868</v>
      </c>
      <c r="Q32">
        <v>284352</v>
      </c>
      <c r="S32">
        <v>166.66666666666666</v>
      </c>
    </row>
    <row r="33" spans="3:19" x14ac:dyDescent="0.3">
      <c r="C33">
        <v>3</v>
      </c>
      <c r="D33">
        <v>303</v>
      </c>
      <c r="E33">
        <v>1</v>
      </c>
      <c r="I33">
        <v>168</v>
      </c>
      <c r="Q33">
        <v>54450</v>
      </c>
      <c r="S33">
        <v>166.66666666666666</v>
      </c>
    </row>
    <row r="34" spans="3:19" x14ac:dyDescent="0.3">
      <c r="C34">
        <v>3</v>
      </c>
      <c r="D34">
        <v>304</v>
      </c>
      <c r="E34">
        <v>3</v>
      </c>
      <c r="I34">
        <v>468</v>
      </c>
      <c r="Q34">
        <v>145828</v>
      </c>
    </row>
    <row r="35" spans="3:19" x14ac:dyDescent="0.3">
      <c r="C35">
        <v>3</v>
      </c>
      <c r="D35">
        <v>305</v>
      </c>
      <c r="E35">
        <v>1</v>
      </c>
      <c r="I35">
        <v>160</v>
      </c>
      <c r="Q35">
        <v>65610</v>
      </c>
    </row>
    <row r="36" spans="3:19" x14ac:dyDescent="0.3">
      <c r="C36">
        <v>3</v>
      </c>
      <c r="D36">
        <v>424</v>
      </c>
      <c r="E36">
        <v>0.5</v>
      </c>
      <c r="I36">
        <v>72</v>
      </c>
      <c r="Q36">
        <v>18464</v>
      </c>
    </row>
    <row r="37" spans="3:19" x14ac:dyDescent="0.3">
      <c r="C37">
        <v>3</v>
      </c>
      <c r="D37" t="s">
        <v>742</v>
      </c>
      <c r="E37">
        <v>2</v>
      </c>
      <c r="I37">
        <v>168</v>
      </c>
      <c r="Q37">
        <v>59361</v>
      </c>
    </row>
    <row r="38" spans="3:19" x14ac:dyDescent="0.3">
      <c r="C38">
        <v>3</v>
      </c>
      <c r="D38">
        <v>30</v>
      </c>
      <c r="E38">
        <v>2</v>
      </c>
      <c r="I38">
        <v>168</v>
      </c>
      <c r="Q38">
        <v>59361</v>
      </c>
    </row>
    <row r="39" spans="3:19" x14ac:dyDescent="0.3">
      <c r="C39" t="s">
        <v>745</v>
      </c>
      <c r="E39">
        <v>12.15</v>
      </c>
      <c r="I39">
        <v>1722</v>
      </c>
      <c r="Q39">
        <v>763278</v>
      </c>
      <c r="S39">
        <v>1268.939393939394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758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696500.33000000007</v>
      </c>
      <c r="C3" s="222">
        <f t="shared" ref="C3:Z3" si="0">SUBTOTAL(9,C6:C1048576)</f>
        <v>6</v>
      </c>
      <c r="D3" s="222"/>
      <c r="E3" s="222">
        <f>SUBTOTAL(9,E6:E1048576)/4</f>
        <v>743707.64999999991</v>
      </c>
      <c r="F3" s="222"/>
      <c r="G3" s="222">
        <f t="shared" si="0"/>
        <v>6</v>
      </c>
      <c r="H3" s="222">
        <f>SUBTOTAL(9,H6:H1048576)/4</f>
        <v>761172.33000000007</v>
      </c>
      <c r="I3" s="225">
        <f>IF(B3&lt;&gt;0,H3/B3,"")</f>
        <v>1.0928527916131785</v>
      </c>
      <c r="J3" s="223">
        <f>IF(E3&lt;&gt;0,H3/E3,"")</f>
        <v>1.0234832598535193</v>
      </c>
      <c r="K3" s="224">
        <f t="shared" si="0"/>
        <v>20841.880000000008</v>
      </c>
      <c r="L3" s="224"/>
      <c r="M3" s="222">
        <f t="shared" si="0"/>
        <v>1.3892104610642906</v>
      </c>
      <c r="N3" s="222">
        <f t="shared" si="0"/>
        <v>30005.359999999997</v>
      </c>
      <c r="O3" s="222"/>
      <c r="P3" s="222">
        <f t="shared" si="0"/>
        <v>2</v>
      </c>
      <c r="Q3" s="222">
        <f t="shared" si="0"/>
        <v>15152.319999999994</v>
      </c>
      <c r="R3" s="225">
        <f>IF(K3&lt;&gt;0,Q3/K3,"")</f>
        <v>0.7270131101416949</v>
      </c>
      <c r="S3" s="225">
        <f>IF(N3&lt;&gt;0,Q3/N3,"")</f>
        <v>0.50498710896986387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6"/>
      <c r="B5" s="627">
        <v>2015</v>
      </c>
      <c r="C5" s="628"/>
      <c r="D5" s="628"/>
      <c r="E5" s="628">
        <v>2018</v>
      </c>
      <c r="F5" s="628"/>
      <c r="G5" s="628"/>
      <c r="H5" s="628">
        <v>2019</v>
      </c>
      <c r="I5" s="629" t="s">
        <v>211</v>
      </c>
      <c r="J5" s="630" t="s">
        <v>2</v>
      </c>
      <c r="K5" s="627">
        <v>2015</v>
      </c>
      <c r="L5" s="628"/>
      <c r="M5" s="628"/>
      <c r="N5" s="628">
        <v>2018</v>
      </c>
      <c r="O5" s="628"/>
      <c r="P5" s="628"/>
      <c r="Q5" s="628">
        <v>2019</v>
      </c>
      <c r="R5" s="629" t="s">
        <v>211</v>
      </c>
      <c r="S5" s="630" t="s">
        <v>2</v>
      </c>
      <c r="T5" s="627">
        <v>2015</v>
      </c>
      <c r="U5" s="628"/>
      <c r="V5" s="628"/>
      <c r="W5" s="628">
        <v>2018</v>
      </c>
      <c r="X5" s="628"/>
      <c r="Y5" s="628"/>
      <c r="Z5" s="628">
        <v>2019</v>
      </c>
      <c r="AA5" s="629" t="s">
        <v>211</v>
      </c>
      <c r="AB5" s="630" t="s">
        <v>2</v>
      </c>
    </row>
    <row r="6" spans="1:28" ht="14.4" customHeight="1" x14ac:dyDescent="0.3">
      <c r="A6" s="631" t="s">
        <v>755</v>
      </c>
      <c r="B6" s="632">
        <v>696500.33000000007</v>
      </c>
      <c r="C6" s="633">
        <v>1</v>
      </c>
      <c r="D6" s="633">
        <v>0.93652435873155282</v>
      </c>
      <c r="E6" s="632">
        <v>743707.64999999991</v>
      </c>
      <c r="F6" s="633">
        <v>1.0677778860492426</v>
      </c>
      <c r="G6" s="633">
        <v>1</v>
      </c>
      <c r="H6" s="632">
        <v>761172.33000000007</v>
      </c>
      <c r="I6" s="633">
        <v>1.0928527916131785</v>
      </c>
      <c r="J6" s="633">
        <v>1.0234832598535193</v>
      </c>
      <c r="K6" s="632">
        <v>10420.940000000004</v>
      </c>
      <c r="L6" s="633">
        <v>1</v>
      </c>
      <c r="M6" s="633">
        <v>0.69460523053214529</v>
      </c>
      <c r="N6" s="632">
        <v>15002.679999999998</v>
      </c>
      <c r="O6" s="633">
        <v>1.4396666711448289</v>
      </c>
      <c r="P6" s="633">
        <v>1</v>
      </c>
      <c r="Q6" s="632">
        <v>7576.1599999999971</v>
      </c>
      <c r="R6" s="633">
        <v>0.7270131101416949</v>
      </c>
      <c r="S6" s="633">
        <v>0.50498710896986387</v>
      </c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" customHeight="1" x14ac:dyDescent="0.3">
      <c r="A7" s="641" t="s">
        <v>756</v>
      </c>
      <c r="B7" s="635">
        <v>680938.33000000007</v>
      </c>
      <c r="C7" s="636">
        <v>1</v>
      </c>
      <c r="D7" s="636">
        <v>0.96649284542456571</v>
      </c>
      <c r="E7" s="635">
        <v>704545.64999999991</v>
      </c>
      <c r="F7" s="636">
        <v>1.0346688076730823</v>
      </c>
      <c r="G7" s="636">
        <v>1</v>
      </c>
      <c r="H7" s="635">
        <v>729421.33000000007</v>
      </c>
      <c r="I7" s="636">
        <v>1.0712002803543164</v>
      </c>
      <c r="J7" s="636">
        <v>1.0353074069792356</v>
      </c>
      <c r="K7" s="635">
        <v>10420.940000000004</v>
      </c>
      <c r="L7" s="636">
        <v>1</v>
      </c>
      <c r="M7" s="636">
        <v>0.69460523053214529</v>
      </c>
      <c r="N7" s="635">
        <v>15002.679999999998</v>
      </c>
      <c r="O7" s="636">
        <v>1.4396666711448289</v>
      </c>
      <c r="P7" s="636">
        <v>1</v>
      </c>
      <c r="Q7" s="635">
        <v>7576.1599999999971</v>
      </c>
      <c r="R7" s="636">
        <v>0.7270131101416949</v>
      </c>
      <c r="S7" s="636">
        <v>0.50498710896986387</v>
      </c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" customHeight="1" thickBot="1" x14ac:dyDescent="0.35">
      <c r="A8" s="642" t="s">
        <v>757</v>
      </c>
      <c r="B8" s="638">
        <v>15562</v>
      </c>
      <c r="C8" s="639">
        <v>1</v>
      </c>
      <c r="D8" s="639">
        <v>0.39737500638373935</v>
      </c>
      <c r="E8" s="638">
        <v>39162</v>
      </c>
      <c r="F8" s="639">
        <v>2.5165145868140342</v>
      </c>
      <c r="G8" s="639">
        <v>1</v>
      </c>
      <c r="H8" s="638">
        <v>31751</v>
      </c>
      <c r="I8" s="639">
        <v>2.0402904510988304</v>
      </c>
      <c r="J8" s="639">
        <v>0.81076043103008022</v>
      </c>
      <c r="K8" s="638"/>
      <c r="L8" s="639"/>
      <c r="M8" s="639"/>
      <c r="N8" s="638"/>
      <c r="O8" s="639"/>
      <c r="P8" s="639"/>
      <c r="Q8" s="638"/>
      <c r="R8" s="639"/>
      <c r="S8" s="639"/>
      <c r="T8" s="638"/>
      <c r="U8" s="639"/>
      <c r="V8" s="639"/>
      <c r="W8" s="638"/>
      <c r="X8" s="639"/>
      <c r="Y8" s="639"/>
      <c r="Z8" s="638"/>
      <c r="AA8" s="639"/>
      <c r="AB8" s="640"/>
    </row>
    <row r="9" spans="1:28" ht="14.4" customHeight="1" thickBot="1" x14ac:dyDescent="0.35"/>
    <row r="10" spans="1:28" ht="14.4" customHeight="1" x14ac:dyDescent="0.3">
      <c r="A10" s="631" t="s">
        <v>440</v>
      </c>
      <c r="B10" s="632">
        <v>696500.33000000007</v>
      </c>
      <c r="C10" s="633">
        <v>1</v>
      </c>
      <c r="D10" s="633">
        <v>0.93652435873155304</v>
      </c>
      <c r="E10" s="632">
        <v>743707.64999999979</v>
      </c>
      <c r="F10" s="633">
        <v>1.0677778860492424</v>
      </c>
      <c r="G10" s="633">
        <v>1</v>
      </c>
      <c r="H10" s="632">
        <v>761022.32999999984</v>
      </c>
      <c r="I10" s="633">
        <v>1.0926374291882959</v>
      </c>
      <c r="J10" s="634">
        <v>1.0232815676966616</v>
      </c>
    </row>
    <row r="11" spans="1:28" ht="14.4" customHeight="1" x14ac:dyDescent="0.3">
      <c r="A11" s="641" t="s">
        <v>759</v>
      </c>
      <c r="B11" s="635">
        <v>114649</v>
      </c>
      <c r="C11" s="636">
        <v>1</v>
      </c>
      <c r="D11" s="636">
        <v>1.0640475925307198</v>
      </c>
      <c r="E11" s="635">
        <v>107748</v>
      </c>
      <c r="F11" s="636">
        <v>0.93980758663398722</v>
      </c>
      <c r="G11" s="636">
        <v>1</v>
      </c>
      <c r="H11" s="635">
        <v>141563.33000000002</v>
      </c>
      <c r="I11" s="636">
        <v>1.2347541627053007</v>
      </c>
      <c r="J11" s="637">
        <v>1.3138371941938598</v>
      </c>
    </row>
    <row r="12" spans="1:28" ht="14.4" customHeight="1" x14ac:dyDescent="0.3">
      <c r="A12" s="641" t="s">
        <v>760</v>
      </c>
      <c r="B12" s="635">
        <v>581851.33000000007</v>
      </c>
      <c r="C12" s="636">
        <v>1</v>
      </c>
      <c r="D12" s="636">
        <v>0.91491862730599383</v>
      </c>
      <c r="E12" s="635">
        <v>635959.64999999979</v>
      </c>
      <c r="F12" s="636">
        <v>1.0929933768476559</v>
      </c>
      <c r="G12" s="636">
        <v>1</v>
      </c>
      <c r="H12" s="635">
        <v>619458.99999999988</v>
      </c>
      <c r="I12" s="636">
        <v>1.0646345003628328</v>
      </c>
      <c r="J12" s="637">
        <v>0.97405393565456566</v>
      </c>
    </row>
    <row r="13" spans="1:28" ht="14.4" customHeight="1" x14ac:dyDescent="0.3">
      <c r="A13" s="643" t="s">
        <v>445</v>
      </c>
      <c r="B13" s="644"/>
      <c r="C13" s="645"/>
      <c r="D13" s="645"/>
      <c r="E13" s="644"/>
      <c r="F13" s="645"/>
      <c r="G13" s="645"/>
      <c r="H13" s="644">
        <v>150</v>
      </c>
      <c r="I13" s="645"/>
      <c r="J13" s="646"/>
    </row>
    <row r="14" spans="1:28" ht="14.4" customHeight="1" thickBot="1" x14ac:dyDescent="0.35">
      <c r="A14" s="642" t="s">
        <v>759</v>
      </c>
      <c r="B14" s="638"/>
      <c r="C14" s="639"/>
      <c r="D14" s="639"/>
      <c r="E14" s="638"/>
      <c r="F14" s="639"/>
      <c r="G14" s="639"/>
      <c r="H14" s="638">
        <v>150</v>
      </c>
      <c r="I14" s="639"/>
      <c r="J14" s="640"/>
    </row>
    <row r="15" spans="1:28" ht="14.4" customHeight="1" x14ac:dyDescent="0.3">
      <c r="A15" s="565" t="s">
        <v>247</v>
      </c>
    </row>
    <row r="16" spans="1:28" ht="14.4" customHeight="1" x14ac:dyDescent="0.3">
      <c r="A16" s="566" t="s">
        <v>513</v>
      </c>
    </row>
    <row r="17" spans="1:1" ht="14.4" customHeight="1" x14ac:dyDescent="0.3">
      <c r="A17" s="565" t="s">
        <v>761</v>
      </c>
    </row>
    <row r="18" spans="1:1" ht="14.4" customHeight="1" x14ac:dyDescent="0.3">
      <c r="A18" s="565" t="s">
        <v>762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766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5305</v>
      </c>
      <c r="C3" s="260">
        <f t="shared" si="0"/>
        <v>5680</v>
      </c>
      <c r="D3" s="272">
        <f t="shared" si="0"/>
        <v>5708</v>
      </c>
      <c r="E3" s="224">
        <f t="shared" si="0"/>
        <v>696500.33000000019</v>
      </c>
      <c r="F3" s="222">
        <f t="shared" si="0"/>
        <v>743707.64999999991</v>
      </c>
      <c r="G3" s="261">
        <f t="shared" si="0"/>
        <v>761172.33000000007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6"/>
      <c r="B5" s="627">
        <v>2015</v>
      </c>
      <c r="C5" s="628">
        <v>2018</v>
      </c>
      <c r="D5" s="647">
        <v>2019</v>
      </c>
      <c r="E5" s="627">
        <v>2015</v>
      </c>
      <c r="F5" s="628">
        <v>2018</v>
      </c>
      <c r="G5" s="647">
        <v>2019</v>
      </c>
    </row>
    <row r="6" spans="1:7" ht="14.4" customHeight="1" x14ac:dyDescent="0.3">
      <c r="A6" s="617" t="s">
        <v>759</v>
      </c>
      <c r="B6" s="116">
        <v>1112</v>
      </c>
      <c r="C6" s="116">
        <v>1115</v>
      </c>
      <c r="D6" s="116">
        <v>1398</v>
      </c>
      <c r="E6" s="648">
        <v>114649</v>
      </c>
      <c r="F6" s="648">
        <v>107748</v>
      </c>
      <c r="G6" s="649">
        <v>141713.33000000002</v>
      </c>
    </row>
    <row r="7" spans="1:7" ht="14.4" customHeight="1" x14ac:dyDescent="0.3">
      <c r="A7" s="618" t="s">
        <v>515</v>
      </c>
      <c r="B7" s="610">
        <v>1544</v>
      </c>
      <c r="C7" s="610">
        <v>2165</v>
      </c>
      <c r="D7" s="610">
        <v>1821</v>
      </c>
      <c r="E7" s="650">
        <v>165882.68000000002</v>
      </c>
      <c r="F7" s="650">
        <v>241707.34</v>
      </c>
      <c r="G7" s="651">
        <v>218492.33</v>
      </c>
    </row>
    <row r="8" spans="1:7" ht="14.4" customHeight="1" x14ac:dyDescent="0.3">
      <c r="A8" s="618" t="s">
        <v>516</v>
      </c>
      <c r="B8" s="610">
        <v>890</v>
      </c>
      <c r="C8" s="610">
        <v>838</v>
      </c>
      <c r="D8" s="610">
        <v>898</v>
      </c>
      <c r="E8" s="650">
        <v>136553.66</v>
      </c>
      <c r="F8" s="650">
        <v>136373.99</v>
      </c>
      <c r="G8" s="651">
        <v>143012.34</v>
      </c>
    </row>
    <row r="9" spans="1:7" ht="14.4" customHeight="1" x14ac:dyDescent="0.3">
      <c r="A9" s="618" t="s">
        <v>763</v>
      </c>
      <c r="B9" s="610">
        <v>6</v>
      </c>
      <c r="C9" s="610"/>
      <c r="D9" s="610"/>
      <c r="E9" s="650">
        <v>684.32999999999993</v>
      </c>
      <c r="F9" s="650"/>
      <c r="G9" s="651"/>
    </row>
    <row r="10" spans="1:7" ht="14.4" customHeight="1" x14ac:dyDescent="0.3">
      <c r="A10" s="618" t="s">
        <v>517</v>
      </c>
      <c r="B10" s="610">
        <v>64</v>
      </c>
      <c r="C10" s="610">
        <v>72</v>
      </c>
      <c r="D10" s="610">
        <v>49</v>
      </c>
      <c r="E10" s="650">
        <v>11446.33</v>
      </c>
      <c r="F10" s="650">
        <v>11985.67</v>
      </c>
      <c r="G10" s="651">
        <v>9921</v>
      </c>
    </row>
    <row r="11" spans="1:7" ht="14.4" customHeight="1" x14ac:dyDescent="0.3">
      <c r="A11" s="618" t="s">
        <v>764</v>
      </c>
      <c r="B11" s="610">
        <v>1290</v>
      </c>
      <c r="C11" s="610">
        <v>1081</v>
      </c>
      <c r="D11" s="610">
        <v>910</v>
      </c>
      <c r="E11" s="650">
        <v>215962.65999999997</v>
      </c>
      <c r="F11" s="650">
        <v>190053.65999999997</v>
      </c>
      <c r="G11" s="651">
        <v>157442.33000000002</v>
      </c>
    </row>
    <row r="12" spans="1:7" ht="14.4" customHeight="1" x14ac:dyDescent="0.3">
      <c r="A12" s="618" t="s">
        <v>765</v>
      </c>
      <c r="B12" s="610"/>
      <c r="C12" s="610"/>
      <c r="D12" s="610">
        <v>99</v>
      </c>
      <c r="E12" s="650"/>
      <c r="F12" s="650"/>
      <c r="G12" s="651">
        <v>15908.33</v>
      </c>
    </row>
    <row r="13" spans="1:7" ht="14.4" customHeight="1" thickBot="1" x14ac:dyDescent="0.35">
      <c r="A13" s="654" t="s">
        <v>518</v>
      </c>
      <c r="B13" s="612">
        <v>399</v>
      </c>
      <c r="C13" s="612">
        <v>409</v>
      </c>
      <c r="D13" s="612">
        <v>533</v>
      </c>
      <c r="E13" s="652">
        <v>51321.67</v>
      </c>
      <c r="F13" s="652">
        <v>55838.990000000005</v>
      </c>
      <c r="G13" s="653">
        <v>74682.67</v>
      </c>
    </row>
    <row r="14" spans="1:7" ht="14.4" customHeight="1" x14ac:dyDescent="0.3">
      <c r="A14" s="565" t="s">
        <v>247</v>
      </c>
    </row>
    <row r="15" spans="1:7" ht="14.4" customHeight="1" x14ac:dyDescent="0.3">
      <c r="A15" s="566" t="s">
        <v>513</v>
      </c>
    </row>
    <row r="16" spans="1:7" ht="14.4" customHeight="1" x14ac:dyDescent="0.3">
      <c r="A16" s="565" t="s">
        <v>761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829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5490.7</v>
      </c>
      <c r="H3" s="103">
        <f t="shared" si="0"/>
        <v>706921.27</v>
      </c>
      <c r="I3" s="74"/>
      <c r="J3" s="74"/>
      <c r="K3" s="103">
        <f t="shared" si="0"/>
        <v>5932.5</v>
      </c>
      <c r="L3" s="103">
        <f t="shared" si="0"/>
        <v>758710.33</v>
      </c>
      <c r="M3" s="74"/>
      <c r="N3" s="74"/>
      <c r="O3" s="103">
        <f t="shared" si="0"/>
        <v>5857.1</v>
      </c>
      <c r="P3" s="103">
        <f t="shared" si="0"/>
        <v>768748.49</v>
      </c>
      <c r="Q3" s="75">
        <f>IF(L3=0,0,P3/L3)</f>
        <v>1.0132305566473572</v>
      </c>
      <c r="R3" s="104">
        <f>IF(O3=0,0,P3/O3)</f>
        <v>131.25070256611633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5"/>
      <c r="B5" s="655"/>
      <c r="C5" s="656"/>
      <c r="D5" s="657"/>
      <c r="E5" s="658"/>
      <c r="F5" s="659"/>
      <c r="G5" s="660" t="s">
        <v>71</v>
      </c>
      <c r="H5" s="661" t="s">
        <v>14</v>
      </c>
      <c r="I5" s="662"/>
      <c r="J5" s="662"/>
      <c r="K5" s="660" t="s">
        <v>71</v>
      </c>
      <c r="L5" s="661" t="s">
        <v>14</v>
      </c>
      <c r="M5" s="662"/>
      <c r="N5" s="662"/>
      <c r="O5" s="660" t="s">
        <v>71</v>
      </c>
      <c r="P5" s="661" t="s">
        <v>14</v>
      </c>
      <c r="Q5" s="663"/>
      <c r="R5" s="664"/>
    </row>
    <row r="6" spans="1:18" ht="14.4" customHeight="1" x14ac:dyDescent="0.3">
      <c r="A6" s="585" t="s">
        <v>767</v>
      </c>
      <c r="B6" s="586" t="s">
        <v>768</v>
      </c>
      <c r="C6" s="586" t="s">
        <v>440</v>
      </c>
      <c r="D6" s="586" t="s">
        <v>769</v>
      </c>
      <c r="E6" s="586" t="s">
        <v>770</v>
      </c>
      <c r="F6" s="586" t="s">
        <v>469</v>
      </c>
      <c r="G6" s="116">
        <v>114.95</v>
      </c>
      <c r="H6" s="116">
        <v>6218.7199999999993</v>
      </c>
      <c r="I6" s="586">
        <v>0.78731927176968064</v>
      </c>
      <c r="J6" s="586">
        <v>54.099347542409738</v>
      </c>
      <c r="K6" s="116">
        <v>146</v>
      </c>
      <c r="L6" s="116">
        <v>7898.5999999999995</v>
      </c>
      <c r="M6" s="586">
        <v>1</v>
      </c>
      <c r="N6" s="586">
        <v>54.099999999999994</v>
      </c>
      <c r="O6" s="116">
        <v>108.4</v>
      </c>
      <c r="P6" s="116">
        <v>5872.36</v>
      </c>
      <c r="Q6" s="591">
        <v>0.74346846276555345</v>
      </c>
      <c r="R6" s="609">
        <v>54.173062730627301</v>
      </c>
    </row>
    <row r="7" spans="1:18" ht="14.4" customHeight="1" x14ac:dyDescent="0.3">
      <c r="A7" s="592" t="s">
        <v>767</v>
      </c>
      <c r="B7" s="593" t="s">
        <v>768</v>
      </c>
      <c r="C7" s="593" t="s">
        <v>440</v>
      </c>
      <c r="D7" s="593" t="s">
        <v>769</v>
      </c>
      <c r="E7" s="593" t="s">
        <v>771</v>
      </c>
      <c r="F7" s="593" t="s">
        <v>772</v>
      </c>
      <c r="G7" s="610"/>
      <c r="H7" s="610"/>
      <c r="I7" s="593"/>
      <c r="J7" s="593"/>
      <c r="K7" s="610">
        <v>1.5</v>
      </c>
      <c r="L7" s="610">
        <v>207.3</v>
      </c>
      <c r="M7" s="593">
        <v>1</v>
      </c>
      <c r="N7" s="593">
        <v>138.20000000000002</v>
      </c>
      <c r="O7" s="610"/>
      <c r="P7" s="610"/>
      <c r="Q7" s="598"/>
      <c r="R7" s="611"/>
    </row>
    <row r="8" spans="1:18" ht="14.4" customHeight="1" x14ac:dyDescent="0.3">
      <c r="A8" s="592" t="s">
        <v>767</v>
      </c>
      <c r="B8" s="593" t="s">
        <v>768</v>
      </c>
      <c r="C8" s="593" t="s">
        <v>440</v>
      </c>
      <c r="D8" s="593" t="s">
        <v>769</v>
      </c>
      <c r="E8" s="593" t="s">
        <v>773</v>
      </c>
      <c r="F8" s="593" t="s">
        <v>471</v>
      </c>
      <c r="G8" s="610">
        <v>6.7</v>
      </c>
      <c r="H8" s="610">
        <v>412.31000000000006</v>
      </c>
      <c r="I8" s="593">
        <v>0.47625153048259306</v>
      </c>
      <c r="J8" s="593">
        <v>61.538805970149262</v>
      </c>
      <c r="K8" s="610">
        <v>14.1</v>
      </c>
      <c r="L8" s="610">
        <v>865.7399999999999</v>
      </c>
      <c r="M8" s="593">
        <v>1</v>
      </c>
      <c r="N8" s="593">
        <v>61.399999999999991</v>
      </c>
      <c r="O8" s="610">
        <v>9</v>
      </c>
      <c r="P8" s="610">
        <v>456.29999999999995</v>
      </c>
      <c r="Q8" s="598">
        <v>0.52706355256774551</v>
      </c>
      <c r="R8" s="611">
        <v>50.699999999999996</v>
      </c>
    </row>
    <row r="9" spans="1:18" ht="14.4" customHeight="1" x14ac:dyDescent="0.3">
      <c r="A9" s="592" t="s">
        <v>767</v>
      </c>
      <c r="B9" s="593" t="s">
        <v>768</v>
      </c>
      <c r="C9" s="593" t="s">
        <v>440</v>
      </c>
      <c r="D9" s="593" t="s">
        <v>769</v>
      </c>
      <c r="E9" s="593" t="s">
        <v>774</v>
      </c>
      <c r="F9" s="593" t="s">
        <v>775</v>
      </c>
      <c r="G9" s="610">
        <v>4.5999999999999996</v>
      </c>
      <c r="H9" s="610">
        <v>814.2</v>
      </c>
      <c r="I9" s="593">
        <v>0.65714285714285714</v>
      </c>
      <c r="J9" s="593">
        <v>177.00000000000003</v>
      </c>
      <c r="K9" s="610">
        <v>7</v>
      </c>
      <c r="L9" s="610">
        <v>1239</v>
      </c>
      <c r="M9" s="593">
        <v>1</v>
      </c>
      <c r="N9" s="593">
        <v>177</v>
      </c>
      <c r="O9" s="610">
        <v>2.7</v>
      </c>
      <c r="P9" s="610">
        <v>477.9</v>
      </c>
      <c r="Q9" s="598">
        <v>0.38571428571428568</v>
      </c>
      <c r="R9" s="611">
        <v>176.99999999999997</v>
      </c>
    </row>
    <row r="10" spans="1:18" ht="14.4" customHeight="1" x14ac:dyDescent="0.3">
      <c r="A10" s="592" t="s">
        <v>767</v>
      </c>
      <c r="B10" s="593" t="s">
        <v>768</v>
      </c>
      <c r="C10" s="593" t="s">
        <v>440</v>
      </c>
      <c r="D10" s="593" t="s">
        <v>769</v>
      </c>
      <c r="E10" s="593" t="s">
        <v>776</v>
      </c>
      <c r="F10" s="593" t="s">
        <v>777</v>
      </c>
      <c r="G10" s="610"/>
      <c r="H10" s="610"/>
      <c r="I10" s="593"/>
      <c r="J10" s="593"/>
      <c r="K10" s="610">
        <v>4</v>
      </c>
      <c r="L10" s="610">
        <v>24.36</v>
      </c>
      <c r="M10" s="593">
        <v>1</v>
      </c>
      <c r="N10" s="593">
        <v>6.09</v>
      </c>
      <c r="O10" s="610"/>
      <c r="P10" s="610"/>
      <c r="Q10" s="598"/>
      <c r="R10" s="611"/>
    </row>
    <row r="11" spans="1:18" ht="14.4" customHeight="1" x14ac:dyDescent="0.3">
      <c r="A11" s="592" t="s">
        <v>767</v>
      </c>
      <c r="B11" s="593" t="s">
        <v>768</v>
      </c>
      <c r="C11" s="593" t="s">
        <v>440</v>
      </c>
      <c r="D11" s="593" t="s">
        <v>769</v>
      </c>
      <c r="E11" s="593" t="s">
        <v>778</v>
      </c>
      <c r="F11" s="593" t="s">
        <v>463</v>
      </c>
      <c r="G11" s="610">
        <v>32.450000000000003</v>
      </c>
      <c r="H11" s="610">
        <v>155.82999999999998</v>
      </c>
      <c r="I11" s="593">
        <v>0.90430594243268336</v>
      </c>
      <c r="J11" s="593">
        <v>4.802157164869028</v>
      </c>
      <c r="K11" s="610">
        <v>35.900000000000006</v>
      </c>
      <c r="L11" s="610">
        <v>172.32</v>
      </c>
      <c r="M11" s="593">
        <v>1</v>
      </c>
      <c r="N11" s="593">
        <v>4.7999999999999989</v>
      </c>
      <c r="O11" s="610">
        <v>28.200000000000003</v>
      </c>
      <c r="P11" s="610">
        <v>135.36000000000001</v>
      </c>
      <c r="Q11" s="598">
        <v>0.78551532033426197</v>
      </c>
      <c r="R11" s="611">
        <v>4.8</v>
      </c>
    </row>
    <row r="12" spans="1:18" ht="14.4" customHeight="1" x14ac:dyDescent="0.3">
      <c r="A12" s="592" t="s">
        <v>767</v>
      </c>
      <c r="B12" s="593" t="s">
        <v>768</v>
      </c>
      <c r="C12" s="593" t="s">
        <v>440</v>
      </c>
      <c r="D12" s="593" t="s">
        <v>769</v>
      </c>
      <c r="E12" s="593" t="s">
        <v>779</v>
      </c>
      <c r="F12" s="593" t="s">
        <v>780</v>
      </c>
      <c r="G12" s="610">
        <v>27</v>
      </c>
      <c r="H12" s="610">
        <v>2819.88</v>
      </c>
      <c r="I12" s="593">
        <v>0.61363636363636376</v>
      </c>
      <c r="J12" s="593">
        <v>104.44</v>
      </c>
      <c r="K12" s="610">
        <v>44</v>
      </c>
      <c r="L12" s="610">
        <v>4595.3599999999997</v>
      </c>
      <c r="M12" s="593">
        <v>1</v>
      </c>
      <c r="N12" s="593">
        <v>104.44</v>
      </c>
      <c r="O12" s="610"/>
      <c r="P12" s="610"/>
      <c r="Q12" s="598"/>
      <c r="R12" s="611"/>
    </row>
    <row r="13" spans="1:18" ht="14.4" customHeight="1" x14ac:dyDescent="0.3">
      <c r="A13" s="592" t="s">
        <v>767</v>
      </c>
      <c r="B13" s="593" t="s">
        <v>768</v>
      </c>
      <c r="C13" s="593" t="s">
        <v>440</v>
      </c>
      <c r="D13" s="593" t="s">
        <v>769</v>
      </c>
      <c r="E13" s="593" t="s">
        <v>781</v>
      </c>
      <c r="F13" s="593" t="s">
        <v>780</v>
      </c>
      <c r="G13" s="610"/>
      <c r="H13" s="610"/>
      <c r="I13" s="593"/>
      <c r="J13" s="593"/>
      <c r="K13" s="610"/>
      <c r="L13" s="610"/>
      <c r="M13" s="593"/>
      <c r="N13" s="593"/>
      <c r="O13" s="610">
        <v>0.8</v>
      </c>
      <c r="P13" s="610">
        <v>634.24</v>
      </c>
      <c r="Q13" s="598"/>
      <c r="R13" s="611">
        <v>792.8</v>
      </c>
    </row>
    <row r="14" spans="1:18" ht="14.4" customHeight="1" x14ac:dyDescent="0.3">
      <c r="A14" s="592" t="s">
        <v>767</v>
      </c>
      <c r="B14" s="593" t="s">
        <v>768</v>
      </c>
      <c r="C14" s="593" t="s">
        <v>440</v>
      </c>
      <c r="D14" s="593" t="s">
        <v>782</v>
      </c>
      <c r="E14" s="593" t="s">
        <v>783</v>
      </c>
      <c r="F14" s="593" t="s">
        <v>784</v>
      </c>
      <c r="G14" s="610">
        <v>41</v>
      </c>
      <c r="H14" s="610">
        <v>7503</v>
      </c>
      <c r="I14" s="593">
        <v>1.3592391304347826</v>
      </c>
      <c r="J14" s="593">
        <v>183</v>
      </c>
      <c r="K14" s="610">
        <v>30</v>
      </c>
      <c r="L14" s="610">
        <v>5520</v>
      </c>
      <c r="M14" s="593">
        <v>1</v>
      </c>
      <c r="N14" s="593">
        <v>184</v>
      </c>
      <c r="O14" s="610">
        <v>22</v>
      </c>
      <c r="P14" s="610">
        <v>4070</v>
      </c>
      <c r="Q14" s="598">
        <v>0.7373188405797102</v>
      </c>
      <c r="R14" s="611">
        <v>185</v>
      </c>
    </row>
    <row r="15" spans="1:18" ht="14.4" customHeight="1" x14ac:dyDescent="0.3">
      <c r="A15" s="592" t="s">
        <v>767</v>
      </c>
      <c r="B15" s="593" t="s">
        <v>768</v>
      </c>
      <c r="C15" s="593" t="s">
        <v>440</v>
      </c>
      <c r="D15" s="593" t="s">
        <v>782</v>
      </c>
      <c r="E15" s="593" t="s">
        <v>785</v>
      </c>
      <c r="F15" s="593" t="s">
        <v>786</v>
      </c>
      <c r="G15" s="610">
        <v>14</v>
      </c>
      <c r="H15" s="610">
        <v>1708</v>
      </c>
      <c r="I15" s="593">
        <v>2.3333333333333335</v>
      </c>
      <c r="J15" s="593">
        <v>122</v>
      </c>
      <c r="K15" s="610">
        <v>6</v>
      </c>
      <c r="L15" s="610">
        <v>732</v>
      </c>
      <c r="M15" s="593">
        <v>1</v>
      </c>
      <c r="N15" s="593">
        <v>122</v>
      </c>
      <c r="O15" s="610">
        <v>6</v>
      </c>
      <c r="P15" s="610">
        <v>732</v>
      </c>
      <c r="Q15" s="598">
        <v>1</v>
      </c>
      <c r="R15" s="611">
        <v>122</v>
      </c>
    </row>
    <row r="16" spans="1:18" ht="14.4" customHeight="1" x14ac:dyDescent="0.3">
      <c r="A16" s="592" t="s">
        <v>767</v>
      </c>
      <c r="B16" s="593" t="s">
        <v>768</v>
      </c>
      <c r="C16" s="593" t="s">
        <v>440</v>
      </c>
      <c r="D16" s="593" t="s">
        <v>782</v>
      </c>
      <c r="E16" s="593" t="s">
        <v>787</v>
      </c>
      <c r="F16" s="593" t="s">
        <v>788</v>
      </c>
      <c r="G16" s="610">
        <v>932</v>
      </c>
      <c r="H16" s="610">
        <v>34484</v>
      </c>
      <c r="I16" s="593">
        <v>0.89186602870813392</v>
      </c>
      <c r="J16" s="593">
        <v>37</v>
      </c>
      <c r="K16" s="610">
        <v>1045</v>
      </c>
      <c r="L16" s="610">
        <v>38665</v>
      </c>
      <c r="M16" s="593">
        <v>1</v>
      </c>
      <c r="N16" s="593">
        <v>37</v>
      </c>
      <c r="O16" s="610">
        <v>714</v>
      </c>
      <c r="P16" s="610">
        <v>27132</v>
      </c>
      <c r="Q16" s="598">
        <v>0.70171990171990173</v>
      </c>
      <c r="R16" s="611">
        <v>38</v>
      </c>
    </row>
    <row r="17" spans="1:18" ht="14.4" customHeight="1" x14ac:dyDescent="0.3">
      <c r="A17" s="592" t="s">
        <v>767</v>
      </c>
      <c r="B17" s="593" t="s">
        <v>768</v>
      </c>
      <c r="C17" s="593" t="s">
        <v>440</v>
      </c>
      <c r="D17" s="593" t="s">
        <v>782</v>
      </c>
      <c r="E17" s="593" t="s">
        <v>789</v>
      </c>
      <c r="F17" s="593" t="s">
        <v>790</v>
      </c>
      <c r="G17" s="610">
        <v>317</v>
      </c>
      <c r="H17" s="610">
        <v>3170</v>
      </c>
      <c r="I17" s="593">
        <v>1</v>
      </c>
      <c r="J17" s="593">
        <v>10</v>
      </c>
      <c r="K17" s="610">
        <v>317</v>
      </c>
      <c r="L17" s="610">
        <v>3170</v>
      </c>
      <c r="M17" s="593">
        <v>1</v>
      </c>
      <c r="N17" s="593">
        <v>10</v>
      </c>
      <c r="O17" s="610">
        <v>436</v>
      </c>
      <c r="P17" s="610">
        <v>4360</v>
      </c>
      <c r="Q17" s="598">
        <v>1.3753943217665616</v>
      </c>
      <c r="R17" s="611">
        <v>10</v>
      </c>
    </row>
    <row r="18" spans="1:18" ht="14.4" customHeight="1" x14ac:dyDescent="0.3">
      <c r="A18" s="592" t="s">
        <v>767</v>
      </c>
      <c r="B18" s="593" t="s">
        <v>768</v>
      </c>
      <c r="C18" s="593" t="s">
        <v>440</v>
      </c>
      <c r="D18" s="593" t="s">
        <v>782</v>
      </c>
      <c r="E18" s="593" t="s">
        <v>791</v>
      </c>
      <c r="F18" s="593" t="s">
        <v>792</v>
      </c>
      <c r="G18" s="610">
        <v>34</v>
      </c>
      <c r="H18" s="610">
        <v>170</v>
      </c>
      <c r="I18" s="593">
        <v>1</v>
      </c>
      <c r="J18" s="593">
        <v>5</v>
      </c>
      <c r="K18" s="610">
        <v>34</v>
      </c>
      <c r="L18" s="610">
        <v>170</v>
      </c>
      <c r="M18" s="593">
        <v>1</v>
      </c>
      <c r="N18" s="593">
        <v>5</v>
      </c>
      <c r="O18" s="610">
        <v>20</v>
      </c>
      <c r="P18" s="610">
        <v>100</v>
      </c>
      <c r="Q18" s="598">
        <v>0.58823529411764708</v>
      </c>
      <c r="R18" s="611">
        <v>5</v>
      </c>
    </row>
    <row r="19" spans="1:18" ht="14.4" customHeight="1" x14ac:dyDescent="0.3">
      <c r="A19" s="592" t="s">
        <v>767</v>
      </c>
      <c r="B19" s="593" t="s">
        <v>768</v>
      </c>
      <c r="C19" s="593" t="s">
        <v>440</v>
      </c>
      <c r="D19" s="593" t="s">
        <v>782</v>
      </c>
      <c r="E19" s="593" t="s">
        <v>793</v>
      </c>
      <c r="F19" s="593" t="s">
        <v>794</v>
      </c>
      <c r="G19" s="610">
        <v>8</v>
      </c>
      <c r="H19" s="610">
        <v>40</v>
      </c>
      <c r="I19" s="593">
        <v>0.88888888888888884</v>
      </c>
      <c r="J19" s="593">
        <v>5</v>
      </c>
      <c r="K19" s="610">
        <v>9</v>
      </c>
      <c r="L19" s="610">
        <v>45</v>
      </c>
      <c r="M19" s="593">
        <v>1</v>
      </c>
      <c r="N19" s="593">
        <v>5</v>
      </c>
      <c r="O19" s="610">
        <v>7</v>
      </c>
      <c r="P19" s="610">
        <v>35</v>
      </c>
      <c r="Q19" s="598">
        <v>0.77777777777777779</v>
      </c>
      <c r="R19" s="611">
        <v>5</v>
      </c>
    </row>
    <row r="20" spans="1:18" ht="14.4" customHeight="1" x14ac:dyDescent="0.3">
      <c r="A20" s="592" t="s">
        <v>767</v>
      </c>
      <c r="B20" s="593" t="s">
        <v>768</v>
      </c>
      <c r="C20" s="593" t="s">
        <v>440</v>
      </c>
      <c r="D20" s="593" t="s">
        <v>782</v>
      </c>
      <c r="E20" s="593" t="s">
        <v>795</v>
      </c>
      <c r="F20" s="593" t="s">
        <v>796</v>
      </c>
      <c r="G20" s="610">
        <v>160</v>
      </c>
      <c r="H20" s="610">
        <v>11840</v>
      </c>
      <c r="I20" s="593">
        <v>0.84656084656084651</v>
      </c>
      <c r="J20" s="593">
        <v>74</v>
      </c>
      <c r="K20" s="610">
        <v>189</v>
      </c>
      <c r="L20" s="610">
        <v>13986</v>
      </c>
      <c r="M20" s="593">
        <v>1</v>
      </c>
      <c r="N20" s="593">
        <v>74</v>
      </c>
      <c r="O20" s="610">
        <v>184</v>
      </c>
      <c r="P20" s="610">
        <v>13800</v>
      </c>
      <c r="Q20" s="598">
        <v>0.98670098670098672</v>
      </c>
      <c r="R20" s="611">
        <v>75</v>
      </c>
    </row>
    <row r="21" spans="1:18" ht="14.4" customHeight="1" x14ac:dyDescent="0.3">
      <c r="A21" s="592" t="s">
        <v>767</v>
      </c>
      <c r="B21" s="593" t="s">
        <v>768</v>
      </c>
      <c r="C21" s="593" t="s">
        <v>440</v>
      </c>
      <c r="D21" s="593" t="s">
        <v>782</v>
      </c>
      <c r="E21" s="593" t="s">
        <v>797</v>
      </c>
      <c r="F21" s="593" t="s">
        <v>798</v>
      </c>
      <c r="G21" s="610">
        <v>106</v>
      </c>
      <c r="H21" s="610">
        <v>18762</v>
      </c>
      <c r="I21" s="593">
        <v>0.90865943432777996</v>
      </c>
      <c r="J21" s="593">
        <v>177</v>
      </c>
      <c r="K21" s="610">
        <v>116</v>
      </c>
      <c r="L21" s="610">
        <v>20648</v>
      </c>
      <c r="M21" s="593">
        <v>1</v>
      </c>
      <c r="N21" s="593">
        <v>178</v>
      </c>
      <c r="O21" s="610">
        <v>151</v>
      </c>
      <c r="P21" s="610">
        <v>27029</v>
      </c>
      <c r="Q21" s="598">
        <v>1.3090371948857031</v>
      </c>
      <c r="R21" s="611">
        <v>179</v>
      </c>
    </row>
    <row r="22" spans="1:18" ht="14.4" customHeight="1" x14ac:dyDescent="0.3">
      <c r="A22" s="592" t="s">
        <v>767</v>
      </c>
      <c r="B22" s="593" t="s">
        <v>768</v>
      </c>
      <c r="C22" s="593" t="s">
        <v>440</v>
      </c>
      <c r="D22" s="593" t="s">
        <v>782</v>
      </c>
      <c r="E22" s="593" t="s">
        <v>799</v>
      </c>
      <c r="F22" s="593" t="s">
        <v>800</v>
      </c>
      <c r="G22" s="610">
        <v>109</v>
      </c>
      <c r="H22" s="610">
        <v>29648</v>
      </c>
      <c r="I22" s="593">
        <v>1.0480769230769231</v>
      </c>
      <c r="J22" s="593">
        <v>272</v>
      </c>
      <c r="K22" s="610">
        <v>104</v>
      </c>
      <c r="L22" s="610">
        <v>28288</v>
      </c>
      <c r="M22" s="593">
        <v>1</v>
      </c>
      <c r="N22" s="593">
        <v>272</v>
      </c>
      <c r="O22" s="610">
        <v>152</v>
      </c>
      <c r="P22" s="610">
        <v>41648</v>
      </c>
      <c r="Q22" s="598">
        <v>1.4722850678733033</v>
      </c>
      <c r="R22" s="611">
        <v>274</v>
      </c>
    </row>
    <row r="23" spans="1:18" ht="14.4" customHeight="1" x14ac:dyDescent="0.3">
      <c r="A23" s="592" t="s">
        <v>767</v>
      </c>
      <c r="B23" s="593" t="s">
        <v>768</v>
      </c>
      <c r="C23" s="593" t="s">
        <v>440</v>
      </c>
      <c r="D23" s="593" t="s">
        <v>782</v>
      </c>
      <c r="E23" s="593" t="s">
        <v>801</v>
      </c>
      <c r="F23" s="593" t="s">
        <v>802</v>
      </c>
      <c r="G23" s="610">
        <v>568</v>
      </c>
      <c r="H23" s="610">
        <v>18933.330000000002</v>
      </c>
      <c r="I23" s="593">
        <v>0.98782677202327984</v>
      </c>
      <c r="J23" s="593">
        <v>33.333327464788738</v>
      </c>
      <c r="K23" s="610">
        <v>575</v>
      </c>
      <c r="L23" s="610">
        <v>19166.650000000005</v>
      </c>
      <c r="M23" s="593">
        <v>1</v>
      </c>
      <c r="N23" s="593">
        <v>33.333304347826093</v>
      </c>
      <c r="O23" s="610">
        <v>673</v>
      </c>
      <c r="P23" s="610">
        <v>22433.33</v>
      </c>
      <c r="Q23" s="598">
        <v>1.1704356264657618</v>
      </c>
      <c r="R23" s="611">
        <v>33.333328380386334</v>
      </c>
    </row>
    <row r="24" spans="1:18" ht="14.4" customHeight="1" x14ac:dyDescent="0.3">
      <c r="A24" s="592" t="s">
        <v>767</v>
      </c>
      <c r="B24" s="593" t="s">
        <v>768</v>
      </c>
      <c r="C24" s="593" t="s">
        <v>440</v>
      </c>
      <c r="D24" s="593" t="s">
        <v>782</v>
      </c>
      <c r="E24" s="593" t="s">
        <v>803</v>
      </c>
      <c r="F24" s="593" t="s">
        <v>804</v>
      </c>
      <c r="G24" s="610">
        <v>182</v>
      </c>
      <c r="H24" s="610">
        <v>6734</v>
      </c>
      <c r="I24" s="593">
        <v>1.0898203592814371</v>
      </c>
      <c r="J24" s="593">
        <v>37</v>
      </c>
      <c r="K24" s="610">
        <v>167</v>
      </c>
      <c r="L24" s="610">
        <v>6179</v>
      </c>
      <c r="M24" s="593">
        <v>1</v>
      </c>
      <c r="N24" s="593">
        <v>37</v>
      </c>
      <c r="O24" s="610">
        <v>164</v>
      </c>
      <c r="P24" s="610">
        <v>6232</v>
      </c>
      <c r="Q24" s="598">
        <v>1.0085774397151643</v>
      </c>
      <c r="R24" s="611">
        <v>38</v>
      </c>
    </row>
    <row r="25" spans="1:18" ht="14.4" customHeight="1" x14ac:dyDescent="0.3">
      <c r="A25" s="592" t="s">
        <v>767</v>
      </c>
      <c r="B25" s="593" t="s">
        <v>768</v>
      </c>
      <c r="C25" s="593" t="s">
        <v>440</v>
      </c>
      <c r="D25" s="593" t="s">
        <v>782</v>
      </c>
      <c r="E25" s="593" t="s">
        <v>805</v>
      </c>
      <c r="F25" s="593" t="s">
        <v>806</v>
      </c>
      <c r="G25" s="610">
        <v>656</v>
      </c>
      <c r="H25" s="610">
        <v>86592</v>
      </c>
      <c r="I25" s="593">
        <v>0.84864165588615781</v>
      </c>
      <c r="J25" s="593">
        <v>132</v>
      </c>
      <c r="K25" s="610">
        <v>773</v>
      </c>
      <c r="L25" s="610">
        <v>102036</v>
      </c>
      <c r="M25" s="593">
        <v>1</v>
      </c>
      <c r="N25" s="593">
        <v>132</v>
      </c>
      <c r="O25" s="610">
        <v>570</v>
      </c>
      <c r="P25" s="610">
        <v>76950</v>
      </c>
      <c r="Q25" s="598">
        <v>0.7541455956721157</v>
      </c>
      <c r="R25" s="611">
        <v>135</v>
      </c>
    </row>
    <row r="26" spans="1:18" ht="14.4" customHeight="1" x14ac:dyDescent="0.3">
      <c r="A26" s="592" t="s">
        <v>767</v>
      </c>
      <c r="B26" s="593" t="s">
        <v>768</v>
      </c>
      <c r="C26" s="593" t="s">
        <v>440</v>
      </c>
      <c r="D26" s="593" t="s">
        <v>782</v>
      </c>
      <c r="E26" s="593" t="s">
        <v>807</v>
      </c>
      <c r="F26" s="593" t="s">
        <v>808</v>
      </c>
      <c r="G26" s="610">
        <v>437</v>
      </c>
      <c r="H26" s="610">
        <v>32338</v>
      </c>
      <c r="I26" s="593">
        <v>1.2309859154929577</v>
      </c>
      <c r="J26" s="593">
        <v>74</v>
      </c>
      <c r="K26" s="610">
        <v>355</v>
      </c>
      <c r="L26" s="610">
        <v>26270</v>
      </c>
      <c r="M26" s="593">
        <v>1</v>
      </c>
      <c r="N26" s="593">
        <v>74</v>
      </c>
      <c r="O26" s="610">
        <v>609</v>
      </c>
      <c r="P26" s="610">
        <v>45675</v>
      </c>
      <c r="Q26" s="598">
        <v>1.7386752950133231</v>
      </c>
      <c r="R26" s="611">
        <v>75</v>
      </c>
    </row>
    <row r="27" spans="1:18" ht="14.4" customHeight="1" x14ac:dyDescent="0.3">
      <c r="A27" s="592" t="s">
        <v>767</v>
      </c>
      <c r="B27" s="593" t="s">
        <v>768</v>
      </c>
      <c r="C27" s="593" t="s">
        <v>440</v>
      </c>
      <c r="D27" s="593" t="s">
        <v>782</v>
      </c>
      <c r="E27" s="593" t="s">
        <v>809</v>
      </c>
      <c r="F27" s="593" t="s">
        <v>810</v>
      </c>
      <c r="G27" s="610">
        <v>357</v>
      </c>
      <c r="H27" s="610">
        <v>126735</v>
      </c>
      <c r="I27" s="593">
        <v>1.02</v>
      </c>
      <c r="J27" s="593">
        <v>355</v>
      </c>
      <c r="K27" s="610">
        <v>350</v>
      </c>
      <c r="L27" s="610">
        <v>124250</v>
      </c>
      <c r="M27" s="593">
        <v>1</v>
      </c>
      <c r="N27" s="593">
        <v>355</v>
      </c>
      <c r="O27" s="610">
        <v>450</v>
      </c>
      <c r="P27" s="610">
        <v>161100</v>
      </c>
      <c r="Q27" s="598">
        <v>1.2965794768611669</v>
      </c>
      <c r="R27" s="611">
        <v>358</v>
      </c>
    </row>
    <row r="28" spans="1:18" ht="14.4" customHeight="1" x14ac:dyDescent="0.3">
      <c r="A28" s="592" t="s">
        <v>767</v>
      </c>
      <c r="B28" s="593" t="s">
        <v>768</v>
      </c>
      <c r="C28" s="593" t="s">
        <v>440</v>
      </c>
      <c r="D28" s="593" t="s">
        <v>782</v>
      </c>
      <c r="E28" s="593" t="s">
        <v>811</v>
      </c>
      <c r="F28" s="593" t="s">
        <v>812</v>
      </c>
      <c r="G28" s="610">
        <v>436</v>
      </c>
      <c r="H28" s="610">
        <v>97228</v>
      </c>
      <c r="I28" s="593">
        <v>0.93965517241379315</v>
      </c>
      <c r="J28" s="593">
        <v>223</v>
      </c>
      <c r="K28" s="610">
        <v>464</v>
      </c>
      <c r="L28" s="610">
        <v>103472</v>
      </c>
      <c r="M28" s="593">
        <v>1</v>
      </c>
      <c r="N28" s="593">
        <v>223</v>
      </c>
      <c r="O28" s="610">
        <v>506</v>
      </c>
      <c r="P28" s="610">
        <v>114356</v>
      </c>
      <c r="Q28" s="598">
        <v>1.1051878769135612</v>
      </c>
      <c r="R28" s="611">
        <v>226</v>
      </c>
    </row>
    <row r="29" spans="1:18" ht="14.4" customHeight="1" x14ac:dyDescent="0.3">
      <c r="A29" s="592" t="s">
        <v>767</v>
      </c>
      <c r="B29" s="593" t="s">
        <v>768</v>
      </c>
      <c r="C29" s="593" t="s">
        <v>440</v>
      </c>
      <c r="D29" s="593" t="s">
        <v>782</v>
      </c>
      <c r="E29" s="593" t="s">
        <v>813</v>
      </c>
      <c r="F29" s="593" t="s">
        <v>814</v>
      </c>
      <c r="G29" s="610">
        <v>174</v>
      </c>
      <c r="H29" s="610">
        <v>13398</v>
      </c>
      <c r="I29" s="593">
        <v>1.1599999999999999</v>
      </c>
      <c r="J29" s="593">
        <v>77</v>
      </c>
      <c r="K29" s="610">
        <v>150</v>
      </c>
      <c r="L29" s="610">
        <v>11550</v>
      </c>
      <c r="M29" s="593">
        <v>1</v>
      </c>
      <c r="N29" s="593">
        <v>77</v>
      </c>
      <c r="O29" s="610">
        <v>196</v>
      </c>
      <c r="P29" s="610">
        <v>15288</v>
      </c>
      <c r="Q29" s="598">
        <v>1.3236363636363637</v>
      </c>
      <c r="R29" s="611">
        <v>78</v>
      </c>
    </row>
    <row r="30" spans="1:18" ht="14.4" customHeight="1" x14ac:dyDescent="0.3">
      <c r="A30" s="592" t="s">
        <v>767</v>
      </c>
      <c r="B30" s="593" t="s">
        <v>768</v>
      </c>
      <c r="C30" s="593" t="s">
        <v>440</v>
      </c>
      <c r="D30" s="593" t="s">
        <v>782</v>
      </c>
      <c r="E30" s="593" t="s">
        <v>815</v>
      </c>
      <c r="F30" s="593" t="s">
        <v>816</v>
      </c>
      <c r="G30" s="610">
        <v>48</v>
      </c>
      <c r="H30" s="610">
        <v>1344</v>
      </c>
      <c r="I30" s="593">
        <v>1.2972972972972974</v>
      </c>
      <c r="J30" s="593">
        <v>28</v>
      </c>
      <c r="K30" s="610">
        <v>37</v>
      </c>
      <c r="L30" s="610">
        <v>1036</v>
      </c>
      <c r="M30" s="593">
        <v>1</v>
      </c>
      <c r="N30" s="593">
        <v>28</v>
      </c>
      <c r="O30" s="610">
        <v>27</v>
      </c>
      <c r="P30" s="610">
        <v>783</v>
      </c>
      <c r="Q30" s="598">
        <v>0.75579150579150578</v>
      </c>
      <c r="R30" s="611">
        <v>29</v>
      </c>
    </row>
    <row r="31" spans="1:18" ht="14.4" customHeight="1" x14ac:dyDescent="0.3">
      <c r="A31" s="592" t="s">
        <v>767</v>
      </c>
      <c r="B31" s="593" t="s">
        <v>768</v>
      </c>
      <c r="C31" s="593" t="s">
        <v>440</v>
      </c>
      <c r="D31" s="593" t="s">
        <v>782</v>
      </c>
      <c r="E31" s="593" t="s">
        <v>817</v>
      </c>
      <c r="F31" s="593" t="s">
        <v>818</v>
      </c>
      <c r="G31" s="610">
        <v>54</v>
      </c>
      <c r="H31" s="610">
        <v>3186</v>
      </c>
      <c r="I31" s="593">
        <v>0.93103448275862066</v>
      </c>
      <c r="J31" s="593">
        <v>59</v>
      </c>
      <c r="K31" s="610">
        <v>58</v>
      </c>
      <c r="L31" s="610">
        <v>3422</v>
      </c>
      <c r="M31" s="593">
        <v>1</v>
      </c>
      <c r="N31" s="593">
        <v>59</v>
      </c>
      <c r="O31" s="610">
        <v>40</v>
      </c>
      <c r="P31" s="610">
        <v>2440</v>
      </c>
      <c r="Q31" s="598">
        <v>0.71303331385154878</v>
      </c>
      <c r="R31" s="611">
        <v>61</v>
      </c>
    </row>
    <row r="32" spans="1:18" ht="14.4" customHeight="1" x14ac:dyDescent="0.3">
      <c r="A32" s="592" t="s">
        <v>767</v>
      </c>
      <c r="B32" s="593" t="s">
        <v>768</v>
      </c>
      <c r="C32" s="593" t="s">
        <v>440</v>
      </c>
      <c r="D32" s="593" t="s">
        <v>782</v>
      </c>
      <c r="E32" s="593" t="s">
        <v>819</v>
      </c>
      <c r="F32" s="593" t="s">
        <v>820</v>
      </c>
      <c r="G32" s="610">
        <v>105</v>
      </c>
      <c r="H32" s="610">
        <v>73605</v>
      </c>
      <c r="I32" s="593">
        <v>0.95318570318570317</v>
      </c>
      <c r="J32" s="593">
        <v>701</v>
      </c>
      <c r="K32" s="610">
        <v>110</v>
      </c>
      <c r="L32" s="610">
        <v>77220</v>
      </c>
      <c r="M32" s="593">
        <v>1</v>
      </c>
      <c r="N32" s="593">
        <v>702</v>
      </c>
      <c r="O32" s="610">
        <v>73</v>
      </c>
      <c r="P32" s="610">
        <v>51611</v>
      </c>
      <c r="Q32" s="598">
        <v>0.66836311836311835</v>
      </c>
      <c r="R32" s="611">
        <v>707</v>
      </c>
    </row>
    <row r="33" spans="1:18" ht="14.4" customHeight="1" x14ac:dyDescent="0.3">
      <c r="A33" s="592" t="s">
        <v>767</v>
      </c>
      <c r="B33" s="593" t="s">
        <v>768</v>
      </c>
      <c r="C33" s="593" t="s">
        <v>440</v>
      </c>
      <c r="D33" s="593" t="s">
        <v>782</v>
      </c>
      <c r="E33" s="593" t="s">
        <v>821</v>
      </c>
      <c r="F33" s="593" t="s">
        <v>822</v>
      </c>
      <c r="G33" s="610">
        <v>387</v>
      </c>
      <c r="H33" s="610">
        <v>89397</v>
      </c>
      <c r="I33" s="593">
        <v>0.89612068965517244</v>
      </c>
      <c r="J33" s="593">
        <v>231</v>
      </c>
      <c r="K33" s="610">
        <v>430</v>
      </c>
      <c r="L33" s="610">
        <v>99760</v>
      </c>
      <c r="M33" s="593">
        <v>1</v>
      </c>
      <c r="N33" s="593">
        <v>232</v>
      </c>
      <c r="O33" s="610">
        <v>403</v>
      </c>
      <c r="P33" s="610">
        <v>93899</v>
      </c>
      <c r="Q33" s="598">
        <v>0.94124899759422609</v>
      </c>
      <c r="R33" s="611">
        <v>233</v>
      </c>
    </row>
    <row r="34" spans="1:18" ht="14.4" customHeight="1" x14ac:dyDescent="0.3">
      <c r="A34" s="592" t="s">
        <v>767</v>
      </c>
      <c r="B34" s="593" t="s">
        <v>768</v>
      </c>
      <c r="C34" s="593" t="s">
        <v>440</v>
      </c>
      <c r="D34" s="593" t="s">
        <v>782</v>
      </c>
      <c r="E34" s="593" t="s">
        <v>823</v>
      </c>
      <c r="F34" s="593" t="s">
        <v>824</v>
      </c>
      <c r="G34" s="610">
        <v>51</v>
      </c>
      <c r="H34" s="610">
        <v>24123</v>
      </c>
      <c r="I34" s="593">
        <v>1.2723101265822785</v>
      </c>
      <c r="J34" s="593">
        <v>473</v>
      </c>
      <c r="K34" s="610">
        <v>40</v>
      </c>
      <c r="L34" s="610">
        <v>18960</v>
      </c>
      <c r="M34" s="593">
        <v>1</v>
      </c>
      <c r="N34" s="593">
        <v>474</v>
      </c>
      <c r="O34" s="610">
        <v>41</v>
      </c>
      <c r="P34" s="610">
        <v>19598</v>
      </c>
      <c r="Q34" s="598">
        <v>1.033649789029536</v>
      </c>
      <c r="R34" s="611">
        <v>478</v>
      </c>
    </row>
    <row r="35" spans="1:18" ht="14.4" customHeight="1" x14ac:dyDescent="0.3">
      <c r="A35" s="592" t="s">
        <v>767</v>
      </c>
      <c r="B35" s="593" t="s">
        <v>768</v>
      </c>
      <c r="C35" s="593" t="s">
        <v>445</v>
      </c>
      <c r="D35" s="593" t="s">
        <v>782</v>
      </c>
      <c r="E35" s="593" t="s">
        <v>807</v>
      </c>
      <c r="F35" s="593" t="s">
        <v>808</v>
      </c>
      <c r="G35" s="610"/>
      <c r="H35" s="610"/>
      <c r="I35" s="593"/>
      <c r="J35" s="593"/>
      <c r="K35" s="610"/>
      <c r="L35" s="610"/>
      <c r="M35" s="593"/>
      <c r="N35" s="593"/>
      <c r="O35" s="610">
        <v>2</v>
      </c>
      <c r="P35" s="610">
        <v>150</v>
      </c>
      <c r="Q35" s="598"/>
      <c r="R35" s="611">
        <v>75</v>
      </c>
    </row>
    <row r="36" spans="1:18" ht="14.4" customHeight="1" x14ac:dyDescent="0.3">
      <c r="A36" s="592" t="s">
        <v>825</v>
      </c>
      <c r="B36" s="593" t="s">
        <v>826</v>
      </c>
      <c r="C36" s="593" t="s">
        <v>440</v>
      </c>
      <c r="D36" s="593" t="s">
        <v>782</v>
      </c>
      <c r="E36" s="593" t="s">
        <v>787</v>
      </c>
      <c r="F36" s="593" t="s">
        <v>788</v>
      </c>
      <c r="G36" s="610"/>
      <c r="H36" s="610"/>
      <c r="I36" s="593"/>
      <c r="J36" s="593"/>
      <c r="K36" s="610"/>
      <c r="L36" s="610"/>
      <c r="M36" s="593"/>
      <c r="N36" s="593"/>
      <c r="O36" s="610">
        <v>3</v>
      </c>
      <c r="P36" s="610">
        <v>114</v>
      </c>
      <c r="Q36" s="598"/>
      <c r="R36" s="611">
        <v>38</v>
      </c>
    </row>
    <row r="37" spans="1:18" ht="14.4" customHeight="1" x14ac:dyDescent="0.3">
      <c r="A37" s="592" t="s">
        <v>825</v>
      </c>
      <c r="B37" s="593" t="s">
        <v>826</v>
      </c>
      <c r="C37" s="593" t="s">
        <v>440</v>
      </c>
      <c r="D37" s="593" t="s">
        <v>782</v>
      </c>
      <c r="E37" s="593" t="s">
        <v>827</v>
      </c>
      <c r="F37" s="593" t="s">
        <v>828</v>
      </c>
      <c r="G37" s="610">
        <v>128</v>
      </c>
      <c r="H37" s="610">
        <v>15488</v>
      </c>
      <c r="I37" s="593">
        <v>0.39548541953934935</v>
      </c>
      <c r="J37" s="593">
        <v>121</v>
      </c>
      <c r="K37" s="610">
        <v>321</v>
      </c>
      <c r="L37" s="610">
        <v>39162</v>
      </c>
      <c r="M37" s="593">
        <v>1</v>
      </c>
      <c r="N37" s="593">
        <v>122</v>
      </c>
      <c r="O37" s="610">
        <v>256</v>
      </c>
      <c r="P37" s="610">
        <v>31232</v>
      </c>
      <c r="Q37" s="598">
        <v>0.79750778816199375</v>
      </c>
      <c r="R37" s="611">
        <v>122</v>
      </c>
    </row>
    <row r="38" spans="1:18" ht="14.4" customHeight="1" x14ac:dyDescent="0.3">
      <c r="A38" s="592" t="s">
        <v>825</v>
      </c>
      <c r="B38" s="593" t="s">
        <v>826</v>
      </c>
      <c r="C38" s="593" t="s">
        <v>440</v>
      </c>
      <c r="D38" s="593" t="s">
        <v>782</v>
      </c>
      <c r="E38" s="593" t="s">
        <v>805</v>
      </c>
      <c r="F38" s="593" t="s">
        <v>806</v>
      </c>
      <c r="G38" s="610"/>
      <c r="H38" s="610"/>
      <c r="I38" s="593"/>
      <c r="J38" s="593"/>
      <c r="K38" s="610"/>
      <c r="L38" s="610"/>
      <c r="M38" s="593"/>
      <c r="N38" s="593"/>
      <c r="O38" s="610">
        <v>3</v>
      </c>
      <c r="P38" s="610">
        <v>405</v>
      </c>
      <c r="Q38" s="598"/>
      <c r="R38" s="611">
        <v>135</v>
      </c>
    </row>
    <row r="39" spans="1:18" ht="14.4" customHeight="1" thickBot="1" x14ac:dyDescent="0.35">
      <c r="A39" s="600" t="s">
        <v>825</v>
      </c>
      <c r="B39" s="601" t="s">
        <v>826</v>
      </c>
      <c r="C39" s="601" t="s">
        <v>440</v>
      </c>
      <c r="D39" s="601" t="s">
        <v>782</v>
      </c>
      <c r="E39" s="601" t="s">
        <v>807</v>
      </c>
      <c r="F39" s="601" t="s">
        <v>808</v>
      </c>
      <c r="G39" s="612">
        <v>1</v>
      </c>
      <c r="H39" s="612">
        <v>74</v>
      </c>
      <c r="I39" s="601"/>
      <c r="J39" s="601">
        <v>74</v>
      </c>
      <c r="K39" s="612"/>
      <c r="L39" s="612"/>
      <c r="M39" s="601"/>
      <c r="N39" s="601"/>
      <c r="O39" s="612"/>
      <c r="P39" s="612"/>
      <c r="Q39" s="606"/>
      <c r="R39" s="61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3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830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5490.7</v>
      </c>
      <c r="I3" s="103">
        <f t="shared" si="0"/>
        <v>706921.27</v>
      </c>
      <c r="J3" s="74"/>
      <c r="K3" s="74"/>
      <c r="L3" s="103">
        <f t="shared" si="0"/>
        <v>5932.5</v>
      </c>
      <c r="M3" s="103">
        <f t="shared" si="0"/>
        <v>758710.32999999984</v>
      </c>
      <c r="N3" s="74"/>
      <c r="O3" s="74"/>
      <c r="P3" s="103">
        <f t="shared" si="0"/>
        <v>5857.1</v>
      </c>
      <c r="Q3" s="103">
        <f t="shared" si="0"/>
        <v>768748.49</v>
      </c>
      <c r="R3" s="75">
        <f>IF(M3=0,0,Q3/M3)</f>
        <v>1.0132305566473574</v>
      </c>
      <c r="S3" s="104">
        <f>IF(P3=0,0,Q3/P3)</f>
        <v>131.25070256611633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5"/>
      <c r="B5" s="655"/>
      <c r="C5" s="656"/>
      <c r="D5" s="665"/>
      <c r="E5" s="657"/>
      <c r="F5" s="658"/>
      <c r="G5" s="659"/>
      <c r="H5" s="660" t="s">
        <v>71</v>
      </c>
      <c r="I5" s="661" t="s">
        <v>14</v>
      </c>
      <c r="J5" s="662"/>
      <c r="K5" s="662"/>
      <c r="L5" s="660" t="s">
        <v>71</v>
      </c>
      <c r="M5" s="661" t="s">
        <v>14</v>
      </c>
      <c r="N5" s="662"/>
      <c r="O5" s="662"/>
      <c r="P5" s="660" t="s">
        <v>71</v>
      </c>
      <c r="Q5" s="661" t="s">
        <v>14</v>
      </c>
      <c r="R5" s="663"/>
      <c r="S5" s="664"/>
    </row>
    <row r="6" spans="1:19" ht="14.4" customHeight="1" x14ac:dyDescent="0.3">
      <c r="A6" s="585" t="s">
        <v>767</v>
      </c>
      <c r="B6" s="586" t="s">
        <v>768</v>
      </c>
      <c r="C6" s="586" t="s">
        <v>440</v>
      </c>
      <c r="D6" s="586" t="s">
        <v>759</v>
      </c>
      <c r="E6" s="586" t="s">
        <v>769</v>
      </c>
      <c r="F6" s="586" t="s">
        <v>770</v>
      </c>
      <c r="G6" s="586" t="s">
        <v>469</v>
      </c>
      <c r="H6" s="116">
        <v>9.67</v>
      </c>
      <c r="I6" s="116">
        <v>523.14</v>
      </c>
      <c r="J6" s="586">
        <v>5.3721503388786198</v>
      </c>
      <c r="K6" s="586">
        <v>54.099276111685626</v>
      </c>
      <c r="L6" s="116">
        <v>1.8000000000000003</v>
      </c>
      <c r="M6" s="116">
        <v>97.38</v>
      </c>
      <c r="N6" s="586">
        <v>1</v>
      </c>
      <c r="O6" s="586">
        <v>54.099999999999987</v>
      </c>
      <c r="P6" s="116">
        <v>0.60000000000000009</v>
      </c>
      <c r="Q6" s="116">
        <v>32.46</v>
      </c>
      <c r="R6" s="591">
        <v>0.33333333333333337</v>
      </c>
      <c r="S6" s="609">
        <v>54.099999999999994</v>
      </c>
    </row>
    <row r="7" spans="1:19" ht="14.4" customHeight="1" x14ac:dyDescent="0.3">
      <c r="A7" s="592" t="s">
        <v>767</v>
      </c>
      <c r="B7" s="593" t="s">
        <v>768</v>
      </c>
      <c r="C7" s="593" t="s">
        <v>440</v>
      </c>
      <c r="D7" s="593" t="s">
        <v>759</v>
      </c>
      <c r="E7" s="593" t="s">
        <v>769</v>
      </c>
      <c r="F7" s="593" t="s">
        <v>773</v>
      </c>
      <c r="G7" s="593" t="s">
        <v>471</v>
      </c>
      <c r="H7" s="610">
        <v>0.60000000000000009</v>
      </c>
      <c r="I7" s="610">
        <v>36.96</v>
      </c>
      <c r="J7" s="593">
        <v>1.504885993485342</v>
      </c>
      <c r="K7" s="593">
        <v>61.599999999999994</v>
      </c>
      <c r="L7" s="610">
        <v>0.4</v>
      </c>
      <c r="M7" s="610">
        <v>24.56</v>
      </c>
      <c r="N7" s="593">
        <v>1</v>
      </c>
      <c r="O7" s="593">
        <v>61.399999999999991</v>
      </c>
      <c r="P7" s="610"/>
      <c r="Q7" s="610"/>
      <c r="R7" s="598"/>
      <c r="S7" s="611"/>
    </row>
    <row r="8" spans="1:19" ht="14.4" customHeight="1" x14ac:dyDescent="0.3">
      <c r="A8" s="592" t="s">
        <v>767</v>
      </c>
      <c r="B8" s="593" t="s">
        <v>768</v>
      </c>
      <c r="C8" s="593" t="s">
        <v>440</v>
      </c>
      <c r="D8" s="593" t="s">
        <v>759</v>
      </c>
      <c r="E8" s="593" t="s">
        <v>769</v>
      </c>
      <c r="F8" s="593" t="s">
        <v>774</v>
      </c>
      <c r="G8" s="593" t="s">
        <v>775</v>
      </c>
      <c r="H8" s="610">
        <v>0.1</v>
      </c>
      <c r="I8" s="610">
        <v>17.7</v>
      </c>
      <c r="J8" s="593">
        <v>1</v>
      </c>
      <c r="K8" s="593">
        <v>176.99999999999997</v>
      </c>
      <c r="L8" s="610">
        <v>0.1</v>
      </c>
      <c r="M8" s="610">
        <v>17.7</v>
      </c>
      <c r="N8" s="593">
        <v>1</v>
      </c>
      <c r="O8" s="593">
        <v>176.99999999999997</v>
      </c>
      <c r="P8" s="610"/>
      <c r="Q8" s="610"/>
      <c r="R8" s="598"/>
      <c r="S8" s="611"/>
    </row>
    <row r="9" spans="1:19" ht="14.4" customHeight="1" x14ac:dyDescent="0.3">
      <c r="A9" s="592" t="s">
        <v>767</v>
      </c>
      <c r="B9" s="593" t="s">
        <v>768</v>
      </c>
      <c r="C9" s="593" t="s">
        <v>440</v>
      </c>
      <c r="D9" s="593" t="s">
        <v>759</v>
      </c>
      <c r="E9" s="593" t="s">
        <v>769</v>
      </c>
      <c r="F9" s="593" t="s">
        <v>778</v>
      </c>
      <c r="G9" s="593" t="s">
        <v>463</v>
      </c>
      <c r="H9" s="610">
        <v>1.7500000000000002</v>
      </c>
      <c r="I9" s="610">
        <v>8.4700000000000006</v>
      </c>
      <c r="J9" s="593">
        <v>4.4114583333333339</v>
      </c>
      <c r="K9" s="593">
        <v>4.84</v>
      </c>
      <c r="L9" s="610">
        <v>0.39999999999999997</v>
      </c>
      <c r="M9" s="610">
        <v>1.92</v>
      </c>
      <c r="N9" s="593">
        <v>1</v>
      </c>
      <c r="O9" s="593">
        <v>4.8</v>
      </c>
      <c r="P9" s="610">
        <v>0.2</v>
      </c>
      <c r="Q9" s="610">
        <v>0.96</v>
      </c>
      <c r="R9" s="598">
        <v>0.5</v>
      </c>
      <c r="S9" s="611">
        <v>4.8</v>
      </c>
    </row>
    <row r="10" spans="1:19" ht="14.4" customHeight="1" x14ac:dyDescent="0.3">
      <c r="A10" s="592" t="s">
        <v>767</v>
      </c>
      <c r="B10" s="593" t="s">
        <v>768</v>
      </c>
      <c r="C10" s="593" t="s">
        <v>440</v>
      </c>
      <c r="D10" s="593" t="s">
        <v>759</v>
      </c>
      <c r="E10" s="593" t="s">
        <v>769</v>
      </c>
      <c r="F10" s="593" t="s">
        <v>779</v>
      </c>
      <c r="G10" s="593" t="s">
        <v>780</v>
      </c>
      <c r="H10" s="610">
        <v>1</v>
      </c>
      <c r="I10" s="610">
        <v>104.44</v>
      </c>
      <c r="J10" s="593"/>
      <c r="K10" s="593">
        <v>104.44</v>
      </c>
      <c r="L10" s="610"/>
      <c r="M10" s="610"/>
      <c r="N10" s="593"/>
      <c r="O10" s="593"/>
      <c r="P10" s="610"/>
      <c r="Q10" s="610"/>
      <c r="R10" s="598"/>
      <c r="S10" s="611"/>
    </row>
    <row r="11" spans="1:19" ht="14.4" customHeight="1" x14ac:dyDescent="0.3">
      <c r="A11" s="592" t="s">
        <v>767</v>
      </c>
      <c r="B11" s="593" t="s">
        <v>768</v>
      </c>
      <c r="C11" s="593" t="s">
        <v>440</v>
      </c>
      <c r="D11" s="593" t="s">
        <v>759</v>
      </c>
      <c r="E11" s="593" t="s">
        <v>782</v>
      </c>
      <c r="F11" s="593" t="s">
        <v>783</v>
      </c>
      <c r="G11" s="593" t="s">
        <v>784</v>
      </c>
      <c r="H11" s="610">
        <v>41</v>
      </c>
      <c r="I11" s="610">
        <v>7503</v>
      </c>
      <c r="J11" s="593">
        <v>1.3592391304347826</v>
      </c>
      <c r="K11" s="593">
        <v>183</v>
      </c>
      <c r="L11" s="610">
        <v>30</v>
      </c>
      <c r="M11" s="610">
        <v>5520</v>
      </c>
      <c r="N11" s="593">
        <v>1</v>
      </c>
      <c r="O11" s="593">
        <v>184</v>
      </c>
      <c r="P11" s="610">
        <v>22</v>
      </c>
      <c r="Q11" s="610">
        <v>4070</v>
      </c>
      <c r="R11" s="598">
        <v>0.7373188405797102</v>
      </c>
      <c r="S11" s="611">
        <v>185</v>
      </c>
    </row>
    <row r="12" spans="1:19" ht="14.4" customHeight="1" x14ac:dyDescent="0.3">
      <c r="A12" s="592" t="s">
        <v>767</v>
      </c>
      <c r="B12" s="593" t="s">
        <v>768</v>
      </c>
      <c r="C12" s="593" t="s">
        <v>440</v>
      </c>
      <c r="D12" s="593" t="s">
        <v>759</v>
      </c>
      <c r="E12" s="593" t="s">
        <v>782</v>
      </c>
      <c r="F12" s="593" t="s">
        <v>785</v>
      </c>
      <c r="G12" s="593" t="s">
        <v>786</v>
      </c>
      <c r="H12" s="610">
        <v>8</v>
      </c>
      <c r="I12" s="610">
        <v>976</v>
      </c>
      <c r="J12" s="593">
        <v>2</v>
      </c>
      <c r="K12" s="593">
        <v>122</v>
      </c>
      <c r="L12" s="610">
        <v>4</v>
      </c>
      <c r="M12" s="610">
        <v>488</v>
      </c>
      <c r="N12" s="593">
        <v>1</v>
      </c>
      <c r="O12" s="593">
        <v>122</v>
      </c>
      <c r="P12" s="610">
        <v>5</v>
      </c>
      <c r="Q12" s="610">
        <v>610</v>
      </c>
      <c r="R12" s="598">
        <v>1.25</v>
      </c>
      <c r="S12" s="611">
        <v>122</v>
      </c>
    </row>
    <row r="13" spans="1:19" ht="14.4" customHeight="1" x14ac:dyDescent="0.3">
      <c r="A13" s="592" t="s">
        <v>767</v>
      </c>
      <c r="B13" s="593" t="s">
        <v>768</v>
      </c>
      <c r="C13" s="593" t="s">
        <v>440</v>
      </c>
      <c r="D13" s="593" t="s">
        <v>759</v>
      </c>
      <c r="E13" s="593" t="s">
        <v>782</v>
      </c>
      <c r="F13" s="593" t="s">
        <v>787</v>
      </c>
      <c r="G13" s="593" t="s">
        <v>788</v>
      </c>
      <c r="H13" s="610">
        <v>188</v>
      </c>
      <c r="I13" s="610">
        <v>6956</v>
      </c>
      <c r="J13" s="593">
        <v>0.95431472081218272</v>
      </c>
      <c r="K13" s="593">
        <v>37</v>
      </c>
      <c r="L13" s="610">
        <v>197</v>
      </c>
      <c r="M13" s="610">
        <v>7289</v>
      </c>
      <c r="N13" s="593">
        <v>1</v>
      </c>
      <c r="O13" s="593">
        <v>37</v>
      </c>
      <c r="P13" s="610">
        <v>153</v>
      </c>
      <c r="Q13" s="610">
        <v>5814</v>
      </c>
      <c r="R13" s="598">
        <v>0.79764027987378239</v>
      </c>
      <c r="S13" s="611">
        <v>38</v>
      </c>
    </row>
    <row r="14" spans="1:19" ht="14.4" customHeight="1" x14ac:dyDescent="0.3">
      <c r="A14" s="592" t="s">
        <v>767</v>
      </c>
      <c r="B14" s="593" t="s">
        <v>768</v>
      </c>
      <c r="C14" s="593" t="s">
        <v>440</v>
      </c>
      <c r="D14" s="593" t="s">
        <v>759</v>
      </c>
      <c r="E14" s="593" t="s">
        <v>782</v>
      </c>
      <c r="F14" s="593" t="s">
        <v>791</v>
      </c>
      <c r="G14" s="593" t="s">
        <v>792</v>
      </c>
      <c r="H14" s="610">
        <v>6</v>
      </c>
      <c r="I14" s="610">
        <v>30</v>
      </c>
      <c r="J14" s="593">
        <v>1.2</v>
      </c>
      <c r="K14" s="593">
        <v>5</v>
      </c>
      <c r="L14" s="610">
        <v>5</v>
      </c>
      <c r="M14" s="610">
        <v>25</v>
      </c>
      <c r="N14" s="593">
        <v>1</v>
      </c>
      <c r="O14" s="593">
        <v>5</v>
      </c>
      <c r="P14" s="610">
        <v>9</v>
      </c>
      <c r="Q14" s="610">
        <v>45</v>
      </c>
      <c r="R14" s="598">
        <v>1.8</v>
      </c>
      <c r="S14" s="611">
        <v>5</v>
      </c>
    </row>
    <row r="15" spans="1:19" ht="14.4" customHeight="1" x14ac:dyDescent="0.3">
      <c r="A15" s="592" t="s">
        <v>767</v>
      </c>
      <c r="B15" s="593" t="s">
        <v>768</v>
      </c>
      <c r="C15" s="593" t="s">
        <v>440</v>
      </c>
      <c r="D15" s="593" t="s">
        <v>759</v>
      </c>
      <c r="E15" s="593" t="s">
        <v>782</v>
      </c>
      <c r="F15" s="593" t="s">
        <v>793</v>
      </c>
      <c r="G15" s="593" t="s">
        <v>794</v>
      </c>
      <c r="H15" s="610">
        <v>1</v>
      </c>
      <c r="I15" s="610">
        <v>5</v>
      </c>
      <c r="J15" s="593">
        <v>1</v>
      </c>
      <c r="K15" s="593">
        <v>5</v>
      </c>
      <c r="L15" s="610">
        <v>1</v>
      </c>
      <c r="M15" s="610">
        <v>5</v>
      </c>
      <c r="N15" s="593">
        <v>1</v>
      </c>
      <c r="O15" s="593">
        <v>5</v>
      </c>
      <c r="P15" s="610">
        <v>2</v>
      </c>
      <c r="Q15" s="610">
        <v>10</v>
      </c>
      <c r="R15" s="598">
        <v>2</v>
      </c>
      <c r="S15" s="611">
        <v>5</v>
      </c>
    </row>
    <row r="16" spans="1:19" ht="14.4" customHeight="1" x14ac:dyDescent="0.3">
      <c r="A16" s="592" t="s">
        <v>767</v>
      </c>
      <c r="B16" s="593" t="s">
        <v>768</v>
      </c>
      <c r="C16" s="593" t="s">
        <v>440</v>
      </c>
      <c r="D16" s="593" t="s">
        <v>759</v>
      </c>
      <c r="E16" s="593" t="s">
        <v>782</v>
      </c>
      <c r="F16" s="593" t="s">
        <v>795</v>
      </c>
      <c r="G16" s="593" t="s">
        <v>796</v>
      </c>
      <c r="H16" s="610"/>
      <c r="I16" s="610"/>
      <c r="J16" s="593"/>
      <c r="K16" s="593"/>
      <c r="L16" s="610"/>
      <c r="M16" s="610"/>
      <c r="N16" s="593"/>
      <c r="O16" s="593"/>
      <c r="P16" s="610">
        <v>1</v>
      </c>
      <c r="Q16" s="610">
        <v>75</v>
      </c>
      <c r="R16" s="598"/>
      <c r="S16" s="611">
        <v>75</v>
      </c>
    </row>
    <row r="17" spans="1:19" ht="14.4" customHeight="1" x14ac:dyDescent="0.3">
      <c r="A17" s="592" t="s">
        <v>767</v>
      </c>
      <c r="B17" s="593" t="s">
        <v>768</v>
      </c>
      <c r="C17" s="593" t="s">
        <v>440</v>
      </c>
      <c r="D17" s="593" t="s">
        <v>759</v>
      </c>
      <c r="E17" s="593" t="s">
        <v>782</v>
      </c>
      <c r="F17" s="593" t="s">
        <v>799</v>
      </c>
      <c r="G17" s="593" t="s">
        <v>800</v>
      </c>
      <c r="H17" s="610">
        <v>109</v>
      </c>
      <c r="I17" s="610">
        <v>29648</v>
      </c>
      <c r="J17" s="593">
        <v>1.0480769230769231</v>
      </c>
      <c r="K17" s="593">
        <v>272</v>
      </c>
      <c r="L17" s="610">
        <v>104</v>
      </c>
      <c r="M17" s="610">
        <v>28288</v>
      </c>
      <c r="N17" s="593">
        <v>1</v>
      </c>
      <c r="O17" s="593">
        <v>272</v>
      </c>
      <c r="P17" s="610">
        <v>152</v>
      </c>
      <c r="Q17" s="610">
        <v>41648</v>
      </c>
      <c r="R17" s="598">
        <v>1.4722850678733033</v>
      </c>
      <c r="S17" s="611">
        <v>274</v>
      </c>
    </row>
    <row r="18" spans="1:19" ht="14.4" customHeight="1" x14ac:dyDescent="0.3">
      <c r="A18" s="592" t="s">
        <v>767</v>
      </c>
      <c r="B18" s="593" t="s">
        <v>768</v>
      </c>
      <c r="C18" s="593" t="s">
        <v>440</v>
      </c>
      <c r="D18" s="593" t="s">
        <v>759</v>
      </c>
      <c r="E18" s="593" t="s">
        <v>782</v>
      </c>
      <c r="F18" s="593" t="s">
        <v>801</v>
      </c>
      <c r="G18" s="593" t="s">
        <v>802</v>
      </c>
      <c r="H18" s="610"/>
      <c r="I18" s="610"/>
      <c r="J18" s="593"/>
      <c r="K18" s="593"/>
      <c r="L18" s="610"/>
      <c r="M18" s="610"/>
      <c r="N18" s="593"/>
      <c r="O18" s="593"/>
      <c r="P18" s="610">
        <v>1</v>
      </c>
      <c r="Q18" s="610">
        <v>33.33</v>
      </c>
      <c r="R18" s="598"/>
      <c r="S18" s="611">
        <v>33.33</v>
      </c>
    </row>
    <row r="19" spans="1:19" ht="14.4" customHeight="1" x14ac:dyDescent="0.3">
      <c r="A19" s="592" t="s">
        <v>767</v>
      </c>
      <c r="B19" s="593" t="s">
        <v>768</v>
      </c>
      <c r="C19" s="593" t="s">
        <v>440</v>
      </c>
      <c r="D19" s="593" t="s">
        <v>759</v>
      </c>
      <c r="E19" s="593" t="s">
        <v>782</v>
      </c>
      <c r="F19" s="593" t="s">
        <v>803</v>
      </c>
      <c r="G19" s="593" t="s">
        <v>804</v>
      </c>
      <c r="H19" s="610">
        <v>174</v>
      </c>
      <c r="I19" s="610">
        <v>6438</v>
      </c>
      <c r="J19" s="593">
        <v>1.0609756097560976</v>
      </c>
      <c r="K19" s="593">
        <v>37</v>
      </c>
      <c r="L19" s="610">
        <v>164</v>
      </c>
      <c r="M19" s="610">
        <v>6068</v>
      </c>
      <c r="N19" s="593">
        <v>1</v>
      </c>
      <c r="O19" s="593">
        <v>37</v>
      </c>
      <c r="P19" s="610">
        <v>164</v>
      </c>
      <c r="Q19" s="610">
        <v>6232</v>
      </c>
      <c r="R19" s="598">
        <v>1.027027027027027</v>
      </c>
      <c r="S19" s="611">
        <v>38</v>
      </c>
    </row>
    <row r="20" spans="1:19" ht="14.4" customHeight="1" x14ac:dyDescent="0.3">
      <c r="A20" s="592" t="s">
        <v>767</v>
      </c>
      <c r="B20" s="593" t="s">
        <v>768</v>
      </c>
      <c r="C20" s="593" t="s">
        <v>440</v>
      </c>
      <c r="D20" s="593" t="s">
        <v>759</v>
      </c>
      <c r="E20" s="593" t="s">
        <v>782</v>
      </c>
      <c r="F20" s="593" t="s">
        <v>805</v>
      </c>
      <c r="G20" s="593" t="s">
        <v>806</v>
      </c>
      <c r="H20" s="610">
        <v>8</v>
      </c>
      <c r="I20" s="610">
        <v>1056</v>
      </c>
      <c r="J20" s="593">
        <v>1.6</v>
      </c>
      <c r="K20" s="593">
        <v>132</v>
      </c>
      <c r="L20" s="610">
        <v>5</v>
      </c>
      <c r="M20" s="610">
        <v>660</v>
      </c>
      <c r="N20" s="593">
        <v>1</v>
      </c>
      <c r="O20" s="593">
        <v>132</v>
      </c>
      <c r="P20" s="610">
        <v>4</v>
      </c>
      <c r="Q20" s="610">
        <v>540</v>
      </c>
      <c r="R20" s="598">
        <v>0.81818181818181823</v>
      </c>
      <c r="S20" s="611">
        <v>135</v>
      </c>
    </row>
    <row r="21" spans="1:19" ht="14.4" customHeight="1" x14ac:dyDescent="0.3">
      <c r="A21" s="592" t="s">
        <v>767</v>
      </c>
      <c r="B21" s="593" t="s">
        <v>768</v>
      </c>
      <c r="C21" s="593" t="s">
        <v>440</v>
      </c>
      <c r="D21" s="593" t="s">
        <v>759</v>
      </c>
      <c r="E21" s="593" t="s">
        <v>782</v>
      </c>
      <c r="F21" s="593" t="s">
        <v>807</v>
      </c>
      <c r="G21" s="593" t="s">
        <v>808</v>
      </c>
      <c r="H21" s="610">
        <v>246</v>
      </c>
      <c r="I21" s="610">
        <v>18204</v>
      </c>
      <c r="J21" s="593">
        <v>0.77602523659305989</v>
      </c>
      <c r="K21" s="593">
        <v>74</v>
      </c>
      <c r="L21" s="610">
        <v>317</v>
      </c>
      <c r="M21" s="610">
        <v>23458</v>
      </c>
      <c r="N21" s="593">
        <v>1</v>
      </c>
      <c r="O21" s="593">
        <v>74</v>
      </c>
      <c r="P21" s="610">
        <v>578</v>
      </c>
      <c r="Q21" s="610">
        <v>43350</v>
      </c>
      <c r="R21" s="598">
        <v>1.8479836303180153</v>
      </c>
      <c r="S21" s="611">
        <v>75</v>
      </c>
    </row>
    <row r="22" spans="1:19" ht="14.4" customHeight="1" x14ac:dyDescent="0.3">
      <c r="A22" s="592" t="s">
        <v>767</v>
      </c>
      <c r="B22" s="593" t="s">
        <v>768</v>
      </c>
      <c r="C22" s="593" t="s">
        <v>440</v>
      </c>
      <c r="D22" s="593" t="s">
        <v>759</v>
      </c>
      <c r="E22" s="593" t="s">
        <v>782</v>
      </c>
      <c r="F22" s="593" t="s">
        <v>811</v>
      </c>
      <c r="G22" s="593" t="s">
        <v>812</v>
      </c>
      <c r="H22" s="610"/>
      <c r="I22" s="610"/>
      <c r="J22" s="593"/>
      <c r="K22" s="593"/>
      <c r="L22" s="610">
        <v>3</v>
      </c>
      <c r="M22" s="610">
        <v>669</v>
      </c>
      <c r="N22" s="593">
        <v>1</v>
      </c>
      <c r="O22" s="593">
        <v>223</v>
      </c>
      <c r="P22" s="610">
        <v>1</v>
      </c>
      <c r="Q22" s="610">
        <v>226</v>
      </c>
      <c r="R22" s="598">
        <v>0.33781763826606875</v>
      </c>
      <c r="S22" s="611">
        <v>226</v>
      </c>
    </row>
    <row r="23" spans="1:19" ht="14.4" customHeight="1" x14ac:dyDescent="0.3">
      <c r="A23" s="592" t="s">
        <v>767</v>
      </c>
      <c r="B23" s="593" t="s">
        <v>768</v>
      </c>
      <c r="C23" s="593" t="s">
        <v>440</v>
      </c>
      <c r="D23" s="593" t="s">
        <v>759</v>
      </c>
      <c r="E23" s="593" t="s">
        <v>782</v>
      </c>
      <c r="F23" s="593" t="s">
        <v>813</v>
      </c>
      <c r="G23" s="593" t="s">
        <v>814</v>
      </c>
      <c r="H23" s="610">
        <v>167</v>
      </c>
      <c r="I23" s="610">
        <v>12859</v>
      </c>
      <c r="J23" s="593">
        <v>1.1283783783783783</v>
      </c>
      <c r="K23" s="593">
        <v>77</v>
      </c>
      <c r="L23" s="610">
        <v>148</v>
      </c>
      <c r="M23" s="610">
        <v>11396</v>
      </c>
      <c r="N23" s="593">
        <v>1</v>
      </c>
      <c r="O23" s="593">
        <v>77</v>
      </c>
      <c r="P23" s="610">
        <v>195</v>
      </c>
      <c r="Q23" s="610">
        <v>15210</v>
      </c>
      <c r="R23" s="598">
        <v>1.3346788346788347</v>
      </c>
      <c r="S23" s="611">
        <v>78</v>
      </c>
    </row>
    <row r="24" spans="1:19" ht="14.4" customHeight="1" x14ac:dyDescent="0.3">
      <c r="A24" s="592" t="s">
        <v>767</v>
      </c>
      <c r="B24" s="593" t="s">
        <v>768</v>
      </c>
      <c r="C24" s="593" t="s">
        <v>440</v>
      </c>
      <c r="D24" s="593" t="s">
        <v>759</v>
      </c>
      <c r="E24" s="593" t="s">
        <v>782</v>
      </c>
      <c r="F24" s="593" t="s">
        <v>815</v>
      </c>
      <c r="G24" s="593" t="s">
        <v>816</v>
      </c>
      <c r="H24" s="610">
        <v>48</v>
      </c>
      <c r="I24" s="610">
        <v>1344</v>
      </c>
      <c r="J24" s="593">
        <v>1.2972972972972974</v>
      </c>
      <c r="K24" s="593">
        <v>28</v>
      </c>
      <c r="L24" s="610">
        <v>37</v>
      </c>
      <c r="M24" s="610">
        <v>1036</v>
      </c>
      <c r="N24" s="593">
        <v>1</v>
      </c>
      <c r="O24" s="593">
        <v>28</v>
      </c>
      <c r="P24" s="610">
        <v>27</v>
      </c>
      <c r="Q24" s="610">
        <v>783</v>
      </c>
      <c r="R24" s="598">
        <v>0.75579150579150578</v>
      </c>
      <c r="S24" s="611">
        <v>29</v>
      </c>
    </row>
    <row r="25" spans="1:19" ht="14.4" customHeight="1" x14ac:dyDescent="0.3">
      <c r="A25" s="592" t="s">
        <v>767</v>
      </c>
      <c r="B25" s="593" t="s">
        <v>768</v>
      </c>
      <c r="C25" s="593" t="s">
        <v>440</v>
      </c>
      <c r="D25" s="593" t="s">
        <v>759</v>
      </c>
      <c r="E25" s="593" t="s">
        <v>782</v>
      </c>
      <c r="F25" s="593" t="s">
        <v>817</v>
      </c>
      <c r="G25" s="593" t="s">
        <v>818</v>
      </c>
      <c r="H25" s="610">
        <v>54</v>
      </c>
      <c r="I25" s="610">
        <v>3186</v>
      </c>
      <c r="J25" s="593">
        <v>0.93103448275862066</v>
      </c>
      <c r="K25" s="593">
        <v>59</v>
      </c>
      <c r="L25" s="610">
        <v>58</v>
      </c>
      <c r="M25" s="610">
        <v>3422</v>
      </c>
      <c r="N25" s="593">
        <v>1</v>
      </c>
      <c r="O25" s="593">
        <v>59</v>
      </c>
      <c r="P25" s="610">
        <v>39</v>
      </c>
      <c r="Q25" s="610">
        <v>2379</v>
      </c>
      <c r="R25" s="598">
        <v>0.69520748100526009</v>
      </c>
      <c r="S25" s="611">
        <v>61</v>
      </c>
    </row>
    <row r="26" spans="1:19" ht="14.4" customHeight="1" x14ac:dyDescent="0.3">
      <c r="A26" s="592" t="s">
        <v>767</v>
      </c>
      <c r="B26" s="593" t="s">
        <v>768</v>
      </c>
      <c r="C26" s="593" t="s">
        <v>440</v>
      </c>
      <c r="D26" s="593" t="s">
        <v>759</v>
      </c>
      <c r="E26" s="593" t="s">
        <v>782</v>
      </c>
      <c r="F26" s="593" t="s">
        <v>819</v>
      </c>
      <c r="G26" s="593" t="s">
        <v>820</v>
      </c>
      <c r="H26" s="610"/>
      <c r="I26" s="610"/>
      <c r="J26" s="593"/>
      <c r="K26" s="593"/>
      <c r="L26" s="610"/>
      <c r="M26" s="610"/>
      <c r="N26" s="593"/>
      <c r="O26" s="593"/>
      <c r="P26" s="610">
        <v>1</v>
      </c>
      <c r="Q26" s="610">
        <v>707</v>
      </c>
      <c r="R26" s="598"/>
      <c r="S26" s="611">
        <v>707</v>
      </c>
    </row>
    <row r="27" spans="1:19" ht="14.4" customHeight="1" x14ac:dyDescent="0.3">
      <c r="A27" s="592" t="s">
        <v>767</v>
      </c>
      <c r="B27" s="593" t="s">
        <v>768</v>
      </c>
      <c r="C27" s="593" t="s">
        <v>440</v>
      </c>
      <c r="D27" s="593" t="s">
        <v>759</v>
      </c>
      <c r="E27" s="593" t="s">
        <v>782</v>
      </c>
      <c r="F27" s="593" t="s">
        <v>821</v>
      </c>
      <c r="G27" s="593" t="s">
        <v>822</v>
      </c>
      <c r="H27" s="610">
        <v>9</v>
      </c>
      <c r="I27" s="610">
        <v>2079</v>
      </c>
      <c r="J27" s="593">
        <v>4.4806034482758621</v>
      </c>
      <c r="K27" s="593">
        <v>231</v>
      </c>
      <c r="L27" s="610">
        <v>2</v>
      </c>
      <c r="M27" s="610">
        <v>464</v>
      </c>
      <c r="N27" s="593">
        <v>1</v>
      </c>
      <c r="O27" s="593">
        <v>232</v>
      </c>
      <c r="P27" s="610">
        <v>1</v>
      </c>
      <c r="Q27" s="610">
        <v>233</v>
      </c>
      <c r="R27" s="598">
        <v>0.50215517241379315</v>
      </c>
      <c r="S27" s="611">
        <v>233</v>
      </c>
    </row>
    <row r="28" spans="1:19" ht="14.4" customHeight="1" x14ac:dyDescent="0.3">
      <c r="A28" s="592" t="s">
        <v>767</v>
      </c>
      <c r="B28" s="593" t="s">
        <v>768</v>
      </c>
      <c r="C28" s="593" t="s">
        <v>440</v>
      </c>
      <c r="D28" s="593" t="s">
        <v>759</v>
      </c>
      <c r="E28" s="593" t="s">
        <v>782</v>
      </c>
      <c r="F28" s="593" t="s">
        <v>823</v>
      </c>
      <c r="G28" s="593" t="s">
        <v>824</v>
      </c>
      <c r="H28" s="610">
        <v>51</v>
      </c>
      <c r="I28" s="610">
        <v>24123</v>
      </c>
      <c r="J28" s="593">
        <v>1.2723101265822785</v>
      </c>
      <c r="K28" s="593">
        <v>473</v>
      </c>
      <c r="L28" s="610">
        <v>40</v>
      </c>
      <c r="M28" s="610">
        <v>18960</v>
      </c>
      <c r="N28" s="593">
        <v>1</v>
      </c>
      <c r="O28" s="593">
        <v>474</v>
      </c>
      <c r="P28" s="610">
        <v>41</v>
      </c>
      <c r="Q28" s="610">
        <v>19598</v>
      </c>
      <c r="R28" s="598">
        <v>1.033649789029536</v>
      </c>
      <c r="S28" s="611">
        <v>478</v>
      </c>
    </row>
    <row r="29" spans="1:19" ht="14.4" customHeight="1" x14ac:dyDescent="0.3">
      <c r="A29" s="592" t="s">
        <v>767</v>
      </c>
      <c r="B29" s="593" t="s">
        <v>768</v>
      </c>
      <c r="C29" s="593" t="s">
        <v>440</v>
      </c>
      <c r="D29" s="593" t="s">
        <v>515</v>
      </c>
      <c r="E29" s="593" t="s">
        <v>769</v>
      </c>
      <c r="F29" s="593" t="s">
        <v>770</v>
      </c>
      <c r="G29" s="593" t="s">
        <v>469</v>
      </c>
      <c r="H29" s="610">
        <v>86.639999999999986</v>
      </c>
      <c r="I29" s="610">
        <v>4687.16</v>
      </c>
      <c r="J29" s="593">
        <v>0.71720875004590467</v>
      </c>
      <c r="K29" s="593">
        <v>54.099261311172675</v>
      </c>
      <c r="L29" s="610">
        <v>120.8</v>
      </c>
      <c r="M29" s="610">
        <v>6535.28</v>
      </c>
      <c r="N29" s="593">
        <v>1</v>
      </c>
      <c r="O29" s="593">
        <v>54.1</v>
      </c>
      <c r="P29" s="610">
        <v>88.399999999999991</v>
      </c>
      <c r="Q29" s="610">
        <v>4788.26</v>
      </c>
      <c r="R29" s="598">
        <v>0.7326786304488867</v>
      </c>
      <c r="S29" s="611">
        <v>54.165837104072409</v>
      </c>
    </row>
    <row r="30" spans="1:19" ht="14.4" customHeight="1" x14ac:dyDescent="0.3">
      <c r="A30" s="592" t="s">
        <v>767</v>
      </c>
      <c r="B30" s="593" t="s">
        <v>768</v>
      </c>
      <c r="C30" s="593" t="s">
        <v>440</v>
      </c>
      <c r="D30" s="593" t="s">
        <v>515</v>
      </c>
      <c r="E30" s="593" t="s">
        <v>769</v>
      </c>
      <c r="F30" s="593" t="s">
        <v>771</v>
      </c>
      <c r="G30" s="593" t="s">
        <v>772</v>
      </c>
      <c r="H30" s="610"/>
      <c r="I30" s="610"/>
      <c r="J30" s="593"/>
      <c r="K30" s="593"/>
      <c r="L30" s="610">
        <v>1.3</v>
      </c>
      <c r="M30" s="610">
        <v>179.66</v>
      </c>
      <c r="N30" s="593">
        <v>1</v>
      </c>
      <c r="O30" s="593">
        <v>138.19999999999999</v>
      </c>
      <c r="P30" s="610"/>
      <c r="Q30" s="610"/>
      <c r="R30" s="598"/>
      <c r="S30" s="611"/>
    </row>
    <row r="31" spans="1:19" ht="14.4" customHeight="1" x14ac:dyDescent="0.3">
      <c r="A31" s="592" t="s">
        <v>767</v>
      </c>
      <c r="B31" s="593" t="s">
        <v>768</v>
      </c>
      <c r="C31" s="593" t="s">
        <v>440</v>
      </c>
      <c r="D31" s="593" t="s">
        <v>515</v>
      </c>
      <c r="E31" s="593" t="s">
        <v>769</v>
      </c>
      <c r="F31" s="593" t="s">
        <v>773</v>
      </c>
      <c r="G31" s="593" t="s">
        <v>471</v>
      </c>
      <c r="H31" s="610">
        <v>5.9</v>
      </c>
      <c r="I31" s="610">
        <v>362.95000000000005</v>
      </c>
      <c r="J31" s="593">
        <v>0.50958946422554197</v>
      </c>
      <c r="K31" s="593">
        <v>61.516949152542374</v>
      </c>
      <c r="L31" s="610">
        <v>11.6</v>
      </c>
      <c r="M31" s="610">
        <v>712.24</v>
      </c>
      <c r="N31" s="593">
        <v>1</v>
      </c>
      <c r="O31" s="593">
        <v>61.400000000000006</v>
      </c>
      <c r="P31" s="610">
        <v>7.7</v>
      </c>
      <c r="Q31" s="610">
        <v>390.39</v>
      </c>
      <c r="R31" s="598">
        <v>0.548115803661687</v>
      </c>
      <c r="S31" s="611">
        <v>50.699999999999996</v>
      </c>
    </row>
    <row r="32" spans="1:19" ht="14.4" customHeight="1" x14ac:dyDescent="0.3">
      <c r="A32" s="592" t="s">
        <v>767</v>
      </c>
      <c r="B32" s="593" t="s">
        <v>768</v>
      </c>
      <c r="C32" s="593" t="s">
        <v>440</v>
      </c>
      <c r="D32" s="593" t="s">
        <v>515</v>
      </c>
      <c r="E32" s="593" t="s">
        <v>769</v>
      </c>
      <c r="F32" s="593" t="s">
        <v>774</v>
      </c>
      <c r="G32" s="593" t="s">
        <v>775</v>
      </c>
      <c r="H32" s="610">
        <v>4.3</v>
      </c>
      <c r="I32" s="610">
        <v>761.1</v>
      </c>
      <c r="J32" s="593">
        <v>0.69354838709677413</v>
      </c>
      <c r="K32" s="593">
        <v>177</v>
      </c>
      <c r="L32" s="610">
        <v>6.2</v>
      </c>
      <c r="M32" s="610">
        <v>1097.4000000000001</v>
      </c>
      <c r="N32" s="593">
        <v>1</v>
      </c>
      <c r="O32" s="593">
        <v>177</v>
      </c>
      <c r="P32" s="610">
        <v>2.6</v>
      </c>
      <c r="Q32" s="610">
        <v>460.2</v>
      </c>
      <c r="R32" s="598">
        <v>0.41935483870967738</v>
      </c>
      <c r="S32" s="611">
        <v>177</v>
      </c>
    </row>
    <row r="33" spans="1:19" ht="14.4" customHeight="1" x14ac:dyDescent="0.3">
      <c r="A33" s="592" t="s">
        <v>767</v>
      </c>
      <c r="B33" s="593" t="s">
        <v>768</v>
      </c>
      <c r="C33" s="593" t="s">
        <v>440</v>
      </c>
      <c r="D33" s="593" t="s">
        <v>515</v>
      </c>
      <c r="E33" s="593" t="s">
        <v>769</v>
      </c>
      <c r="F33" s="593" t="s">
        <v>776</v>
      </c>
      <c r="G33" s="593" t="s">
        <v>777</v>
      </c>
      <c r="H33" s="610"/>
      <c r="I33" s="610"/>
      <c r="J33" s="593"/>
      <c r="K33" s="593"/>
      <c r="L33" s="610">
        <v>4</v>
      </c>
      <c r="M33" s="610">
        <v>24.36</v>
      </c>
      <c r="N33" s="593">
        <v>1</v>
      </c>
      <c r="O33" s="593">
        <v>6.09</v>
      </c>
      <c r="P33" s="610"/>
      <c r="Q33" s="610"/>
      <c r="R33" s="598"/>
      <c r="S33" s="611"/>
    </row>
    <row r="34" spans="1:19" ht="14.4" customHeight="1" x14ac:dyDescent="0.3">
      <c r="A34" s="592" t="s">
        <v>767</v>
      </c>
      <c r="B34" s="593" t="s">
        <v>768</v>
      </c>
      <c r="C34" s="593" t="s">
        <v>440</v>
      </c>
      <c r="D34" s="593" t="s">
        <v>515</v>
      </c>
      <c r="E34" s="593" t="s">
        <v>769</v>
      </c>
      <c r="F34" s="593" t="s">
        <v>778</v>
      </c>
      <c r="G34" s="593" t="s">
        <v>463</v>
      </c>
      <c r="H34" s="610">
        <v>25.6</v>
      </c>
      <c r="I34" s="610">
        <v>122.88</v>
      </c>
      <c r="J34" s="593">
        <v>0.85906040268456374</v>
      </c>
      <c r="K34" s="593">
        <v>4.8</v>
      </c>
      <c r="L34" s="610">
        <v>29.8</v>
      </c>
      <c r="M34" s="610">
        <v>143.04</v>
      </c>
      <c r="N34" s="593">
        <v>1</v>
      </c>
      <c r="O34" s="593">
        <v>4.8</v>
      </c>
      <c r="P34" s="610">
        <v>22.7</v>
      </c>
      <c r="Q34" s="610">
        <v>108.96000000000001</v>
      </c>
      <c r="R34" s="598">
        <v>0.76174496644295309</v>
      </c>
      <c r="S34" s="611">
        <v>4.8000000000000007</v>
      </c>
    </row>
    <row r="35" spans="1:19" ht="14.4" customHeight="1" x14ac:dyDescent="0.3">
      <c r="A35" s="592" t="s">
        <v>767</v>
      </c>
      <c r="B35" s="593" t="s">
        <v>768</v>
      </c>
      <c r="C35" s="593" t="s">
        <v>440</v>
      </c>
      <c r="D35" s="593" t="s">
        <v>515</v>
      </c>
      <c r="E35" s="593" t="s">
        <v>769</v>
      </c>
      <c r="F35" s="593" t="s">
        <v>779</v>
      </c>
      <c r="G35" s="593" t="s">
        <v>780</v>
      </c>
      <c r="H35" s="610">
        <v>24</v>
      </c>
      <c r="I35" s="610">
        <v>2506.56</v>
      </c>
      <c r="J35" s="593">
        <v>0.64864864864864857</v>
      </c>
      <c r="K35" s="593">
        <v>104.44</v>
      </c>
      <c r="L35" s="610">
        <v>37</v>
      </c>
      <c r="M35" s="610">
        <v>3864.28</v>
      </c>
      <c r="N35" s="593">
        <v>1</v>
      </c>
      <c r="O35" s="593">
        <v>104.44000000000001</v>
      </c>
      <c r="P35" s="610"/>
      <c r="Q35" s="610"/>
      <c r="R35" s="598"/>
      <c r="S35" s="611"/>
    </row>
    <row r="36" spans="1:19" ht="14.4" customHeight="1" x14ac:dyDescent="0.3">
      <c r="A36" s="592" t="s">
        <v>767</v>
      </c>
      <c r="B36" s="593" t="s">
        <v>768</v>
      </c>
      <c r="C36" s="593" t="s">
        <v>440</v>
      </c>
      <c r="D36" s="593" t="s">
        <v>515</v>
      </c>
      <c r="E36" s="593" t="s">
        <v>769</v>
      </c>
      <c r="F36" s="593" t="s">
        <v>781</v>
      </c>
      <c r="G36" s="593" t="s">
        <v>780</v>
      </c>
      <c r="H36" s="610"/>
      <c r="I36" s="610"/>
      <c r="J36" s="593"/>
      <c r="K36" s="593"/>
      <c r="L36" s="610"/>
      <c r="M36" s="610"/>
      <c r="N36" s="593"/>
      <c r="O36" s="593"/>
      <c r="P36" s="610">
        <v>0.8</v>
      </c>
      <c r="Q36" s="610">
        <v>634.24</v>
      </c>
      <c r="R36" s="598"/>
      <c r="S36" s="611">
        <v>792.8</v>
      </c>
    </row>
    <row r="37" spans="1:19" ht="14.4" customHeight="1" x14ac:dyDescent="0.3">
      <c r="A37" s="592" t="s">
        <v>767</v>
      </c>
      <c r="B37" s="593" t="s">
        <v>768</v>
      </c>
      <c r="C37" s="593" t="s">
        <v>440</v>
      </c>
      <c r="D37" s="593" t="s">
        <v>515</v>
      </c>
      <c r="E37" s="593" t="s">
        <v>782</v>
      </c>
      <c r="F37" s="593" t="s">
        <v>785</v>
      </c>
      <c r="G37" s="593" t="s">
        <v>786</v>
      </c>
      <c r="H37" s="610">
        <v>6</v>
      </c>
      <c r="I37" s="610">
        <v>732</v>
      </c>
      <c r="J37" s="593">
        <v>3</v>
      </c>
      <c r="K37" s="593">
        <v>122</v>
      </c>
      <c r="L37" s="610">
        <v>2</v>
      </c>
      <c r="M37" s="610">
        <v>244</v>
      </c>
      <c r="N37" s="593">
        <v>1</v>
      </c>
      <c r="O37" s="593">
        <v>122</v>
      </c>
      <c r="P37" s="610">
        <v>1</v>
      </c>
      <c r="Q37" s="610">
        <v>122</v>
      </c>
      <c r="R37" s="598">
        <v>0.5</v>
      </c>
      <c r="S37" s="611">
        <v>122</v>
      </c>
    </row>
    <row r="38" spans="1:19" ht="14.4" customHeight="1" x14ac:dyDescent="0.3">
      <c r="A38" s="592" t="s">
        <v>767</v>
      </c>
      <c r="B38" s="593" t="s">
        <v>768</v>
      </c>
      <c r="C38" s="593" t="s">
        <v>440</v>
      </c>
      <c r="D38" s="593" t="s">
        <v>515</v>
      </c>
      <c r="E38" s="593" t="s">
        <v>782</v>
      </c>
      <c r="F38" s="593" t="s">
        <v>787</v>
      </c>
      <c r="G38" s="593" t="s">
        <v>788</v>
      </c>
      <c r="H38" s="610">
        <v>489</v>
      </c>
      <c r="I38" s="610">
        <v>18093</v>
      </c>
      <c r="J38" s="593">
        <v>0.82046979865771807</v>
      </c>
      <c r="K38" s="593">
        <v>37</v>
      </c>
      <c r="L38" s="610">
        <v>596</v>
      </c>
      <c r="M38" s="610">
        <v>22052</v>
      </c>
      <c r="N38" s="593">
        <v>1</v>
      </c>
      <c r="O38" s="593">
        <v>37</v>
      </c>
      <c r="P38" s="610">
        <v>399</v>
      </c>
      <c r="Q38" s="610">
        <v>15162</v>
      </c>
      <c r="R38" s="598">
        <v>0.68755668420097948</v>
      </c>
      <c r="S38" s="611">
        <v>38</v>
      </c>
    </row>
    <row r="39" spans="1:19" ht="14.4" customHeight="1" x14ac:dyDescent="0.3">
      <c r="A39" s="592" t="s">
        <v>767</v>
      </c>
      <c r="B39" s="593" t="s">
        <v>768</v>
      </c>
      <c r="C39" s="593" t="s">
        <v>440</v>
      </c>
      <c r="D39" s="593" t="s">
        <v>515</v>
      </c>
      <c r="E39" s="593" t="s">
        <v>782</v>
      </c>
      <c r="F39" s="593" t="s">
        <v>789</v>
      </c>
      <c r="G39" s="593" t="s">
        <v>790</v>
      </c>
      <c r="H39" s="610">
        <v>23</v>
      </c>
      <c r="I39" s="610">
        <v>230</v>
      </c>
      <c r="J39" s="593">
        <v>0.54761904761904767</v>
      </c>
      <c r="K39" s="593">
        <v>10</v>
      </c>
      <c r="L39" s="610">
        <v>42</v>
      </c>
      <c r="M39" s="610">
        <v>420</v>
      </c>
      <c r="N39" s="593">
        <v>1</v>
      </c>
      <c r="O39" s="593">
        <v>10</v>
      </c>
      <c r="P39" s="610">
        <v>71</v>
      </c>
      <c r="Q39" s="610">
        <v>710</v>
      </c>
      <c r="R39" s="598">
        <v>1.6904761904761905</v>
      </c>
      <c r="S39" s="611">
        <v>10</v>
      </c>
    </row>
    <row r="40" spans="1:19" ht="14.4" customHeight="1" x14ac:dyDescent="0.3">
      <c r="A40" s="592" t="s">
        <v>767</v>
      </c>
      <c r="B40" s="593" t="s">
        <v>768</v>
      </c>
      <c r="C40" s="593" t="s">
        <v>440</v>
      </c>
      <c r="D40" s="593" t="s">
        <v>515</v>
      </c>
      <c r="E40" s="593" t="s">
        <v>782</v>
      </c>
      <c r="F40" s="593" t="s">
        <v>791</v>
      </c>
      <c r="G40" s="593" t="s">
        <v>792</v>
      </c>
      <c r="H40" s="610">
        <v>7</v>
      </c>
      <c r="I40" s="610">
        <v>35</v>
      </c>
      <c r="J40" s="593">
        <v>1.75</v>
      </c>
      <c r="K40" s="593">
        <v>5</v>
      </c>
      <c r="L40" s="610">
        <v>4</v>
      </c>
      <c r="M40" s="610">
        <v>20</v>
      </c>
      <c r="N40" s="593">
        <v>1</v>
      </c>
      <c r="O40" s="593">
        <v>5</v>
      </c>
      <c r="P40" s="610">
        <v>4</v>
      </c>
      <c r="Q40" s="610">
        <v>20</v>
      </c>
      <c r="R40" s="598">
        <v>1</v>
      </c>
      <c r="S40" s="611">
        <v>5</v>
      </c>
    </row>
    <row r="41" spans="1:19" ht="14.4" customHeight="1" x14ac:dyDescent="0.3">
      <c r="A41" s="592" t="s">
        <v>767</v>
      </c>
      <c r="B41" s="593" t="s">
        <v>768</v>
      </c>
      <c r="C41" s="593" t="s">
        <v>440</v>
      </c>
      <c r="D41" s="593" t="s">
        <v>515</v>
      </c>
      <c r="E41" s="593" t="s">
        <v>782</v>
      </c>
      <c r="F41" s="593" t="s">
        <v>793</v>
      </c>
      <c r="G41" s="593" t="s">
        <v>794</v>
      </c>
      <c r="H41" s="610">
        <v>6</v>
      </c>
      <c r="I41" s="610">
        <v>30</v>
      </c>
      <c r="J41" s="593">
        <v>0.8571428571428571</v>
      </c>
      <c r="K41" s="593">
        <v>5</v>
      </c>
      <c r="L41" s="610">
        <v>7</v>
      </c>
      <c r="M41" s="610">
        <v>35</v>
      </c>
      <c r="N41" s="593">
        <v>1</v>
      </c>
      <c r="O41" s="593">
        <v>5</v>
      </c>
      <c r="P41" s="610">
        <v>5</v>
      </c>
      <c r="Q41" s="610">
        <v>25</v>
      </c>
      <c r="R41" s="598">
        <v>0.7142857142857143</v>
      </c>
      <c r="S41" s="611">
        <v>5</v>
      </c>
    </row>
    <row r="42" spans="1:19" ht="14.4" customHeight="1" x14ac:dyDescent="0.3">
      <c r="A42" s="592" t="s">
        <v>767</v>
      </c>
      <c r="B42" s="593" t="s">
        <v>768</v>
      </c>
      <c r="C42" s="593" t="s">
        <v>440</v>
      </c>
      <c r="D42" s="593" t="s">
        <v>515</v>
      </c>
      <c r="E42" s="593" t="s">
        <v>782</v>
      </c>
      <c r="F42" s="593" t="s">
        <v>795</v>
      </c>
      <c r="G42" s="593" t="s">
        <v>796</v>
      </c>
      <c r="H42" s="610">
        <v>43</v>
      </c>
      <c r="I42" s="610">
        <v>3182</v>
      </c>
      <c r="J42" s="593">
        <v>0.55128205128205132</v>
      </c>
      <c r="K42" s="593">
        <v>74</v>
      </c>
      <c r="L42" s="610">
        <v>78</v>
      </c>
      <c r="M42" s="610">
        <v>5772</v>
      </c>
      <c r="N42" s="593">
        <v>1</v>
      </c>
      <c r="O42" s="593">
        <v>74</v>
      </c>
      <c r="P42" s="610">
        <v>114</v>
      </c>
      <c r="Q42" s="610">
        <v>8550</v>
      </c>
      <c r="R42" s="598">
        <v>1.4812889812889813</v>
      </c>
      <c r="S42" s="611">
        <v>75</v>
      </c>
    </row>
    <row r="43" spans="1:19" ht="14.4" customHeight="1" x14ac:dyDescent="0.3">
      <c r="A43" s="592" t="s">
        <v>767</v>
      </c>
      <c r="B43" s="593" t="s">
        <v>768</v>
      </c>
      <c r="C43" s="593" t="s">
        <v>440</v>
      </c>
      <c r="D43" s="593" t="s">
        <v>515</v>
      </c>
      <c r="E43" s="593" t="s">
        <v>782</v>
      </c>
      <c r="F43" s="593" t="s">
        <v>797</v>
      </c>
      <c r="G43" s="593" t="s">
        <v>798</v>
      </c>
      <c r="H43" s="610">
        <v>56</v>
      </c>
      <c r="I43" s="610">
        <v>9912</v>
      </c>
      <c r="J43" s="593">
        <v>0.71391529818496113</v>
      </c>
      <c r="K43" s="593">
        <v>177</v>
      </c>
      <c r="L43" s="610">
        <v>78</v>
      </c>
      <c r="M43" s="610">
        <v>13884</v>
      </c>
      <c r="N43" s="593">
        <v>1</v>
      </c>
      <c r="O43" s="593">
        <v>178</v>
      </c>
      <c r="P43" s="610">
        <v>78</v>
      </c>
      <c r="Q43" s="610">
        <v>13962</v>
      </c>
      <c r="R43" s="598">
        <v>1.0056179775280898</v>
      </c>
      <c r="S43" s="611">
        <v>179</v>
      </c>
    </row>
    <row r="44" spans="1:19" ht="14.4" customHeight="1" x14ac:dyDescent="0.3">
      <c r="A44" s="592" t="s">
        <v>767</v>
      </c>
      <c r="B44" s="593" t="s">
        <v>768</v>
      </c>
      <c r="C44" s="593" t="s">
        <v>440</v>
      </c>
      <c r="D44" s="593" t="s">
        <v>515</v>
      </c>
      <c r="E44" s="593" t="s">
        <v>782</v>
      </c>
      <c r="F44" s="593" t="s">
        <v>801</v>
      </c>
      <c r="G44" s="593" t="s">
        <v>802</v>
      </c>
      <c r="H44" s="610">
        <v>92</v>
      </c>
      <c r="I44" s="610">
        <v>3066.6800000000003</v>
      </c>
      <c r="J44" s="593">
        <v>0.66187242896053389</v>
      </c>
      <c r="K44" s="593">
        <v>33.333478260869569</v>
      </c>
      <c r="L44" s="610">
        <v>139</v>
      </c>
      <c r="M44" s="610">
        <v>4633.34</v>
      </c>
      <c r="N44" s="593">
        <v>1</v>
      </c>
      <c r="O44" s="593">
        <v>33.333381294964028</v>
      </c>
      <c r="P44" s="610">
        <v>157</v>
      </c>
      <c r="Q44" s="610">
        <v>5233.33</v>
      </c>
      <c r="R44" s="598">
        <v>1.1294940582819304</v>
      </c>
      <c r="S44" s="611">
        <v>33.333312101910828</v>
      </c>
    </row>
    <row r="45" spans="1:19" ht="14.4" customHeight="1" x14ac:dyDescent="0.3">
      <c r="A45" s="592" t="s">
        <v>767</v>
      </c>
      <c r="B45" s="593" t="s">
        <v>768</v>
      </c>
      <c r="C45" s="593" t="s">
        <v>440</v>
      </c>
      <c r="D45" s="593" t="s">
        <v>515</v>
      </c>
      <c r="E45" s="593" t="s">
        <v>782</v>
      </c>
      <c r="F45" s="593" t="s">
        <v>805</v>
      </c>
      <c r="G45" s="593" t="s">
        <v>806</v>
      </c>
      <c r="H45" s="610">
        <v>540</v>
      </c>
      <c r="I45" s="610">
        <v>71280</v>
      </c>
      <c r="J45" s="593">
        <v>0.83981337480559881</v>
      </c>
      <c r="K45" s="593">
        <v>132</v>
      </c>
      <c r="L45" s="610">
        <v>643</v>
      </c>
      <c r="M45" s="610">
        <v>84876</v>
      </c>
      <c r="N45" s="593">
        <v>1</v>
      </c>
      <c r="O45" s="593">
        <v>132</v>
      </c>
      <c r="P45" s="610">
        <v>457</v>
      </c>
      <c r="Q45" s="610">
        <v>61695</v>
      </c>
      <c r="R45" s="598">
        <v>0.72688392478439134</v>
      </c>
      <c r="S45" s="611">
        <v>135</v>
      </c>
    </row>
    <row r="46" spans="1:19" ht="14.4" customHeight="1" x14ac:dyDescent="0.3">
      <c r="A46" s="592" t="s">
        <v>767</v>
      </c>
      <c r="B46" s="593" t="s">
        <v>768</v>
      </c>
      <c r="C46" s="593" t="s">
        <v>440</v>
      </c>
      <c r="D46" s="593" t="s">
        <v>515</v>
      </c>
      <c r="E46" s="593" t="s">
        <v>782</v>
      </c>
      <c r="F46" s="593" t="s">
        <v>807</v>
      </c>
      <c r="G46" s="593" t="s">
        <v>808</v>
      </c>
      <c r="H46" s="610">
        <v>6</v>
      </c>
      <c r="I46" s="610">
        <v>444</v>
      </c>
      <c r="J46" s="593">
        <v>0.4</v>
      </c>
      <c r="K46" s="593">
        <v>74</v>
      </c>
      <c r="L46" s="610">
        <v>15</v>
      </c>
      <c r="M46" s="610">
        <v>1110</v>
      </c>
      <c r="N46" s="593">
        <v>1</v>
      </c>
      <c r="O46" s="593">
        <v>74</v>
      </c>
      <c r="P46" s="610">
        <v>11</v>
      </c>
      <c r="Q46" s="610">
        <v>825</v>
      </c>
      <c r="R46" s="598">
        <v>0.7432432432432432</v>
      </c>
      <c r="S46" s="611">
        <v>75</v>
      </c>
    </row>
    <row r="47" spans="1:19" ht="14.4" customHeight="1" x14ac:dyDescent="0.3">
      <c r="A47" s="592" t="s">
        <v>767</v>
      </c>
      <c r="B47" s="593" t="s">
        <v>768</v>
      </c>
      <c r="C47" s="593" t="s">
        <v>440</v>
      </c>
      <c r="D47" s="593" t="s">
        <v>515</v>
      </c>
      <c r="E47" s="593" t="s">
        <v>782</v>
      </c>
      <c r="F47" s="593" t="s">
        <v>809</v>
      </c>
      <c r="G47" s="593" t="s">
        <v>810</v>
      </c>
      <c r="H47" s="610">
        <v>25</v>
      </c>
      <c r="I47" s="610">
        <v>8875</v>
      </c>
      <c r="J47" s="593">
        <v>0.51020408163265307</v>
      </c>
      <c r="K47" s="593">
        <v>355</v>
      </c>
      <c r="L47" s="610">
        <v>49</v>
      </c>
      <c r="M47" s="610">
        <v>17395</v>
      </c>
      <c r="N47" s="593">
        <v>1</v>
      </c>
      <c r="O47" s="593">
        <v>355</v>
      </c>
      <c r="P47" s="610">
        <v>61</v>
      </c>
      <c r="Q47" s="610">
        <v>21838</v>
      </c>
      <c r="R47" s="598">
        <v>1.2554182236274791</v>
      </c>
      <c r="S47" s="611">
        <v>358</v>
      </c>
    </row>
    <row r="48" spans="1:19" ht="14.4" customHeight="1" x14ac:dyDescent="0.3">
      <c r="A48" s="592" t="s">
        <v>767</v>
      </c>
      <c r="B48" s="593" t="s">
        <v>768</v>
      </c>
      <c r="C48" s="593" t="s">
        <v>440</v>
      </c>
      <c r="D48" s="593" t="s">
        <v>515</v>
      </c>
      <c r="E48" s="593" t="s">
        <v>782</v>
      </c>
      <c r="F48" s="593" t="s">
        <v>811</v>
      </c>
      <c r="G48" s="593" t="s">
        <v>812</v>
      </c>
      <c r="H48" s="610">
        <v>98</v>
      </c>
      <c r="I48" s="610">
        <v>21854</v>
      </c>
      <c r="J48" s="593">
        <v>0.6901408450704225</v>
      </c>
      <c r="K48" s="593">
        <v>223</v>
      </c>
      <c r="L48" s="610">
        <v>142</v>
      </c>
      <c r="M48" s="610">
        <v>31666</v>
      </c>
      <c r="N48" s="593">
        <v>1</v>
      </c>
      <c r="O48" s="593">
        <v>223</v>
      </c>
      <c r="P48" s="610">
        <v>166</v>
      </c>
      <c r="Q48" s="610">
        <v>37516</v>
      </c>
      <c r="R48" s="598">
        <v>1.1847407313838185</v>
      </c>
      <c r="S48" s="611">
        <v>226</v>
      </c>
    </row>
    <row r="49" spans="1:19" ht="14.4" customHeight="1" x14ac:dyDescent="0.3">
      <c r="A49" s="592" t="s">
        <v>767</v>
      </c>
      <c r="B49" s="593" t="s">
        <v>768</v>
      </c>
      <c r="C49" s="593" t="s">
        <v>440</v>
      </c>
      <c r="D49" s="593" t="s">
        <v>515</v>
      </c>
      <c r="E49" s="593" t="s">
        <v>782</v>
      </c>
      <c r="F49" s="593" t="s">
        <v>813</v>
      </c>
      <c r="G49" s="593" t="s">
        <v>814</v>
      </c>
      <c r="H49" s="610">
        <v>6</v>
      </c>
      <c r="I49" s="610">
        <v>462</v>
      </c>
      <c r="J49" s="593">
        <v>3</v>
      </c>
      <c r="K49" s="593">
        <v>77</v>
      </c>
      <c r="L49" s="610">
        <v>2</v>
      </c>
      <c r="M49" s="610">
        <v>154</v>
      </c>
      <c r="N49" s="593">
        <v>1</v>
      </c>
      <c r="O49" s="593">
        <v>77</v>
      </c>
      <c r="P49" s="610">
        <v>1</v>
      </c>
      <c r="Q49" s="610">
        <v>78</v>
      </c>
      <c r="R49" s="598">
        <v>0.50649350649350644</v>
      </c>
      <c r="S49" s="611">
        <v>78</v>
      </c>
    </row>
    <row r="50" spans="1:19" ht="14.4" customHeight="1" x14ac:dyDescent="0.3">
      <c r="A50" s="592" t="s">
        <v>767</v>
      </c>
      <c r="B50" s="593" t="s">
        <v>768</v>
      </c>
      <c r="C50" s="593" t="s">
        <v>440</v>
      </c>
      <c r="D50" s="593" t="s">
        <v>515</v>
      </c>
      <c r="E50" s="593" t="s">
        <v>782</v>
      </c>
      <c r="F50" s="593" t="s">
        <v>819</v>
      </c>
      <c r="G50" s="593" t="s">
        <v>820</v>
      </c>
      <c r="H50" s="610">
        <v>11</v>
      </c>
      <c r="I50" s="610">
        <v>7711</v>
      </c>
      <c r="J50" s="593">
        <v>0.91536087369420704</v>
      </c>
      <c r="K50" s="593">
        <v>701</v>
      </c>
      <c r="L50" s="610">
        <v>12</v>
      </c>
      <c r="M50" s="610">
        <v>8424</v>
      </c>
      <c r="N50" s="593">
        <v>1</v>
      </c>
      <c r="O50" s="593">
        <v>702</v>
      </c>
      <c r="P50" s="610">
        <v>18</v>
      </c>
      <c r="Q50" s="610">
        <v>12726</v>
      </c>
      <c r="R50" s="598">
        <v>1.5106837606837606</v>
      </c>
      <c r="S50" s="611">
        <v>707</v>
      </c>
    </row>
    <row r="51" spans="1:19" ht="14.4" customHeight="1" x14ac:dyDescent="0.3">
      <c r="A51" s="592" t="s">
        <v>767</v>
      </c>
      <c r="B51" s="593" t="s">
        <v>768</v>
      </c>
      <c r="C51" s="593" t="s">
        <v>440</v>
      </c>
      <c r="D51" s="593" t="s">
        <v>515</v>
      </c>
      <c r="E51" s="593" t="s">
        <v>782</v>
      </c>
      <c r="F51" s="593" t="s">
        <v>821</v>
      </c>
      <c r="G51" s="593" t="s">
        <v>822</v>
      </c>
      <c r="H51" s="610">
        <v>32</v>
      </c>
      <c r="I51" s="610">
        <v>7392</v>
      </c>
      <c r="J51" s="593">
        <v>0.46176911544227889</v>
      </c>
      <c r="K51" s="593">
        <v>231</v>
      </c>
      <c r="L51" s="610">
        <v>69</v>
      </c>
      <c r="M51" s="610">
        <v>16008</v>
      </c>
      <c r="N51" s="593">
        <v>1</v>
      </c>
      <c r="O51" s="593">
        <v>232</v>
      </c>
      <c r="P51" s="610">
        <v>57</v>
      </c>
      <c r="Q51" s="610">
        <v>13281</v>
      </c>
      <c r="R51" s="598">
        <v>0.82964767616191903</v>
      </c>
      <c r="S51" s="611">
        <v>233</v>
      </c>
    </row>
    <row r="52" spans="1:19" ht="14.4" customHeight="1" x14ac:dyDescent="0.3">
      <c r="A52" s="592" t="s">
        <v>767</v>
      </c>
      <c r="B52" s="593" t="s">
        <v>768</v>
      </c>
      <c r="C52" s="593" t="s">
        <v>440</v>
      </c>
      <c r="D52" s="593" t="s">
        <v>516</v>
      </c>
      <c r="E52" s="593" t="s">
        <v>769</v>
      </c>
      <c r="F52" s="593" t="s">
        <v>770</v>
      </c>
      <c r="G52" s="593" t="s">
        <v>469</v>
      </c>
      <c r="H52" s="610">
        <v>5.84</v>
      </c>
      <c r="I52" s="610">
        <v>315.93999999999994</v>
      </c>
      <c r="J52" s="593">
        <v>0.78917919768197009</v>
      </c>
      <c r="K52" s="593">
        <v>54.099315068493141</v>
      </c>
      <c r="L52" s="610">
        <v>7.3999999999999995</v>
      </c>
      <c r="M52" s="610">
        <v>400.34000000000003</v>
      </c>
      <c r="N52" s="593">
        <v>1</v>
      </c>
      <c r="O52" s="593">
        <v>54.100000000000009</v>
      </c>
      <c r="P52" s="610">
        <v>3.8</v>
      </c>
      <c r="Q52" s="610">
        <v>205.76</v>
      </c>
      <c r="R52" s="598">
        <v>0.51396313133836236</v>
      </c>
      <c r="S52" s="611">
        <v>54.147368421052633</v>
      </c>
    </row>
    <row r="53" spans="1:19" ht="14.4" customHeight="1" x14ac:dyDescent="0.3">
      <c r="A53" s="592" t="s">
        <v>767</v>
      </c>
      <c r="B53" s="593" t="s">
        <v>768</v>
      </c>
      <c r="C53" s="593" t="s">
        <v>440</v>
      </c>
      <c r="D53" s="593" t="s">
        <v>516</v>
      </c>
      <c r="E53" s="593" t="s">
        <v>769</v>
      </c>
      <c r="F53" s="593" t="s">
        <v>771</v>
      </c>
      <c r="G53" s="593" t="s">
        <v>772</v>
      </c>
      <c r="H53" s="610"/>
      <c r="I53" s="610"/>
      <c r="J53" s="593"/>
      <c r="K53" s="593"/>
      <c r="L53" s="610">
        <v>0.2</v>
      </c>
      <c r="M53" s="610">
        <v>27.64</v>
      </c>
      <c r="N53" s="593">
        <v>1</v>
      </c>
      <c r="O53" s="593">
        <v>138.19999999999999</v>
      </c>
      <c r="P53" s="610"/>
      <c r="Q53" s="610"/>
      <c r="R53" s="598"/>
      <c r="S53" s="611"/>
    </row>
    <row r="54" spans="1:19" ht="14.4" customHeight="1" x14ac:dyDescent="0.3">
      <c r="A54" s="592" t="s">
        <v>767</v>
      </c>
      <c r="B54" s="593" t="s">
        <v>768</v>
      </c>
      <c r="C54" s="593" t="s">
        <v>440</v>
      </c>
      <c r="D54" s="593" t="s">
        <v>516</v>
      </c>
      <c r="E54" s="593" t="s">
        <v>769</v>
      </c>
      <c r="F54" s="593" t="s">
        <v>773</v>
      </c>
      <c r="G54" s="593" t="s">
        <v>471</v>
      </c>
      <c r="H54" s="610">
        <v>0.2</v>
      </c>
      <c r="I54" s="610">
        <v>12.399999999999999</v>
      </c>
      <c r="J54" s="593">
        <v>0.18359490672194251</v>
      </c>
      <c r="K54" s="593">
        <v>61.999999999999993</v>
      </c>
      <c r="L54" s="610">
        <v>1.1000000000000001</v>
      </c>
      <c r="M54" s="610">
        <v>67.540000000000006</v>
      </c>
      <c r="N54" s="593">
        <v>1</v>
      </c>
      <c r="O54" s="593">
        <v>61.4</v>
      </c>
      <c r="P54" s="610">
        <v>0.2</v>
      </c>
      <c r="Q54" s="610">
        <v>10.14</v>
      </c>
      <c r="R54" s="598">
        <v>0.15013325436778205</v>
      </c>
      <c r="S54" s="611">
        <v>50.7</v>
      </c>
    </row>
    <row r="55" spans="1:19" ht="14.4" customHeight="1" x14ac:dyDescent="0.3">
      <c r="A55" s="592" t="s">
        <v>767</v>
      </c>
      <c r="B55" s="593" t="s">
        <v>768</v>
      </c>
      <c r="C55" s="593" t="s">
        <v>440</v>
      </c>
      <c r="D55" s="593" t="s">
        <v>516</v>
      </c>
      <c r="E55" s="593" t="s">
        <v>769</v>
      </c>
      <c r="F55" s="593" t="s">
        <v>774</v>
      </c>
      <c r="G55" s="593" t="s">
        <v>775</v>
      </c>
      <c r="H55" s="610"/>
      <c r="I55" s="610"/>
      <c r="J55" s="593"/>
      <c r="K55" s="593"/>
      <c r="L55" s="610">
        <v>0.4</v>
      </c>
      <c r="M55" s="610">
        <v>70.8</v>
      </c>
      <c r="N55" s="593">
        <v>1</v>
      </c>
      <c r="O55" s="593">
        <v>176.99999999999997</v>
      </c>
      <c r="P55" s="610">
        <v>0.1</v>
      </c>
      <c r="Q55" s="610">
        <v>17.7</v>
      </c>
      <c r="R55" s="598">
        <v>0.25</v>
      </c>
      <c r="S55" s="611">
        <v>176.99999999999997</v>
      </c>
    </row>
    <row r="56" spans="1:19" ht="14.4" customHeight="1" x14ac:dyDescent="0.3">
      <c r="A56" s="592" t="s">
        <v>767</v>
      </c>
      <c r="B56" s="593" t="s">
        <v>768</v>
      </c>
      <c r="C56" s="593" t="s">
        <v>440</v>
      </c>
      <c r="D56" s="593" t="s">
        <v>516</v>
      </c>
      <c r="E56" s="593" t="s">
        <v>769</v>
      </c>
      <c r="F56" s="593" t="s">
        <v>778</v>
      </c>
      <c r="G56" s="593" t="s">
        <v>463</v>
      </c>
      <c r="H56" s="610">
        <v>1.9</v>
      </c>
      <c r="I56" s="610">
        <v>9.1199999999999992</v>
      </c>
      <c r="J56" s="593">
        <v>0.99999999999999978</v>
      </c>
      <c r="K56" s="593">
        <v>4.8</v>
      </c>
      <c r="L56" s="610">
        <v>1.9</v>
      </c>
      <c r="M56" s="610">
        <v>9.120000000000001</v>
      </c>
      <c r="N56" s="593">
        <v>1</v>
      </c>
      <c r="O56" s="593">
        <v>4.8000000000000007</v>
      </c>
      <c r="P56" s="610">
        <v>1.05</v>
      </c>
      <c r="Q56" s="610">
        <v>5.04</v>
      </c>
      <c r="R56" s="598">
        <v>0.55263157894736836</v>
      </c>
      <c r="S56" s="611">
        <v>4.8</v>
      </c>
    </row>
    <row r="57" spans="1:19" ht="14.4" customHeight="1" x14ac:dyDescent="0.3">
      <c r="A57" s="592" t="s">
        <v>767</v>
      </c>
      <c r="B57" s="593" t="s">
        <v>768</v>
      </c>
      <c r="C57" s="593" t="s">
        <v>440</v>
      </c>
      <c r="D57" s="593" t="s">
        <v>516</v>
      </c>
      <c r="E57" s="593" t="s">
        <v>769</v>
      </c>
      <c r="F57" s="593" t="s">
        <v>779</v>
      </c>
      <c r="G57" s="593" t="s">
        <v>780</v>
      </c>
      <c r="H57" s="610">
        <v>1</v>
      </c>
      <c r="I57" s="610">
        <v>104.44</v>
      </c>
      <c r="J57" s="593">
        <v>0.5</v>
      </c>
      <c r="K57" s="593">
        <v>104.44</v>
      </c>
      <c r="L57" s="610">
        <v>2</v>
      </c>
      <c r="M57" s="610">
        <v>208.88</v>
      </c>
      <c r="N57" s="593">
        <v>1</v>
      </c>
      <c r="O57" s="593">
        <v>104.44</v>
      </c>
      <c r="P57" s="610"/>
      <c r="Q57" s="610"/>
      <c r="R57" s="598"/>
      <c r="S57" s="611"/>
    </row>
    <row r="58" spans="1:19" ht="14.4" customHeight="1" x14ac:dyDescent="0.3">
      <c r="A58" s="592" t="s">
        <v>767</v>
      </c>
      <c r="B58" s="593" t="s">
        <v>768</v>
      </c>
      <c r="C58" s="593" t="s">
        <v>440</v>
      </c>
      <c r="D58" s="593" t="s">
        <v>516</v>
      </c>
      <c r="E58" s="593" t="s">
        <v>782</v>
      </c>
      <c r="F58" s="593" t="s">
        <v>787</v>
      </c>
      <c r="G58" s="593" t="s">
        <v>788</v>
      </c>
      <c r="H58" s="610">
        <v>85</v>
      </c>
      <c r="I58" s="610">
        <v>3145</v>
      </c>
      <c r="J58" s="593">
        <v>1.1486486486486487</v>
      </c>
      <c r="K58" s="593">
        <v>37</v>
      </c>
      <c r="L58" s="610">
        <v>74</v>
      </c>
      <c r="M58" s="610">
        <v>2738</v>
      </c>
      <c r="N58" s="593">
        <v>1</v>
      </c>
      <c r="O58" s="593">
        <v>37</v>
      </c>
      <c r="P58" s="610">
        <v>34</v>
      </c>
      <c r="Q58" s="610">
        <v>1292</v>
      </c>
      <c r="R58" s="598">
        <v>0.47187728268809348</v>
      </c>
      <c r="S58" s="611">
        <v>38</v>
      </c>
    </row>
    <row r="59" spans="1:19" ht="14.4" customHeight="1" x14ac:dyDescent="0.3">
      <c r="A59" s="592" t="s">
        <v>767</v>
      </c>
      <c r="B59" s="593" t="s">
        <v>768</v>
      </c>
      <c r="C59" s="593" t="s">
        <v>440</v>
      </c>
      <c r="D59" s="593" t="s">
        <v>516</v>
      </c>
      <c r="E59" s="593" t="s">
        <v>782</v>
      </c>
      <c r="F59" s="593" t="s">
        <v>789</v>
      </c>
      <c r="G59" s="593" t="s">
        <v>790</v>
      </c>
      <c r="H59" s="610">
        <v>107</v>
      </c>
      <c r="I59" s="610">
        <v>1070</v>
      </c>
      <c r="J59" s="593">
        <v>0.90677966101694918</v>
      </c>
      <c r="K59" s="593">
        <v>10</v>
      </c>
      <c r="L59" s="610">
        <v>118</v>
      </c>
      <c r="M59" s="610">
        <v>1180</v>
      </c>
      <c r="N59" s="593">
        <v>1</v>
      </c>
      <c r="O59" s="593">
        <v>10</v>
      </c>
      <c r="P59" s="610">
        <v>150</v>
      </c>
      <c r="Q59" s="610">
        <v>1500</v>
      </c>
      <c r="R59" s="598">
        <v>1.271186440677966</v>
      </c>
      <c r="S59" s="611">
        <v>10</v>
      </c>
    </row>
    <row r="60" spans="1:19" ht="14.4" customHeight="1" x14ac:dyDescent="0.3">
      <c r="A60" s="592" t="s">
        <v>767</v>
      </c>
      <c r="B60" s="593" t="s">
        <v>768</v>
      </c>
      <c r="C60" s="593" t="s">
        <v>440</v>
      </c>
      <c r="D60" s="593" t="s">
        <v>516</v>
      </c>
      <c r="E60" s="593" t="s">
        <v>782</v>
      </c>
      <c r="F60" s="593" t="s">
        <v>791</v>
      </c>
      <c r="G60" s="593" t="s">
        <v>792</v>
      </c>
      <c r="H60" s="610">
        <v>13</v>
      </c>
      <c r="I60" s="610">
        <v>65</v>
      </c>
      <c r="J60" s="593">
        <v>1.0833333333333333</v>
      </c>
      <c r="K60" s="593">
        <v>5</v>
      </c>
      <c r="L60" s="610">
        <v>12</v>
      </c>
      <c r="M60" s="610">
        <v>60</v>
      </c>
      <c r="N60" s="593">
        <v>1</v>
      </c>
      <c r="O60" s="593">
        <v>5</v>
      </c>
      <c r="P60" s="610">
        <v>4</v>
      </c>
      <c r="Q60" s="610">
        <v>20</v>
      </c>
      <c r="R60" s="598">
        <v>0.33333333333333331</v>
      </c>
      <c r="S60" s="611">
        <v>5</v>
      </c>
    </row>
    <row r="61" spans="1:19" ht="14.4" customHeight="1" x14ac:dyDescent="0.3">
      <c r="A61" s="592" t="s">
        <v>767</v>
      </c>
      <c r="B61" s="593" t="s">
        <v>768</v>
      </c>
      <c r="C61" s="593" t="s">
        <v>440</v>
      </c>
      <c r="D61" s="593" t="s">
        <v>516</v>
      </c>
      <c r="E61" s="593" t="s">
        <v>782</v>
      </c>
      <c r="F61" s="593" t="s">
        <v>793</v>
      </c>
      <c r="G61" s="593" t="s">
        <v>794</v>
      </c>
      <c r="H61" s="610"/>
      <c r="I61" s="610"/>
      <c r="J61" s="593"/>
      <c r="K61" s="593"/>
      <c r="L61" s="610">
        <v>1</v>
      </c>
      <c r="M61" s="610">
        <v>5</v>
      </c>
      <c r="N61" s="593">
        <v>1</v>
      </c>
      <c r="O61" s="593">
        <v>5</v>
      </c>
      <c r="P61" s="610"/>
      <c r="Q61" s="610"/>
      <c r="R61" s="598"/>
      <c r="S61" s="611"/>
    </row>
    <row r="62" spans="1:19" ht="14.4" customHeight="1" x14ac:dyDescent="0.3">
      <c r="A62" s="592" t="s">
        <v>767</v>
      </c>
      <c r="B62" s="593" t="s">
        <v>768</v>
      </c>
      <c r="C62" s="593" t="s">
        <v>440</v>
      </c>
      <c r="D62" s="593" t="s">
        <v>516</v>
      </c>
      <c r="E62" s="593" t="s">
        <v>782</v>
      </c>
      <c r="F62" s="593" t="s">
        <v>795</v>
      </c>
      <c r="G62" s="593" t="s">
        <v>796</v>
      </c>
      <c r="H62" s="610">
        <v>7</v>
      </c>
      <c r="I62" s="610">
        <v>518</v>
      </c>
      <c r="J62" s="593">
        <v>3.5</v>
      </c>
      <c r="K62" s="593">
        <v>74</v>
      </c>
      <c r="L62" s="610">
        <v>2</v>
      </c>
      <c r="M62" s="610">
        <v>148</v>
      </c>
      <c r="N62" s="593">
        <v>1</v>
      </c>
      <c r="O62" s="593">
        <v>74</v>
      </c>
      <c r="P62" s="610">
        <v>1</v>
      </c>
      <c r="Q62" s="610">
        <v>75</v>
      </c>
      <c r="R62" s="598">
        <v>0.5067567567567568</v>
      </c>
      <c r="S62" s="611">
        <v>75</v>
      </c>
    </row>
    <row r="63" spans="1:19" ht="14.4" customHeight="1" x14ac:dyDescent="0.3">
      <c r="A63" s="592" t="s">
        <v>767</v>
      </c>
      <c r="B63" s="593" t="s">
        <v>768</v>
      </c>
      <c r="C63" s="593" t="s">
        <v>440</v>
      </c>
      <c r="D63" s="593" t="s">
        <v>516</v>
      </c>
      <c r="E63" s="593" t="s">
        <v>782</v>
      </c>
      <c r="F63" s="593" t="s">
        <v>797</v>
      </c>
      <c r="G63" s="593" t="s">
        <v>798</v>
      </c>
      <c r="H63" s="610">
        <v>34</v>
      </c>
      <c r="I63" s="610">
        <v>6018</v>
      </c>
      <c r="J63" s="593">
        <v>0.9943820224719101</v>
      </c>
      <c r="K63" s="593">
        <v>177</v>
      </c>
      <c r="L63" s="610">
        <v>34</v>
      </c>
      <c r="M63" s="610">
        <v>6052</v>
      </c>
      <c r="N63" s="593">
        <v>1</v>
      </c>
      <c r="O63" s="593">
        <v>178</v>
      </c>
      <c r="P63" s="610">
        <v>59</v>
      </c>
      <c r="Q63" s="610">
        <v>10561</v>
      </c>
      <c r="R63" s="598">
        <v>1.7450429610046265</v>
      </c>
      <c r="S63" s="611">
        <v>179</v>
      </c>
    </row>
    <row r="64" spans="1:19" ht="14.4" customHeight="1" x14ac:dyDescent="0.3">
      <c r="A64" s="592" t="s">
        <v>767</v>
      </c>
      <c r="B64" s="593" t="s">
        <v>768</v>
      </c>
      <c r="C64" s="593" t="s">
        <v>440</v>
      </c>
      <c r="D64" s="593" t="s">
        <v>516</v>
      </c>
      <c r="E64" s="593" t="s">
        <v>782</v>
      </c>
      <c r="F64" s="593" t="s">
        <v>801</v>
      </c>
      <c r="G64" s="593" t="s">
        <v>802</v>
      </c>
      <c r="H64" s="610">
        <v>197</v>
      </c>
      <c r="I64" s="610">
        <v>6566.66</v>
      </c>
      <c r="J64" s="593">
        <v>0.98009997029846319</v>
      </c>
      <c r="K64" s="593">
        <v>33.333299492385784</v>
      </c>
      <c r="L64" s="610">
        <v>201</v>
      </c>
      <c r="M64" s="610">
        <v>6699.99</v>
      </c>
      <c r="N64" s="593">
        <v>1</v>
      </c>
      <c r="O64" s="593">
        <v>33.33328358208955</v>
      </c>
      <c r="P64" s="610">
        <v>250</v>
      </c>
      <c r="Q64" s="610">
        <v>8333.34</v>
      </c>
      <c r="R64" s="598">
        <v>1.2437839459461881</v>
      </c>
      <c r="S64" s="611">
        <v>33.333359999999999</v>
      </c>
    </row>
    <row r="65" spans="1:19" ht="14.4" customHeight="1" x14ac:dyDescent="0.3">
      <c r="A65" s="592" t="s">
        <v>767</v>
      </c>
      <c r="B65" s="593" t="s">
        <v>768</v>
      </c>
      <c r="C65" s="593" t="s">
        <v>440</v>
      </c>
      <c r="D65" s="593" t="s">
        <v>516</v>
      </c>
      <c r="E65" s="593" t="s">
        <v>782</v>
      </c>
      <c r="F65" s="593" t="s">
        <v>803</v>
      </c>
      <c r="G65" s="593" t="s">
        <v>804</v>
      </c>
      <c r="H65" s="610">
        <v>6</v>
      </c>
      <c r="I65" s="610">
        <v>222</v>
      </c>
      <c r="J65" s="593"/>
      <c r="K65" s="593">
        <v>37</v>
      </c>
      <c r="L65" s="610"/>
      <c r="M65" s="610"/>
      <c r="N65" s="593"/>
      <c r="O65" s="593"/>
      <c r="P65" s="610"/>
      <c r="Q65" s="610"/>
      <c r="R65" s="598"/>
      <c r="S65" s="611"/>
    </row>
    <row r="66" spans="1:19" ht="14.4" customHeight="1" x14ac:dyDescent="0.3">
      <c r="A66" s="592" t="s">
        <v>767</v>
      </c>
      <c r="B66" s="593" t="s">
        <v>768</v>
      </c>
      <c r="C66" s="593" t="s">
        <v>440</v>
      </c>
      <c r="D66" s="593" t="s">
        <v>516</v>
      </c>
      <c r="E66" s="593" t="s">
        <v>782</v>
      </c>
      <c r="F66" s="593" t="s">
        <v>805</v>
      </c>
      <c r="G66" s="593" t="s">
        <v>806</v>
      </c>
      <c r="H66" s="610">
        <v>44</v>
      </c>
      <c r="I66" s="610">
        <v>5808</v>
      </c>
      <c r="J66" s="593">
        <v>1.1000000000000001</v>
      </c>
      <c r="K66" s="593">
        <v>132</v>
      </c>
      <c r="L66" s="610">
        <v>40</v>
      </c>
      <c r="M66" s="610">
        <v>5280</v>
      </c>
      <c r="N66" s="593">
        <v>1</v>
      </c>
      <c r="O66" s="593">
        <v>132</v>
      </c>
      <c r="P66" s="610">
        <v>22</v>
      </c>
      <c r="Q66" s="610">
        <v>2970</v>
      </c>
      <c r="R66" s="598">
        <v>0.5625</v>
      </c>
      <c r="S66" s="611">
        <v>135</v>
      </c>
    </row>
    <row r="67" spans="1:19" ht="14.4" customHeight="1" x14ac:dyDescent="0.3">
      <c r="A67" s="592" t="s">
        <v>767</v>
      </c>
      <c r="B67" s="593" t="s">
        <v>768</v>
      </c>
      <c r="C67" s="593" t="s">
        <v>440</v>
      </c>
      <c r="D67" s="593" t="s">
        <v>516</v>
      </c>
      <c r="E67" s="593" t="s">
        <v>782</v>
      </c>
      <c r="F67" s="593" t="s">
        <v>807</v>
      </c>
      <c r="G67" s="593" t="s">
        <v>808</v>
      </c>
      <c r="H67" s="610">
        <v>52</v>
      </c>
      <c r="I67" s="610">
        <v>3848</v>
      </c>
      <c r="J67" s="593">
        <v>7.4285714285714288</v>
      </c>
      <c r="K67" s="593">
        <v>74</v>
      </c>
      <c r="L67" s="610">
        <v>7</v>
      </c>
      <c r="M67" s="610">
        <v>518</v>
      </c>
      <c r="N67" s="593">
        <v>1</v>
      </c>
      <c r="O67" s="593">
        <v>74</v>
      </c>
      <c r="P67" s="610">
        <v>7</v>
      </c>
      <c r="Q67" s="610">
        <v>525</v>
      </c>
      <c r="R67" s="598">
        <v>1.0135135135135136</v>
      </c>
      <c r="S67" s="611">
        <v>75</v>
      </c>
    </row>
    <row r="68" spans="1:19" ht="14.4" customHeight="1" x14ac:dyDescent="0.3">
      <c r="A68" s="592" t="s">
        <v>767</v>
      </c>
      <c r="B68" s="593" t="s">
        <v>768</v>
      </c>
      <c r="C68" s="593" t="s">
        <v>440</v>
      </c>
      <c r="D68" s="593" t="s">
        <v>516</v>
      </c>
      <c r="E68" s="593" t="s">
        <v>782</v>
      </c>
      <c r="F68" s="593" t="s">
        <v>809</v>
      </c>
      <c r="G68" s="593" t="s">
        <v>810</v>
      </c>
      <c r="H68" s="610">
        <v>133</v>
      </c>
      <c r="I68" s="610">
        <v>47215</v>
      </c>
      <c r="J68" s="593">
        <v>1.0310077519379846</v>
      </c>
      <c r="K68" s="593">
        <v>355</v>
      </c>
      <c r="L68" s="610">
        <v>129</v>
      </c>
      <c r="M68" s="610">
        <v>45795</v>
      </c>
      <c r="N68" s="593">
        <v>1</v>
      </c>
      <c r="O68" s="593">
        <v>355</v>
      </c>
      <c r="P68" s="610">
        <v>168</v>
      </c>
      <c r="Q68" s="610">
        <v>60144</v>
      </c>
      <c r="R68" s="598">
        <v>1.3133311496888307</v>
      </c>
      <c r="S68" s="611">
        <v>358</v>
      </c>
    </row>
    <row r="69" spans="1:19" ht="14.4" customHeight="1" x14ac:dyDescent="0.3">
      <c r="A69" s="592" t="s">
        <v>767</v>
      </c>
      <c r="B69" s="593" t="s">
        <v>768</v>
      </c>
      <c r="C69" s="593" t="s">
        <v>440</v>
      </c>
      <c r="D69" s="593" t="s">
        <v>516</v>
      </c>
      <c r="E69" s="593" t="s">
        <v>782</v>
      </c>
      <c r="F69" s="593" t="s">
        <v>811</v>
      </c>
      <c r="G69" s="593" t="s">
        <v>812</v>
      </c>
      <c r="H69" s="610">
        <v>50</v>
      </c>
      <c r="I69" s="610">
        <v>11150</v>
      </c>
      <c r="J69" s="593">
        <v>1.3157894736842106</v>
      </c>
      <c r="K69" s="593">
        <v>223</v>
      </c>
      <c r="L69" s="610">
        <v>38</v>
      </c>
      <c r="M69" s="610">
        <v>8474</v>
      </c>
      <c r="N69" s="593">
        <v>1</v>
      </c>
      <c r="O69" s="593">
        <v>223</v>
      </c>
      <c r="P69" s="610">
        <v>35</v>
      </c>
      <c r="Q69" s="610">
        <v>7910</v>
      </c>
      <c r="R69" s="598">
        <v>0.93344347415624263</v>
      </c>
      <c r="S69" s="611">
        <v>226</v>
      </c>
    </row>
    <row r="70" spans="1:19" ht="14.4" customHeight="1" x14ac:dyDescent="0.3">
      <c r="A70" s="592" t="s">
        <v>767</v>
      </c>
      <c r="B70" s="593" t="s">
        <v>768</v>
      </c>
      <c r="C70" s="593" t="s">
        <v>440</v>
      </c>
      <c r="D70" s="593" t="s">
        <v>516</v>
      </c>
      <c r="E70" s="593" t="s">
        <v>782</v>
      </c>
      <c r="F70" s="593" t="s">
        <v>813</v>
      </c>
      <c r="G70" s="593" t="s">
        <v>814</v>
      </c>
      <c r="H70" s="610">
        <v>1</v>
      </c>
      <c r="I70" s="610">
        <v>77</v>
      </c>
      <c r="J70" s="593"/>
      <c r="K70" s="593">
        <v>77</v>
      </c>
      <c r="L70" s="610"/>
      <c r="M70" s="610"/>
      <c r="N70" s="593"/>
      <c r="O70" s="593"/>
      <c r="P70" s="610"/>
      <c r="Q70" s="610"/>
      <c r="R70" s="598"/>
      <c r="S70" s="611"/>
    </row>
    <row r="71" spans="1:19" ht="14.4" customHeight="1" x14ac:dyDescent="0.3">
      <c r="A71" s="592" t="s">
        <v>767</v>
      </c>
      <c r="B71" s="593" t="s">
        <v>768</v>
      </c>
      <c r="C71" s="593" t="s">
        <v>440</v>
      </c>
      <c r="D71" s="593" t="s">
        <v>516</v>
      </c>
      <c r="E71" s="593" t="s">
        <v>782</v>
      </c>
      <c r="F71" s="593" t="s">
        <v>817</v>
      </c>
      <c r="G71" s="593" t="s">
        <v>818</v>
      </c>
      <c r="H71" s="610"/>
      <c r="I71" s="610"/>
      <c r="J71" s="593"/>
      <c r="K71" s="593"/>
      <c r="L71" s="610"/>
      <c r="M71" s="610"/>
      <c r="N71" s="593"/>
      <c r="O71" s="593"/>
      <c r="P71" s="610">
        <v>1</v>
      </c>
      <c r="Q71" s="610">
        <v>61</v>
      </c>
      <c r="R71" s="598"/>
      <c r="S71" s="611">
        <v>61</v>
      </c>
    </row>
    <row r="72" spans="1:19" ht="14.4" customHeight="1" x14ac:dyDescent="0.3">
      <c r="A72" s="592" t="s">
        <v>767</v>
      </c>
      <c r="B72" s="593" t="s">
        <v>768</v>
      </c>
      <c r="C72" s="593" t="s">
        <v>440</v>
      </c>
      <c r="D72" s="593" t="s">
        <v>516</v>
      </c>
      <c r="E72" s="593" t="s">
        <v>782</v>
      </c>
      <c r="F72" s="593" t="s">
        <v>819</v>
      </c>
      <c r="G72" s="593" t="s">
        <v>820</v>
      </c>
      <c r="H72" s="610">
        <v>30</v>
      </c>
      <c r="I72" s="610">
        <v>21030</v>
      </c>
      <c r="J72" s="593">
        <v>0.78834907782276198</v>
      </c>
      <c r="K72" s="593">
        <v>701</v>
      </c>
      <c r="L72" s="610">
        <v>38</v>
      </c>
      <c r="M72" s="610">
        <v>26676</v>
      </c>
      <c r="N72" s="593">
        <v>1</v>
      </c>
      <c r="O72" s="593">
        <v>702</v>
      </c>
      <c r="P72" s="610">
        <v>24</v>
      </c>
      <c r="Q72" s="610">
        <v>16968</v>
      </c>
      <c r="R72" s="598">
        <v>0.63607737291947819</v>
      </c>
      <c r="S72" s="611">
        <v>707</v>
      </c>
    </row>
    <row r="73" spans="1:19" ht="14.4" customHeight="1" x14ac:dyDescent="0.3">
      <c r="A73" s="592" t="s">
        <v>767</v>
      </c>
      <c r="B73" s="593" t="s">
        <v>768</v>
      </c>
      <c r="C73" s="593" t="s">
        <v>440</v>
      </c>
      <c r="D73" s="593" t="s">
        <v>516</v>
      </c>
      <c r="E73" s="593" t="s">
        <v>782</v>
      </c>
      <c r="F73" s="593" t="s">
        <v>821</v>
      </c>
      <c r="G73" s="593" t="s">
        <v>822</v>
      </c>
      <c r="H73" s="610">
        <v>127</v>
      </c>
      <c r="I73" s="610">
        <v>29337</v>
      </c>
      <c r="J73" s="593">
        <v>0.91632308845577215</v>
      </c>
      <c r="K73" s="593">
        <v>231</v>
      </c>
      <c r="L73" s="610">
        <v>138</v>
      </c>
      <c r="M73" s="610">
        <v>32016</v>
      </c>
      <c r="N73" s="593">
        <v>1</v>
      </c>
      <c r="O73" s="593">
        <v>232</v>
      </c>
      <c r="P73" s="610">
        <v>137</v>
      </c>
      <c r="Q73" s="610">
        <v>31921</v>
      </c>
      <c r="R73" s="598">
        <v>0.99703273363318345</v>
      </c>
      <c r="S73" s="611">
        <v>233</v>
      </c>
    </row>
    <row r="74" spans="1:19" ht="14.4" customHeight="1" x14ac:dyDescent="0.3">
      <c r="A74" s="592" t="s">
        <v>767</v>
      </c>
      <c r="B74" s="593" t="s">
        <v>768</v>
      </c>
      <c r="C74" s="593" t="s">
        <v>440</v>
      </c>
      <c r="D74" s="593" t="s">
        <v>516</v>
      </c>
      <c r="E74" s="593" t="s">
        <v>782</v>
      </c>
      <c r="F74" s="593" t="s">
        <v>823</v>
      </c>
      <c r="G74" s="593" t="s">
        <v>824</v>
      </c>
      <c r="H74" s="610">
        <v>0</v>
      </c>
      <c r="I74" s="610">
        <v>0</v>
      </c>
      <c r="J74" s="593"/>
      <c r="K74" s="593"/>
      <c r="L74" s="610"/>
      <c r="M74" s="610"/>
      <c r="N74" s="593"/>
      <c r="O74" s="593"/>
      <c r="P74" s="610"/>
      <c r="Q74" s="610"/>
      <c r="R74" s="598"/>
      <c r="S74" s="611"/>
    </row>
    <row r="75" spans="1:19" ht="14.4" customHeight="1" x14ac:dyDescent="0.3">
      <c r="A75" s="592" t="s">
        <v>767</v>
      </c>
      <c r="B75" s="593" t="s">
        <v>768</v>
      </c>
      <c r="C75" s="593" t="s">
        <v>440</v>
      </c>
      <c r="D75" s="593" t="s">
        <v>763</v>
      </c>
      <c r="E75" s="593" t="s">
        <v>782</v>
      </c>
      <c r="F75" s="593" t="s">
        <v>801</v>
      </c>
      <c r="G75" s="593" t="s">
        <v>802</v>
      </c>
      <c r="H75" s="610">
        <v>1</v>
      </c>
      <c r="I75" s="610">
        <v>33.33</v>
      </c>
      <c r="J75" s="593"/>
      <c r="K75" s="593">
        <v>33.33</v>
      </c>
      <c r="L75" s="610"/>
      <c r="M75" s="610"/>
      <c r="N75" s="593"/>
      <c r="O75" s="593"/>
      <c r="P75" s="610"/>
      <c r="Q75" s="610"/>
      <c r="R75" s="598"/>
      <c r="S75" s="611"/>
    </row>
    <row r="76" spans="1:19" ht="14.4" customHeight="1" x14ac:dyDescent="0.3">
      <c r="A76" s="592" t="s">
        <v>767</v>
      </c>
      <c r="B76" s="593" t="s">
        <v>768</v>
      </c>
      <c r="C76" s="593" t="s">
        <v>440</v>
      </c>
      <c r="D76" s="593" t="s">
        <v>763</v>
      </c>
      <c r="E76" s="593" t="s">
        <v>782</v>
      </c>
      <c r="F76" s="593" t="s">
        <v>807</v>
      </c>
      <c r="G76" s="593" t="s">
        <v>808</v>
      </c>
      <c r="H76" s="610">
        <v>4</v>
      </c>
      <c r="I76" s="610">
        <v>296</v>
      </c>
      <c r="J76" s="593"/>
      <c r="K76" s="593">
        <v>74</v>
      </c>
      <c r="L76" s="610"/>
      <c r="M76" s="610"/>
      <c r="N76" s="593"/>
      <c r="O76" s="593"/>
      <c r="P76" s="610"/>
      <c r="Q76" s="610"/>
      <c r="R76" s="598"/>
      <c r="S76" s="611"/>
    </row>
    <row r="77" spans="1:19" ht="14.4" customHeight="1" x14ac:dyDescent="0.3">
      <c r="A77" s="592" t="s">
        <v>767</v>
      </c>
      <c r="B77" s="593" t="s">
        <v>768</v>
      </c>
      <c r="C77" s="593" t="s">
        <v>440</v>
      </c>
      <c r="D77" s="593" t="s">
        <v>763</v>
      </c>
      <c r="E77" s="593" t="s">
        <v>782</v>
      </c>
      <c r="F77" s="593" t="s">
        <v>809</v>
      </c>
      <c r="G77" s="593" t="s">
        <v>810</v>
      </c>
      <c r="H77" s="610">
        <v>1</v>
      </c>
      <c r="I77" s="610">
        <v>355</v>
      </c>
      <c r="J77" s="593"/>
      <c r="K77" s="593">
        <v>355</v>
      </c>
      <c r="L77" s="610"/>
      <c r="M77" s="610"/>
      <c r="N77" s="593"/>
      <c r="O77" s="593"/>
      <c r="P77" s="610"/>
      <c r="Q77" s="610"/>
      <c r="R77" s="598"/>
      <c r="S77" s="611"/>
    </row>
    <row r="78" spans="1:19" ht="14.4" customHeight="1" x14ac:dyDescent="0.3">
      <c r="A78" s="592" t="s">
        <v>767</v>
      </c>
      <c r="B78" s="593" t="s">
        <v>768</v>
      </c>
      <c r="C78" s="593" t="s">
        <v>440</v>
      </c>
      <c r="D78" s="593" t="s">
        <v>517</v>
      </c>
      <c r="E78" s="593" t="s">
        <v>782</v>
      </c>
      <c r="F78" s="593" t="s">
        <v>787</v>
      </c>
      <c r="G78" s="593" t="s">
        <v>788</v>
      </c>
      <c r="H78" s="610">
        <v>4</v>
      </c>
      <c r="I78" s="610">
        <v>148</v>
      </c>
      <c r="J78" s="593">
        <v>0.44444444444444442</v>
      </c>
      <c r="K78" s="593">
        <v>37</v>
      </c>
      <c r="L78" s="610">
        <v>9</v>
      </c>
      <c r="M78" s="610">
        <v>333</v>
      </c>
      <c r="N78" s="593">
        <v>1</v>
      </c>
      <c r="O78" s="593">
        <v>37</v>
      </c>
      <c r="P78" s="610">
        <v>2</v>
      </c>
      <c r="Q78" s="610">
        <v>76</v>
      </c>
      <c r="R78" s="598">
        <v>0.22822822822822822</v>
      </c>
      <c r="S78" s="611">
        <v>38</v>
      </c>
    </row>
    <row r="79" spans="1:19" ht="14.4" customHeight="1" x14ac:dyDescent="0.3">
      <c r="A79" s="592" t="s">
        <v>767</v>
      </c>
      <c r="B79" s="593" t="s">
        <v>768</v>
      </c>
      <c r="C79" s="593" t="s">
        <v>440</v>
      </c>
      <c r="D79" s="593" t="s">
        <v>517</v>
      </c>
      <c r="E79" s="593" t="s">
        <v>782</v>
      </c>
      <c r="F79" s="593" t="s">
        <v>789</v>
      </c>
      <c r="G79" s="593" t="s">
        <v>790</v>
      </c>
      <c r="H79" s="610">
        <v>1</v>
      </c>
      <c r="I79" s="610">
        <v>10</v>
      </c>
      <c r="J79" s="593">
        <v>0.33333333333333331</v>
      </c>
      <c r="K79" s="593">
        <v>10</v>
      </c>
      <c r="L79" s="610">
        <v>3</v>
      </c>
      <c r="M79" s="610">
        <v>30</v>
      </c>
      <c r="N79" s="593">
        <v>1</v>
      </c>
      <c r="O79" s="593">
        <v>10</v>
      </c>
      <c r="P79" s="610"/>
      <c r="Q79" s="610"/>
      <c r="R79" s="598"/>
      <c r="S79" s="611"/>
    </row>
    <row r="80" spans="1:19" ht="14.4" customHeight="1" x14ac:dyDescent="0.3">
      <c r="A80" s="592" t="s">
        <v>767</v>
      </c>
      <c r="B80" s="593" t="s">
        <v>768</v>
      </c>
      <c r="C80" s="593" t="s">
        <v>440</v>
      </c>
      <c r="D80" s="593" t="s">
        <v>517</v>
      </c>
      <c r="E80" s="593" t="s">
        <v>782</v>
      </c>
      <c r="F80" s="593" t="s">
        <v>795</v>
      </c>
      <c r="G80" s="593" t="s">
        <v>796</v>
      </c>
      <c r="H80" s="610">
        <v>4</v>
      </c>
      <c r="I80" s="610">
        <v>296</v>
      </c>
      <c r="J80" s="593">
        <v>0.66666666666666663</v>
      </c>
      <c r="K80" s="593">
        <v>74</v>
      </c>
      <c r="L80" s="610">
        <v>6</v>
      </c>
      <c r="M80" s="610">
        <v>444</v>
      </c>
      <c r="N80" s="593">
        <v>1</v>
      </c>
      <c r="O80" s="593">
        <v>74</v>
      </c>
      <c r="P80" s="610"/>
      <c r="Q80" s="610"/>
      <c r="R80" s="598"/>
      <c r="S80" s="611"/>
    </row>
    <row r="81" spans="1:19" ht="14.4" customHeight="1" x14ac:dyDescent="0.3">
      <c r="A81" s="592" t="s">
        <v>767</v>
      </c>
      <c r="B81" s="593" t="s">
        <v>768</v>
      </c>
      <c r="C81" s="593" t="s">
        <v>440</v>
      </c>
      <c r="D81" s="593" t="s">
        <v>517</v>
      </c>
      <c r="E81" s="593" t="s">
        <v>782</v>
      </c>
      <c r="F81" s="593" t="s">
        <v>797</v>
      </c>
      <c r="G81" s="593" t="s">
        <v>798</v>
      </c>
      <c r="H81" s="610">
        <v>1</v>
      </c>
      <c r="I81" s="610">
        <v>177</v>
      </c>
      <c r="J81" s="593"/>
      <c r="K81" s="593">
        <v>177</v>
      </c>
      <c r="L81" s="610"/>
      <c r="M81" s="610"/>
      <c r="N81" s="593"/>
      <c r="O81" s="593"/>
      <c r="P81" s="610"/>
      <c r="Q81" s="610"/>
      <c r="R81" s="598"/>
      <c r="S81" s="611"/>
    </row>
    <row r="82" spans="1:19" ht="14.4" customHeight="1" x14ac:dyDescent="0.3">
      <c r="A82" s="592" t="s">
        <v>767</v>
      </c>
      <c r="B82" s="593" t="s">
        <v>768</v>
      </c>
      <c r="C82" s="593" t="s">
        <v>440</v>
      </c>
      <c r="D82" s="593" t="s">
        <v>517</v>
      </c>
      <c r="E82" s="593" t="s">
        <v>782</v>
      </c>
      <c r="F82" s="593" t="s">
        <v>801</v>
      </c>
      <c r="G82" s="593" t="s">
        <v>802</v>
      </c>
      <c r="H82" s="610">
        <v>4</v>
      </c>
      <c r="I82" s="610">
        <v>133.32999999999998</v>
      </c>
      <c r="J82" s="593">
        <v>0.79996400071998541</v>
      </c>
      <c r="K82" s="593">
        <v>33.332499999999996</v>
      </c>
      <c r="L82" s="610">
        <v>5</v>
      </c>
      <c r="M82" s="610">
        <v>166.67000000000002</v>
      </c>
      <c r="N82" s="593">
        <v>1</v>
      </c>
      <c r="O82" s="593">
        <v>33.334000000000003</v>
      </c>
      <c r="P82" s="610"/>
      <c r="Q82" s="610"/>
      <c r="R82" s="598"/>
      <c r="S82" s="611"/>
    </row>
    <row r="83" spans="1:19" ht="14.4" customHeight="1" x14ac:dyDescent="0.3">
      <c r="A83" s="592" t="s">
        <v>767</v>
      </c>
      <c r="B83" s="593" t="s">
        <v>768</v>
      </c>
      <c r="C83" s="593" t="s">
        <v>440</v>
      </c>
      <c r="D83" s="593" t="s">
        <v>517</v>
      </c>
      <c r="E83" s="593" t="s">
        <v>782</v>
      </c>
      <c r="F83" s="593" t="s">
        <v>807</v>
      </c>
      <c r="G83" s="593" t="s">
        <v>808</v>
      </c>
      <c r="H83" s="610">
        <v>10</v>
      </c>
      <c r="I83" s="610">
        <v>740</v>
      </c>
      <c r="J83" s="593">
        <v>1.25</v>
      </c>
      <c r="K83" s="593">
        <v>74</v>
      </c>
      <c r="L83" s="610">
        <v>8</v>
      </c>
      <c r="M83" s="610">
        <v>592</v>
      </c>
      <c r="N83" s="593">
        <v>1</v>
      </c>
      <c r="O83" s="593">
        <v>74</v>
      </c>
      <c r="P83" s="610">
        <v>7</v>
      </c>
      <c r="Q83" s="610">
        <v>525</v>
      </c>
      <c r="R83" s="598">
        <v>0.88682432432432434</v>
      </c>
      <c r="S83" s="611">
        <v>75</v>
      </c>
    </row>
    <row r="84" spans="1:19" ht="14.4" customHeight="1" x14ac:dyDescent="0.3">
      <c r="A84" s="592" t="s">
        <v>767</v>
      </c>
      <c r="B84" s="593" t="s">
        <v>768</v>
      </c>
      <c r="C84" s="593" t="s">
        <v>440</v>
      </c>
      <c r="D84" s="593" t="s">
        <v>517</v>
      </c>
      <c r="E84" s="593" t="s">
        <v>782</v>
      </c>
      <c r="F84" s="593" t="s">
        <v>809</v>
      </c>
      <c r="G84" s="593" t="s">
        <v>810</v>
      </c>
      <c r="H84" s="610">
        <v>2</v>
      </c>
      <c r="I84" s="610">
        <v>710</v>
      </c>
      <c r="J84" s="593">
        <v>0.5</v>
      </c>
      <c r="K84" s="593">
        <v>355</v>
      </c>
      <c r="L84" s="610">
        <v>4</v>
      </c>
      <c r="M84" s="610">
        <v>1420</v>
      </c>
      <c r="N84" s="593">
        <v>1</v>
      </c>
      <c r="O84" s="593">
        <v>355</v>
      </c>
      <c r="P84" s="610"/>
      <c r="Q84" s="610"/>
      <c r="R84" s="598"/>
      <c r="S84" s="611"/>
    </row>
    <row r="85" spans="1:19" ht="14.4" customHeight="1" x14ac:dyDescent="0.3">
      <c r="A85" s="592" t="s">
        <v>767</v>
      </c>
      <c r="B85" s="593" t="s">
        <v>768</v>
      </c>
      <c r="C85" s="593" t="s">
        <v>440</v>
      </c>
      <c r="D85" s="593" t="s">
        <v>517</v>
      </c>
      <c r="E85" s="593" t="s">
        <v>782</v>
      </c>
      <c r="F85" s="593" t="s">
        <v>811</v>
      </c>
      <c r="G85" s="593" t="s">
        <v>812</v>
      </c>
      <c r="H85" s="610">
        <v>2</v>
      </c>
      <c r="I85" s="610">
        <v>446</v>
      </c>
      <c r="J85" s="593">
        <v>0.33333333333333331</v>
      </c>
      <c r="K85" s="593">
        <v>223</v>
      </c>
      <c r="L85" s="610">
        <v>6</v>
      </c>
      <c r="M85" s="610">
        <v>1338</v>
      </c>
      <c r="N85" s="593">
        <v>1</v>
      </c>
      <c r="O85" s="593">
        <v>223</v>
      </c>
      <c r="P85" s="610"/>
      <c r="Q85" s="610"/>
      <c r="R85" s="598"/>
      <c r="S85" s="611"/>
    </row>
    <row r="86" spans="1:19" ht="14.4" customHeight="1" x14ac:dyDescent="0.3">
      <c r="A86" s="592" t="s">
        <v>767</v>
      </c>
      <c r="B86" s="593" t="s">
        <v>768</v>
      </c>
      <c r="C86" s="593" t="s">
        <v>440</v>
      </c>
      <c r="D86" s="593" t="s">
        <v>517</v>
      </c>
      <c r="E86" s="593" t="s">
        <v>782</v>
      </c>
      <c r="F86" s="593" t="s">
        <v>819</v>
      </c>
      <c r="G86" s="593" t="s">
        <v>820</v>
      </c>
      <c r="H86" s="610">
        <v>1</v>
      </c>
      <c r="I86" s="610">
        <v>701</v>
      </c>
      <c r="J86" s="593">
        <v>0.99857549857549854</v>
      </c>
      <c r="K86" s="593">
        <v>701</v>
      </c>
      <c r="L86" s="610">
        <v>1</v>
      </c>
      <c r="M86" s="610">
        <v>702</v>
      </c>
      <c r="N86" s="593">
        <v>1</v>
      </c>
      <c r="O86" s="593">
        <v>702</v>
      </c>
      <c r="P86" s="610"/>
      <c r="Q86" s="610"/>
      <c r="R86" s="598"/>
      <c r="S86" s="611"/>
    </row>
    <row r="87" spans="1:19" ht="14.4" customHeight="1" x14ac:dyDescent="0.3">
      <c r="A87" s="592" t="s">
        <v>767</v>
      </c>
      <c r="B87" s="593" t="s">
        <v>768</v>
      </c>
      <c r="C87" s="593" t="s">
        <v>440</v>
      </c>
      <c r="D87" s="593" t="s">
        <v>517</v>
      </c>
      <c r="E87" s="593" t="s">
        <v>782</v>
      </c>
      <c r="F87" s="593" t="s">
        <v>821</v>
      </c>
      <c r="G87" s="593" t="s">
        <v>822</v>
      </c>
      <c r="H87" s="610">
        <v>35</v>
      </c>
      <c r="I87" s="610">
        <v>8085</v>
      </c>
      <c r="J87" s="593">
        <v>1.1616379310344827</v>
      </c>
      <c r="K87" s="593">
        <v>231</v>
      </c>
      <c r="L87" s="610">
        <v>30</v>
      </c>
      <c r="M87" s="610">
        <v>6960</v>
      </c>
      <c r="N87" s="593">
        <v>1</v>
      </c>
      <c r="O87" s="593">
        <v>232</v>
      </c>
      <c r="P87" s="610">
        <v>40</v>
      </c>
      <c r="Q87" s="610">
        <v>9320</v>
      </c>
      <c r="R87" s="598">
        <v>1.3390804597701149</v>
      </c>
      <c r="S87" s="611">
        <v>233</v>
      </c>
    </row>
    <row r="88" spans="1:19" ht="14.4" customHeight="1" x14ac:dyDescent="0.3">
      <c r="A88" s="592" t="s">
        <v>767</v>
      </c>
      <c r="B88" s="593" t="s">
        <v>768</v>
      </c>
      <c r="C88" s="593" t="s">
        <v>440</v>
      </c>
      <c r="D88" s="593" t="s">
        <v>764</v>
      </c>
      <c r="E88" s="593" t="s">
        <v>769</v>
      </c>
      <c r="F88" s="593" t="s">
        <v>770</v>
      </c>
      <c r="G88" s="593" t="s">
        <v>469</v>
      </c>
      <c r="H88" s="610">
        <v>0.4</v>
      </c>
      <c r="I88" s="610">
        <v>21.64</v>
      </c>
      <c r="J88" s="593">
        <v>0.22222222222222224</v>
      </c>
      <c r="K88" s="593">
        <v>54.1</v>
      </c>
      <c r="L88" s="610">
        <v>1.8000000000000003</v>
      </c>
      <c r="M88" s="610">
        <v>97.38</v>
      </c>
      <c r="N88" s="593">
        <v>1</v>
      </c>
      <c r="O88" s="593">
        <v>54.099999999999987</v>
      </c>
      <c r="P88" s="610">
        <v>0.8</v>
      </c>
      <c r="Q88" s="610">
        <v>43.4</v>
      </c>
      <c r="R88" s="598">
        <v>0.44567673033477101</v>
      </c>
      <c r="S88" s="611">
        <v>54.249999999999993</v>
      </c>
    </row>
    <row r="89" spans="1:19" ht="14.4" customHeight="1" x14ac:dyDescent="0.3">
      <c r="A89" s="592" t="s">
        <v>767</v>
      </c>
      <c r="B89" s="593" t="s">
        <v>768</v>
      </c>
      <c r="C89" s="593" t="s">
        <v>440</v>
      </c>
      <c r="D89" s="593" t="s">
        <v>764</v>
      </c>
      <c r="E89" s="593" t="s">
        <v>769</v>
      </c>
      <c r="F89" s="593" t="s">
        <v>778</v>
      </c>
      <c r="G89" s="593" t="s">
        <v>463</v>
      </c>
      <c r="H89" s="610">
        <v>0.1</v>
      </c>
      <c r="I89" s="610">
        <v>0.48</v>
      </c>
      <c r="J89" s="593">
        <v>0.22222222222222221</v>
      </c>
      <c r="K89" s="593">
        <v>4.8</v>
      </c>
      <c r="L89" s="610">
        <v>0.44999999999999996</v>
      </c>
      <c r="M89" s="610">
        <v>2.16</v>
      </c>
      <c r="N89" s="593">
        <v>1</v>
      </c>
      <c r="O89" s="593">
        <v>4.8000000000000007</v>
      </c>
      <c r="P89" s="610">
        <v>0.3</v>
      </c>
      <c r="Q89" s="610">
        <v>1.44</v>
      </c>
      <c r="R89" s="598">
        <v>0.66666666666666663</v>
      </c>
      <c r="S89" s="611">
        <v>4.8</v>
      </c>
    </row>
    <row r="90" spans="1:19" ht="14.4" customHeight="1" x14ac:dyDescent="0.3">
      <c r="A90" s="592" t="s">
        <v>767</v>
      </c>
      <c r="B90" s="593" t="s">
        <v>768</v>
      </c>
      <c r="C90" s="593" t="s">
        <v>440</v>
      </c>
      <c r="D90" s="593" t="s">
        <v>764</v>
      </c>
      <c r="E90" s="593" t="s">
        <v>782</v>
      </c>
      <c r="F90" s="593" t="s">
        <v>787</v>
      </c>
      <c r="G90" s="593" t="s">
        <v>788</v>
      </c>
      <c r="H90" s="610">
        <v>91</v>
      </c>
      <c r="I90" s="610">
        <v>3367</v>
      </c>
      <c r="J90" s="593">
        <v>1.0963855421686748</v>
      </c>
      <c r="K90" s="593">
        <v>37</v>
      </c>
      <c r="L90" s="610">
        <v>83</v>
      </c>
      <c r="M90" s="610">
        <v>3071</v>
      </c>
      <c r="N90" s="593">
        <v>1</v>
      </c>
      <c r="O90" s="593">
        <v>37</v>
      </c>
      <c r="P90" s="610">
        <v>46</v>
      </c>
      <c r="Q90" s="610">
        <v>1748</v>
      </c>
      <c r="R90" s="598">
        <v>0.56919570172582223</v>
      </c>
      <c r="S90" s="611">
        <v>38</v>
      </c>
    </row>
    <row r="91" spans="1:19" ht="14.4" customHeight="1" x14ac:dyDescent="0.3">
      <c r="A91" s="592" t="s">
        <v>767</v>
      </c>
      <c r="B91" s="593" t="s">
        <v>768</v>
      </c>
      <c r="C91" s="593" t="s">
        <v>440</v>
      </c>
      <c r="D91" s="593" t="s">
        <v>764</v>
      </c>
      <c r="E91" s="593" t="s">
        <v>782</v>
      </c>
      <c r="F91" s="593" t="s">
        <v>789</v>
      </c>
      <c r="G91" s="593" t="s">
        <v>790</v>
      </c>
      <c r="H91" s="610">
        <v>173</v>
      </c>
      <c r="I91" s="610">
        <v>1730</v>
      </c>
      <c r="J91" s="593">
        <v>1.291044776119403</v>
      </c>
      <c r="K91" s="593">
        <v>10</v>
      </c>
      <c r="L91" s="610">
        <v>134</v>
      </c>
      <c r="M91" s="610">
        <v>1340</v>
      </c>
      <c r="N91" s="593">
        <v>1</v>
      </c>
      <c r="O91" s="593">
        <v>10</v>
      </c>
      <c r="P91" s="610">
        <v>144</v>
      </c>
      <c r="Q91" s="610">
        <v>1440</v>
      </c>
      <c r="R91" s="598">
        <v>1.0746268656716418</v>
      </c>
      <c r="S91" s="611">
        <v>10</v>
      </c>
    </row>
    <row r="92" spans="1:19" ht="14.4" customHeight="1" x14ac:dyDescent="0.3">
      <c r="A92" s="592" t="s">
        <v>767</v>
      </c>
      <c r="B92" s="593" t="s">
        <v>768</v>
      </c>
      <c r="C92" s="593" t="s">
        <v>440</v>
      </c>
      <c r="D92" s="593" t="s">
        <v>764</v>
      </c>
      <c r="E92" s="593" t="s">
        <v>782</v>
      </c>
      <c r="F92" s="593" t="s">
        <v>791</v>
      </c>
      <c r="G92" s="593" t="s">
        <v>792</v>
      </c>
      <c r="H92" s="610">
        <v>2</v>
      </c>
      <c r="I92" s="610">
        <v>10</v>
      </c>
      <c r="J92" s="593">
        <v>0.66666666666666663</v>
      </c>
      <c r="K92" s="593">
        <v>5</v>
      </c>
      <c r="L92" s="610">
        <v>3</v>
      </c>
      <c r="M92" s="610">
        <v>15</v>
      </c>
      <c r="N92" s="593">
        <v>1</v>
      </c>
      <c r="O92" s="593">
        <v>5</v>
      </c>
      <c r="P92" s="610">
        <v>2</v>
      </c>
      <c r="Q92" s="610">
        <v>10</v>
      </c>
      <c r="R92" s="598">
        <v>0.66666666666666663</v>
      </c>
      <c r="S92" s="611">
        <v>5</v>
      </c>
    </row>
    <row r="93" spans="1:19" ht="14.4" customHeight="1" x14ac:dyDescent="0.3">
      <c r="A93" s="592" t="s">
        <v>767</v>
      </c>
      <c r="B93" s="593" t="s">
        <v>768</v>
      </c>
      <c r="C93" s="593" t="s">
        <v>440</v>
      </c>
      <c r="D93" s="593" t="s">
        <v>764</v>
      </c>
      <c r="E93" s="593" t="s">
        <v>782</v>
      </c>
      <c r="F93" s="593" t="s">
        <v>795</v>
      </c>
      <c r="G93" s="593" t="s">
        <v>796</v>
      </c>
      <c r="H93" s="610">
        <v>82</v>
      </c>
      <c r="I93" s="610">
        <v>6068</v>
      </c>
      <c r="J93" s="593">
        <v>1.0789473684210527</v>
      </c>
      <c r="K93" s="593">
        <v>74</v>
      </c>
      <c r="L93" s="610">
        <v>76</v>
      </c>
      <c r="M93" s="610">
        <v>5624</v>
      </c>
      <c r="N93" s="593">
        <v>1</v>
      </c>
      <c r="O93" s="593">
        <v>74</v>
      </c>
      <c r="P93" s="610">
        <v>37</v>
      </c>
      <c r="Q93" s="610">
        <v>2775</v>
      </c>
      <c r="R93" s="598">
        <v>0.49342105263157893</v>
      </c>
      <c r="S93" s="611">
        <v>75</v>
      </c>
    </row>
    <row r="94" spans="1:19" ht="14.4" customHeight="1" x14ac:dyDescent="0.3">
      <c r="A94" s="592" t="s">
        <v>767</v>
      </c>
      <c r="B94" s="593" t="s">
        <v>768</v>
      </c>
      <c r="C94" s="593" t="s">
        <v>440</v>
      </c>
      <c r="D94" s="593" t="s">
        <v>764</v>
      </c>
      <c r="E94" s="593" t="s">
        <v>782</v>
      </c>
      <c r="F94" s="593" t="s">
        <v>801</v>
      </c>
      <c r="G94" s="593" t="s">
        <v>802</v>
      </c>
      <c r="H94" s="610">
        <v>230</v>
      </c>
      <c r="I94" s="610">
        <v>7666.66</v>
      </c>
      <c r="J94" s="593">
        <v>1.2849165194597982</v>
      </c>
      <c r="K94" s="593">
        <v>33.333304347826086</v>
      </c>
      <c r="L94" s="610">
        <v>179</v>
      </c>
      <c r="M94" s="610">
        <v>5966.66</v>
      </c>
      <c r="N94" s="593">
        <v>1</v>
      </c>
      <c r="O94" s="593">
        <v>33.333296089385478</v>
      </c>
      <c r="P94" s="610">
        <v>169</v>
      </c>
      <c r="Q94" s="610">
        <v>5633.33</v>
      </c>
      <c r="R94" s="598">
        <v>0.94413457445203852</v>
      </c>
      <c r="S94" s="611">
        <v>33.333313609467453</v>
      </c>
    </row>
    <row r="95" spans="1:19" ht="14.4" customHeight="1" x14ac:dyDescent="0.3">
      <c r="A95" s="592" t="s">
        <v>767</v>
      </c>
      <c r="B95" s="593" t="s">
        <v>768</v>
      </c>
      <c r="C95" s="593" t="s">
        <v>440</v>
      </c>
      <c r="D95" s="593" t="s">
        <v>764</v>
      </c>
      <c r="E95" s="593" t="s">
        <v>782</v>
      </c>
      <c r="F95" s="593" t="s">
        <v>803</v>
      </c>
      <c r="G95" s="593" t="s">
        <v>804</v>
      </c>
      <c r="H95" s="610">
        <v>2</v>
      </c>
      <c r="I95" s="610">
        <v>74</v>
      </c>
      <c r="J95" s="593">
        <v>0.66666666666666663</v>
      </c>
      <c r="K95" s="593">
        <v>37</v>
      </c>
      <c r="L95" s="610">
        <v>3</v>
      </c>
      <c r="M95" s="610">
        <v>111</v>
      </c>
      <c r="N95" s="593">
        <v>1</v>
      </c>
      <c r="O95" s="593">
        <v>37</v>
      </c>
      <c r="P95" s="610"/>
      <c r="Q95" s="610"/>
      <c r="R95" s="598"/>
      <c r="S95" s="611"/>
    </row>
    <row r="96" spans="1:19" ht="14.4" customHeight="1" x14ac:dyDescent="0.3">
      <c r="A96" s="592" t="s">
        <v>767</v>
      </c>
      <c r="B96" s="593" t="s">
        <v>768</v>
      </c>
      <c r="C96" s="593" t="s">
        <v>440</v>
      </c>
      <c r="D96" s="593" t="s">
        <v>764</v>
      </c>
      <c r="E96" s="593" t="s">
        <v>782</v>
      </c>
      <c r="F96" s="593" t="s">
        <v>805</v>
      </c>
      <c r="G96" s="593" t="s">
        <v>806</v>
      </c>
      <c r="H96" s="610">
        <v>2</v>
      </c>
      <c r="I96" s="610">
        <v>264</v>
      </c>
      <c r="J96" s="593">
        <v>0.2</v>
      </c>
      <c r="K96" s="593">
        <v>132</v>
      </c>
      <c r="L96" s="610">
        <v>10</v>
      </c>
      <c r="M96" s="610">
        <v>1320</v>
      </c>
      <c r="N96" s="593">
        <v>1</v>
      </c>
      <c r="O96" s="593">
        <v>132</v>
      </c>
      <c r="P96" s="610">
        <v>5</v>
      </c>
      <c r="Q96" s="610">
        <v>675</v>
      </c>
      <c r="R96" s="598">
        <v>0.51136363636363635</v>
      </c>
      <c r="S96" s="611">
        <v>135</v>
      </c>
    </row>
    <row r="97" spans="1:19" ht="14.4" customHeight="1" x14ac:dyDescent="0.3">
      <c r="A97" s="592" t="s">
        <v>767</v>
      </c>
      <c r="B97" s="593" t="s">
        <v>768</v>
      </c>
      <c r="C97" s="593" t="s">
        <v>440</v>
      </c>
      <c r="D97" s="593" t="s">
        <v>764</v>
      </c>
      <c r="E97" s="593" t="s">
        <v>782</v>
      </c>
      <c r="F97" s="593" t="s">
        <v>807</v>
      </c>
      <c r="G97" s="593" t="s">
        <v>808</v>
      </c>
      <c r="H97" s="610">
        <v>81</v>
      </c>
      <c r="I97" s="610">
        <v>5994</v>
      </c>
      <c r="J97" s="593">
        <v>20.25</v>
      </c>
      <c r="K97" s="593">
        <v>74</v>
      </c>
      <c r="L97" s="610">
        <v>4</v>
      </c>
      <c r="M97" s="610">
        <v>296</v>
      </c>
      <c r="N97" s="593">
        <v>1</v>
      </c>
      <c r="O97" s="593">
        <v>74</v>
      </c>
      <c r="P97" s="610">
        <v>3</v>
      </c>
      <c r="Q97" s="610">
        <v>225</v>
      </c>
      <c r="R97" s="598">
        <v>0.76013513513513509</v>
      </c>
      <c r="S97" s="611">
        <v>75</v>
      </c>
    </row>
    <row r="98" spans="1:19" ht="14.4" customHeight="1" x14ac:dyDescent="0.3">
      <c r="A98" s="592" t="s">
        <v>767</v>
      </c>
      <c r="B98" s="593" t="s">
        <v>768</v>
      </c>
      <c r="C98" s="593" t="s">
        <v>440</v>
      </c>
      <c r="D98" s="593" t="s">
        <v>764</v>
      </c>
      <c r="E98" s="593" t="s">
        <v>782</v>
      </c>
      <c r="F98" s="593" t="s">
        <v>809</v>
      </c>
      <c r="G98" s="593" t="s">
        <v>810</v>
      </c>
      <c r="H98" s="610">
        <v>174</v>
      </c>
      <c r="I98" s="610">
        <v>61770</v>
      </c>
      <c r="J98" s="593">
        <v>1.3181818181818181</v>
      </c>
      <c r="K98" s="593">
        <v>355</v>
      </c>
      <c r="L98" s="610">
        <v>132</v>
      </c>
      <c r="M98" s="610">
        <v>46860</v>
      </c>
      <c r="N98" s="593">
        <v>1</v>
      </c>
      <c r="O98" s="593">
        <v>355</v>
      </c>
      <c r="P98" s="610">
        <v>145</v>
      </c>
      <c r="Q98" s="610">
        <v>51910</v>
      </c>
      <c r="R98" s="598">
        <v>1.1077678190354248</v>
      </c>
      <c r="S98" s="611">
        <v>358</v>
      </c>
    </row>
    <row r="99" spans="1:19" ht="14.4" customHeight="1" x14ac:dyDescent="0.3">
      <c r="A99" s="592" t="s">
        <v>767</v>
      </c>
      <c r="B99" s="593" t="s">
        <v>768</v>
      </c>
      <c r="C99" s="593" t="s">
        <v>440</v>
      </c>
      <c r="D99" s="593" t="s">
        <v>764</v>
      </c>
      <c r="E99" s="593" t="s">
        <v>782</v>
      </c>
      <c r="F99" s="593" t="s">
        <v>811</v>
      </c>
      <c r="G99" s="593" t="s">
        <v>812</v>
      </c>
      <c r="H99" s="610">
        <v>243</v>
      </c>
      <c r="I99" s="610">
        <v>54189</v>
      </c>
      <c r="J99" s="593">
        <v>1.0752212389380531</v>
      </c>
      <c r="K99" s="593">
        <v>223</v>
      </c>
      <c r="L99" s="610">
        <v>226</v>
      </c>
      <c r="M99" s="610">
        <v>50398</v>
      </c>
      <c r="N99" s="593">
        <v>1</v>
      </c>
      <c r="O99" s="593">
        <v>223</v>
      </c>
      <c r="P99" s="610">
        <v>206</v>
      </c>
      <c r="Q99" s="610">
        <v>46556</v>
      </c>
      <c r="R99" s="598">
        <v>0.92376681614349776</v>
      </c>
      <c r="S99" s="611">
        <v>226</v>
      </c>
    </row>
    <row r="100" spans="1:19" ht="14.4" customHeight="1" x14ac:dyDescent="0.3">
      <c r="A100" s="592" t="s">
        <v>767</v>
      </c>
      <c r="B100" s="593" t="s">
        <v>768</v>
      </c>
      <c r="C100" s="593" t="s">
        <v>440</v>
      </c>
      <c r="D100" s="593" t="s">
        <v>764</v>
      </c>
      <c r="E100" s="593" t="s">
        <v>782</v>
      </c>
      <c r="F100" s="593" t="s">
        <v>819</v>
      </c>
      <c r="G100" s="593" t="s">
        <v>820</v>
      </c>
      <c r="H100" s="610">
        <v>56</v>
      </c>
      <c r="I100" s="610">
        <v>39256</v>
      </c>
      <c r="J100" s="593">
        <v>1.1650047483380817</v>
      </c>
      <c r="K100" s="593">
        <v>701</v>
      </c>
      <c r="L100" s="610">
        <v>48</v>
      </c>
      <c r="M100" s="610">
        <v>33696</v>
      </c>
      <c r="N100" s="593">
        <v>1</v>
      </c>
      <c r="O100" s="593">
        <v>702</v>
      </c>
      <c r="P100" s="610">
        <v>24</v>
      </c>
      <c r="Q100" s="610">
        <v>16968</v>
      </c>
      <c r="R100" s="598">
        <v>0.50356125356125359</v>
      </c>
      <c r="S100" s="611">
        <v>707</v>
      </c>
    </row>
    <row r="101" spans="1:19" ht="14.4" customHeight="1" x14ac:dyDescent="0.3">
      <c r="A101" s="592" t="s">
        <v>767</v>
      </c>
      <c r="B101" s="593" t="s">
        <v>768</v>
      </c>
      <c r="C101" s="593" t="s">
        <v>440</v>
      </c>
      <c r="D101" s="593" t="s">
        <v>764</v>
      </c>
      <c r="E101" s="593" t="s">
        <v>782</v>
      </c>
      <c r="F101" s="593" t="s">
        <v>821</v>
      </c>
      <c r="G101" s="593" t="s">
        <v>822</v>
      </c>
      <c r="H101" s="610">
        <v>154</v>
      </c>
      <c r="I101" s="610">
        <v>35574</v>
      </c>
      <c r="J101" s="593">
        <v>0.8863364560494319</v>
      </c>
      <c r="K101" s="593">
        <v>231</v>
      </c>
      <c r="L101" s="610">
        <v>173</v>
      </c>
      <c r="M101" s="610">
        <v>40136</v>
      </c>
      <c r="N101" s="593">
        <v>1</v>
      </c>
      <c r="O101" s="593">
        <v>232</v>
      </c>
      <c r="P101" s="610">
        <v>124</v>
      </c>
      <c r="Q101" s="610">
        <v>28892</v>
      </c>
      <c r="R101" s="598">
        <v>0.71985250149491731</v>
      </c>
      <c r="S101" s="611">
        <v>233</v>
      </c>
    </row>
    <row r="102" spans="1:19" ht="14.4" customHeight="1" x14ac:dyDescent="0.3">
      <c r="A102" s="592" t="s">
        <v>767</v>
      </c>
      <c r="B102" s="593" t="s">
        <v>768</v>
      </c>
      <c r="C102" s="593" t="s">
        <v>440</v>
      </c>
      <c r="D102" s="593" t="s">
        <v>518</v>
      </c>
      <c r="E102" s="593" t="s">
        <v>769</v>
      </c>
      <c r="F102" s="593" t="s">
        <v>770</v>
      </c>
      <c r="G102" s="593" t="s">
        <v>469</v>
      </c>
      <c r="H102" s="610">
        <v>12.399999999999999</v>
      </c>
      <c r="I102" s="610">
        <v>670.84</v>
      </c>
      <c r="J102" s="593">
        <v>0.87323943661971837</v>
      </c>
      <c r="K102" s="593">
        <v>54.100000000000009</v>
      </c>
      <c r="L102" s="610">
        <v>14.200000000000001</v>
      </c>
      <c r="M102" s="610">
        <v>768.22</v>
      </c>
      <c r="N102" s="593">
        <v>1</v>
      </c>
      <c r="O102" s="593">
        <v>54.099999999999994</v>
      </c>
      <c r="P102" s="610">
        <v>14.8</v>
      </c>
      <c r="Q102" s="610">
        <v>802.48</v>
      </c>
      <c r="R102" s="598">
        <v>1.044596599932311</v>
      </c>
      <c r="S102" s="611">
        <v>54.221621621621622</v>
      </c>
    </row>
    <row r="103" spans="1:19" ht="14.4" customHeight="1" x14ac:dyDescent="0.3">
      <c r="A103" s="592" t="s">
        <v>767</v>
      </c>
      <c r="B103" s="593" t="s">
        <v>768</v>
      </c>
      <c r="C103" s="593" t="s">
        <v>440</v>
      </c>
      <c r="D103" s="593" t="s">
        <v>518</v>
      </c>
      <c r="E103" s="593" t="s">
        <v>769</v>
      </c>
      <c r="F103" s="593" t="s">
        <v>773</v>
      </c>
      <c r="G103" s="593" t="s">
        <v>471</v>
      </c>
      <c r="H103" s="610"/>
      <c r="I103" s="610"/>
      <c r="J103" s="593"/>
      <c r="K103" s="593"/>
      <c r="L103" s="610">
        <v>1</v>
      </c>
      <c r="M103" s="610">
        <v>61.4</v>
      </c>
      <c r="N103" s="593">
        <v>1</v>
      </c>
      <c r="O103" s="593">
        <v>61.4</v>
      </c>
      <c r="P103" s="610">
        <v>1.1000000000000001</v>
      </c>
      <c r="Q103" s="610">
        <v>55.77</v>
      </c>
      <c r="R103" s="598">
        <v>0.90830618892508153</v>
      </c>
      <c r="S103" s="611">
        <v>50.699999999999996</v>
      </c>
    </row>
    <row r="104" spans="1:19" ht="14.4" customHeight="1" x14ac:dyDescent="0.3">
      <c r="A104" s="592" t="s">
        <v>767</v>
      </c>
      <c r="B104" s="593" t="s">
        <v>768</v>
      </c>
      <c r="C104" s="593" t="s">
        <v>440</v>
      </c>
      <c r="D104" s="593" t="s">
        <v>518</v>
      </c>
      <c r="E104" s="593" t="s">
        <v>769</v>
      </c>
      <c r="F104" s="593" t="s">
        <v>774</v>
      </c>
      <c r="G104" s="593" t="s">
        <v>775</v>
      </c>
      <c r="H104" s="610">
        <v>0.2</v>
      </c>
      <c r="I104" s="610">
        <v>35.4</v>
      </c>
      <c r="J104" s="593">
        <v>0.66666666666666674</v>
      </c>
      <c r="K104" s="593">
        <v>176.99999999999997</v>
      </c>
      <c r="L104" s="610">
        <v>0.30000000000000004</v>
      </c>
      <c r="M104" s="610">
        <v>53.099999999999994</v>
      </c>
      <c r="N104" s="593">
        <v>1</v>
      </c>
      <c r="O104" s="593">
        <v>176.99999999999994</v>
      </c>
      <c r="P104" s="610"/>
      <c r="Q104" s="610"/>
      <c r="R104" s="598"/>
      <c r="S104" s="611"/>
    </row>
    <row r="105" spans="1:19" ht="14.4" customHeight="1" x14ac:dyDescent="0.3">
      <c r="A105" s="592" t="s">
        <v>767</v>
      </c>
      <c r="B105" s="593" t="s">
        <v>768</v>
      </c>
      <c r="C105" s="593" t="s">
        <v>440</v>
      </c>
      <c r="D105" s="593" t="s">
        <v>518</v>
      </c>
      <c r="E105" s="593" t="s">
        <v>769</v>
      </c>
      <c r="F105" s="593" t="s">
        <v>778</v>
      </c>
      <c r="G105" s="593" t="s">
        <v>463</v>
      </c>
      <c r="H105" s="610">
        <v>3.1</v>
      </c>
      <c r="I105" s="610">
        <v>14.879999999999999</v>
      </c>
      <c r="J105" s="593">
        <v>0.92537313432835799</v>
      </c>
      <c r="K105" s="593">
        <v>4.8</v>
      </c>
      <c r="L105" s="610">
        <v>3.35</v>
      </c>
      <c r="M105" s="610">
        <v>16.080000000000002</v>
      </c>
      <c r="N105" s="593">
        <v>1</v>
      </c>
      <c r="O105" s="593">
        <v>4.8000000000000007</v>
      </c>
      <c r="P105" s="610">
        <v>3.95</v>
      </c>
      <c r="Q105" s="610">
        <v>18.96</v>
      </c>
      <c r="R105" s="598">
        <v>1.1791044776119401</v>
      </c>
      <c r="S105" s="611">
        <v>4.8</v>
      </c>
    </row>
    <row r="106" spans="1:19" ht="14.4" customHeight="1" x14ac:dyDescent="0.3">
      <c r="A106" s="592" t="s">
        <v>767</v>
      </c>
      <c r="B106" s="593" t="s">
        <v>768</v>
      </c>
      <c r="C106" s="593" t="s">
        <v>440</v>
      </c>
      <c r="D106" s="593" t="s">
        <v>518</v>
      </c>
      <c r="E106" s="593" t="s">
        <v>769</v>
      </c>
      <c r="F106" s="593" t="s">
        <v>779</v>
      </c>
      <c r="G106" s="593" t="s">
        <v>780</v>
      </c>
      <c r="H106" s="610">
        <v>1</v>
      </c>
      <c r="I106" s="610">
        <v>104.44</v>
      </c>
      <c r="J106" s="593">
        <v>0.19999999999999998</v>
      </c>
      <c r="K106" s="593">
        <v>104.44</v>
      </c>
      <c r="L106" s="610">
        <v>5</v>
      </c>
      <c r="M106" s="610">
        <v>522.20000000000005</v>
      </c>
      <c r="N106" s="593">
        <v>1</v>
      </c>
      <c r="O106" s="593">
        <v>104.44000000000001</v>
      </c>
      <c r="P106" s="610"/>
      <c r="Q106" s="610"/>
      <c r="R106" s="598"/>
      <c r="S106" s="611"/>
    </row>
    <row r="107" spans="1:19" ht="14.4" customHeight="1" x14ac:dyDescent="0.3">
      <c r="A107" s="592" t="s">
        <v>767</v>
      </c>
      <c r="B107" s="593" t="s">
        <v>768</v>
      </c>
      <c r="C107" s="593" t="s">
        <v>440</v>
      </c>
      <c r="D107" s="593" t="s">
        <v>518</v>
      </c>
      <c r="E107" s="593" t="s">
        <v>782</v>
      </c>
      <c r="F107" s="593" t="s">
        <v>787</v>
      </c>
      <c r="G107" s="593" t="s">
        <v>788</v>
      </c>
      <c r="H107" s="610">
        <v>75</v>
      </c>
      <c r="I107" s="610">
        <v>2775</v>
      </c>
      <c r="J107" s="593">
        <v>0.87209302325581395</v>
      </c>
      <c r="K107" s="593">
        <v>37</v>
      </c>
      <c r="L107" s="610">
        <v>86</v>
      </c>
      <c r="M107" s="610">
        <v>3182</v>
      </c>
      <c r="N107" s="593">
        <v>1</v>
      </c>
      <c r="O107" s="593">
        <v>37</v>
      </c>
      <c r="P107" s="610">
        <v>80</v>
      </c>
      <c r="Q107" s="610">
        <v>3040</v>
      </c>
      <c r="R107" s="598">
        <v>0.95537397862979256</v>
      </c>
      <c r="S107" s="611">
        <v>38</v>
      </c>
    </row>
    <row r="108" spans="1:19" ht="14.4" customHeight="1" x14ac:dyDescent="0.3">
      <c r="A108" s="592" t="s">
        <v>767</v>
      </c>
      <c r="B108" s="593" t="s">
        <v>768</v>
      </c>
      <c r="C108" s="593" t="s">
        <v>440</v>
      </c>
      <c r="D108" s="593" t="s">
        <v>518</v>
      </c>
      <c r="E108" s="593" t="s">
        <v>782</v>
      </c>
      <c r="F108" s="593" t="s">
        <v>789</v>
      </c>
      <c r="G108" s="593" t="s">
        <v>790</v>
      </c>
      <c r="H108" s="610">
        <v>13</v>
      </c>
      <c r="I108" s="610">
        <v>130</v>
      </c>
      <c r="J108" s="593">
        <v>0.65</v>
      </c>
      <c r="K108" s="593">
        <v>10</v>
      </c>
      <c r="L108" s="610">
        <v>20</v>
      </c>
      <c r="M108" s="610">
        <v>200</v>
      </c>
      <c r="N108" s="593">
        <v>1</v>
      </c>
      <c r="O108" s="593">
        <v>10</v>
      </c>
      <c r="P108" s="610">
        <v>48</v>
      </c>
      <c r="Q108" s="610">
        <v>480</v>
      </c>
      <c r="R108" s="598">
        <v>2.4</v>
      </c>
      <c r="S108" s="611">
        <v>10</v>
      </c>
    </row>
    <row r="109" spans="1:19" ht="14.4" customHeight="1" x14ac:dyDescent="0.3">
      <c r="A109" s="592" t="s">
        <v>767</v>
      </c>
      <c r="B109" s="593" t="s">
        <v>768</v>
      </c>
      <c r="C109" s="593" t="s">
        <v>440</v>
      </c>
      <c r="D109" s="593" t="s">
        <v>518</v>
      </c>
      <c r="E109" s="593" t="s">
        <v>782</v>
      </c>
      <c r="F109" s="593" t="s">
        <v>791</v>
      </c>
      <c r="G109" s="593" t="s">
        <v>792</v>
      </c>
      <c r="H109" s="610">
        <v>6</v>
      </c>
      <c r="I109" s="610">
        <v>30</v>
      </c>
      <c r="J109" s="593">
        <v>0.6</v>
      </c>
      <c r="K109" s="593">
        <v>5</v>
      </c>
      <c r="L109" s="610">
        <v>10</v>
      </c>
      <c r="M109" s="610">
        <v>50</v>
      </c>
      <c r="N109" s="593">
        <v>1</v>
      </c>
      <c r="O109" s="593">
        <v>5</v>
      </c>
      <c r="P109" s="610">
        <v>1</v>
      </c>
      <c r="Q109" s="610">
        <v>5</v>
      </c>
      <c r="R109" s="598">
        <v>0.1</v>
      </c>
      <c r="S109" s="611">
        <v>5</v>
      </c>
    </row>
    <row r="110" spans="1:19" ht="14.4" customHeight="1" x14ac:dyDescent="0.3">
      <c r="A110" s="592" t="s">
        <v>767</v>
      </c>
      <c r="B110" s="593" t="s">
        <v>768</v>
      </c>
      <c r="C110" s="593" t="s">
        <v>440</v>
      </c>
      <c r="D110" s="593" t="s">
        <v>518</v>
      </c>
      <c r="E110" s="593" t="s">
        <v>782</v>
      </c>
      <c r="F110" s="593" t="s">
        <v>793</v>
      </c>
      <c r="G110" s="593" t="s">
        <v>794</v>
      </c>
      <c r="H110" s="610">
        <v>1</v>
      </c>
      <c r="I110" s="610">
        <v>5</v>
      </c>
      <c r="J110" s="593"/>
      <c r="K110" s="593">
        <v>5</v>
      </c>
      <c r="L110" s="610"/>
      <c r="M110" s="610"/>
      <c r="N110" s="593"/>
      <c r="O110" s="593"/>
      <c r="P110" s="610"/>
      <c r="Q110" s="610"/>
      <c r="R110" s="598"/>
      <c r="S110" s="611"/>
    </row>
    <row r="111" spans="1:19" ht="14.4" customHeight="1" x14ac:dyDescent="0.3">
      <c r="A111" s="592" t="s">
        <v>767</v>
      </c>
      <c r="B111" s="593" t="s">
        <v>768</v>
      </c>
      <c r="C111" s="593" t="s">
        <v>440</v>
      </c>
      <c r="D111" s="593" t="s">
        <v>518</v>
      </c>
      <c r="E111" s="593" t="s">
        <v>782</v>
      </c>
      <c r="F111" s="593" t="s">
        <v>795</v>
      </c>
      <c r="G111" s="593" t="s">
        <v>796</v>
      </c>
      <c r="H111" s="610">
        <v>24</v>
      </c>
      <c r="I111" s="610">
        <v>1776</v>
      </c>
      <c r="J111" s="593">
        <v>0.88888888888888884</v>
      </c>
      <c r="K111" s="593">
        <v>74</v>
      </c>
      <c r="L111" s="610">
        <v>27</v>
      </c>
      <c r="M111" s="610">
        <v>1998</v>
      </c>
      <c r="N111" s="593">
        <v>1</v>
      </c>
      <c r="O111" s="593">
        <v>74</v>
      </c>
      <c r="P111" s="610">
        <v>31</v>
      </c>
      <c r="Q111" s="610">
        <v>2325</v>
      </c>
      <c r="R111" s="598">
        <v>1.1636636636636637</v>
      </c>
      <c r="S111" s="611">
        <v>75</v>
      </c>
    </row>
    <row r="112" spans="1:19" ht="14.4" customHeight="1" x14ac:dyDescent="0.3">
      <c r="A112" s="592" t="s">
        <v>767</v>
      </c>
      <c r="B112" s="593" t="s">
        <v>768</v>
      </c>
      <c r="C112" s="593" t="s">
        <v>440</v>
      </c>
      <c r="D112" s="593" t="s">
        <v>518</v>
      </c>
      <c r="E112" s="593" t="s">
        <v>782</v>
      </c>
      <c r="F112" s="593" t="s">
        <v>797</v>
      </c>
      <c r="G112" s="593" t="s">
        <v>798</v>
      </c>
      <c r="H112" s="610">
        <v>15</v>
      </c>
      <c r="I112" s="610">
        <v>2655</v>
      </c>
      <c r="J112" s="593">
        <v>3.7289325842696628</v>
      </c>
      <c r="K112" s="593">
        <v>177</v>
      </c>
      <c r="L112" s="610">
        <v>4</v>
      </c>
      <c r="M112" s="610">
        <v>712</v>
      </c>
      <c r="N112" s="593">
        <v>1</v>
      </c>
      <c r="O112" s="593">
        <v>178</v>
      </c>
      <c r="P112" s="610">
        <v>13</v>
      </c>
      <c r="Q112" s="610">
        <v>2327</v>
      </c>
      <c r="R112" s="598">
        <v>3.268258426966292</v>
      </c>
      <c r="S112" s="611">
        <v>179</v>
      </c>
    </row>
    <row r="113" spans="1:19" ht="14.4" customHeight="1" x14ac:dyDescent="0.3">
      <c r="A113" s="592" t="s">
        <v>767</v>
      </c>
      <c r="B113" s="593" t="s">
        <v>768</v>
      </c>
      <c r="C113" s="593" t="s">
        <v>440</v>
      </c>
      <c r="D113" s="593" t="s">
        <v>518</v>
      </c>
      <c r="E113" s="593" t="s">
        <v>782</v>
      </c>
      <c r="F113" s="593" t="s">
        <v>801</v>
      </c>
      <c r="G113" s="593" t="s">
        <v>802</v>
      </c>
      <c r="H113" s="610">
        <v>44</v>
      </c>
      <c r="I113" s="610">
        <v>1466.67</v>
      </c>
      <c r="J113" s="593">
        <v>0.86275213383608151</v>
      </c>
      <c r="K113" s="593">
        <v>33.333409090909093</v>
      </c>
      <c r="L113" s="610">
        <v>51</v>
      </c>
      <c r="M113" s="610">
        <v>1699.9899999999998</v>
      </c>
      <c r="N113" s="593">
        <v>1</v>
      </c>
      <c r="O113" s="593">
        <v>33.333137254901956</v>
      </c>
      <c r="P113" s="610">
        <v>71</v>
      </c>
      <c r="Q113" s="610">
        <v>2366.67</v>
      </c>
      <c r="R113" s="598">
        <v>1.3921670127471339</v>
      </c>
      <c r="S113" s="611">
        <v>33.33338028169014</v>
      </c>
    </row>
    <row r="114" spans="1:19" ht="14.4" customHeight="1" x14ac:dyDescent="0.3">
      <c r="A114" s="592" t="s">
        <v>767</v>
      </c>
      <c r="B114" s="593" t="s">
        <v>768</v>
      </c>
      <c r="C114" s="593" t="s">
        <v>440</v>
      </c>
      <c r="D114" s="593" t="s">
        <v>518</v>
      </c>
      <c r="E114" s="593" t="s">
        <v>782</v>
      </c>
      <c r="F114" s="593" t="s">
        <v>805</v>
      </c>
      <c r="G114" s="593" t="s">
        <v>806</v>
      </c>
      <c r="H114" s="610">
        <v>62</v>
      </c>
      <c r="I114" s="610">
        <v>8184</v>
      </c>
      <c r="J114" s="593">
        <v>0.82666666666666666</v>
      </c>
      <c r="K114" s="593">
        <v>132</v>
      </c>
      <c r="L114" s="610">
        <v>75</v>
      </c>
      <c r="M114" s="610">
        <v>9900</v>
      </c>
      <c r="N114" s="593">
        <v>1</v>
      </c>
      <c r="O114" s="593">
        <v>132</v>
      </c>
      <c r="P114" s="610">
        <v>82</v>
      </c>
      <c r="Q114" s="610">
        <v>11070</v>
      </c>
      <c r="R114" s="598">
        <v>1.1181818181818182</v>
      </c>
      <c r="S114" s="611">
        <v>135</v>
      </c>
    </row>
    <row r="115" spans="1:19" ht="14.4" customHeight="1" x14ac:dyDescent="0.3">
      <c r="A115" s="592" t="s">
        <v>767</v>
      </c>
      <c r="B115" s="593" t="s">
        <v>768</v>
      </c>
      <c r="C115" s="593" t="s">
        <v>440</v>
      </c>
      <c r="D115" s="593" t="s">
        <v>518</v>
      </c>
      <c r="E115" s="593" t="s">
        <v>782</v>
      </c>
      <c r="F115" s="593" t="s">
        <v>807</v>
      </c>
      <c r="G115" s="593" t="s">
        <v>808</v>
      </c>
      <c r="H115" s="610">
        <v>38</v>
      </c>
      <c r="I115" s="610">
        <v>2812</v>
      </c>
      <c r="J115" s="593">
        <v>9.5</v>
      </c>
      <c r="K115" s="593">
        <v>74</v>
      </c>
      <c r="L115" s="610">
        <v>4</v>
      </c>
      <c r="M115" s="610">
        <v>296</v>
      </c>
      <c r="N115" s="593">
        <v>1</v>
      </c>
      <c r="O115" s="593">
        <v>74</v>
      </c>
      <c r="P115" s="610">
        <v>2</v>
      </c>
      <c r="Q115" s="610">
        <v>150</v>
      </c>
      <c r="R115" s="598">
        <v>0.5067567567567568</v>
      </c>
      <c r="S115" s="611">
        <v>75</v>
      </c>
    </row>
    <row r="116" spans="1:19" ht="14.4" customHeight="1" x14ac:dyDescent="0.3">
      <c r="A116" s="592" t="s">
        <v>767</v>
      </c>
      <c r="B116" s="593" t="s">
        <v>768</v>
      </c>
      <c r="C116" s="593" t="s">
        <v>440</v>
      </c>
      <c r="D116" s="593" t="s">
        <v>518</v>
      </c>
      <c r="E116" s="593" t="s">
        <v>782</v>
      </c>
      <c r="F116" s="593" t="s">
        <v>809</v>
      </c>
      <c r="G116" s="593" t="s">
        <v>810</v>
      </c>
      <c r="H116" s="610">
        <v>22</v>
      </c>
      <c r="I116" s="610">
        <v>7810</v>
      </c>
      <c r="J116" s="593">
        <v>0.61111111111111116</v>
      </c>
      <c r="K116" s="593">
        <v>355</v>
      </c>
      <c r="L116" s="610">
        <v>36</v>
      </c>
      <c r="M116" s="610">
        <v>12780</v>
      </c>
      <c r="N116" s="593">
        <v>1</v>
      </c>
      <c r="O116" s="593">
        <v>355</v>
      </c>
      <c r="P116" s="610">
        <v>53</v>
      </c>
      <c r="Q116" s="610">
        <v>18974</v>
      </c>
      <c r="R116" s="598">
        <v>1.4846635367762129</v>
      </c>
      <c r="S116" s="611">
        <v>358</v>
      </c>
    </row>
    <row r="117" spans="1:19" ht="14.4" customHeight="1" x14ac:dyDescent="0.3">
      <c r="A117" s="592" t="s">
        <v>767</v>
      </c>
      <c r="B117" s="593" t="s">
        <v>768</v>
      </c>
      <c r="C117" s="593" t="s">
        <v>440</v>
      </c>
      <c r="D117" s="593" t="s">
        <v>518</v>
      </c>
      <c r="E117" s="593" t="s">
        <v>782</v>
      </c>
      <c r="F117" s="593" t="s">
        <v>811</v>
      </c>
      <c r="G117" s="593" t="s">
        <v>812</v>
      </c>
      <c r="H117" s="610">
        <v>43</v>
      </c>
      <c r="I117" s="610">
        <v>9589</v>
      </c>
      <c r="J117" s="593">
        <v>0.87755102040816324</v>
      </c>
      <c r="K117" s="593">
        <v>223</v>
      </c>
      <c r="L117" s="610">
        <v>49</v>
      </c>
      <c r="M117" s="610">
        <v>10927</v>
      </c>
      <c r="N117" s="593">
        <v>1</v>
      </c>
      <c r="O117" s="593">
        <v>223</v>
      </c>
      <c r="P117" s="610">
        <v>73</v>
      </c>
      <c r="Q117" s="610">
        <v>16498</v>
      </c>
      <c r="R117" s="598">
        <v>1.5098380159238582</v>
      </c>
      <c r="S117" s="611">
        <v>226</v>
      </c>
    </row>
    <row r="118" spans="1:19" ht="14.4" customHeight="1" x14ac:dyDescent="0.3">
      <c r="A118" s="592" t="s">
        <v>767</v>
      </c>
      <c r="B118" s="593" t="s">
        <v>768</v>
      </c>
      <c r="C118" s="593" t="s">
        <v>440</v>
      </c>
      <c r="D118" s="593" t="s">
        <v>518</v>
      </c>
      <c r="E118" s="593" t="s">
        <v>782</v>
      </c>
      <c r="F118" s="593" t="s">
        <v>819</v>
      </c>
      <c r="G118" s="593" t="s">
        <v>820</v>
      </c>
      <c r="H118" s="610">
        <v>7</v>
      </c>
      <c r="I118" s="610">
        <v>4907</v>
      </c>
      <c r="J118" s="593">
        <v>0.63545713545713545</v>
      </c>
      <c r="K118" s="593">
        <v>701</v>
      </c>
      <c r="L118" s="610">
        <v>11</v>
      </c>
      <c r="M118" s="610">
        <v>7722</v>
      </c>
      <c r="N118" s="593">
        <v>1</v>
      </c>
      <c r="O118" s="593">
        <v>702</v>
      </c>
      <c r="P118" s="610">
        <v>5</v>
      </c>
      <c r="Q118" s="610">
        <v>3535</v>
      </c>
      <c r="R118" s="598">
        <v>0.4577829577829578</v>
      </c>
      <c r="S118" s="611">
        <v>707</v>
      </c>
    </row>
    <row r="119" spans="1:19" ht="14.4" customHeight="1" x14ac:dyDescent="0.3">
      <c r="A119" s="592" t="s">
        <v>767</v>
      </c>
      <c r="B119" s="593" t="s">
        <v>768</v>
      </c>
      <c r="C119" s="593" t="s">
        <v>440</v>
      </c>
      <c r="D119" s="593" t="s">
        <v>518</v>
      </c>
      <c r="E119" s="593" t="s">
        <v>782</v>
      </c>
      <c r="F119" s="593" t="s">
        <v>821</v>
      </c>
      <c r="G119" s="593" t="s">
        <v>822</v>
      </c>
      <c r="H119" s="610">
        <v>30</v>
      </c>
      <c r="I119" s="610">
        <v>6930</v>
      </c>
      <c r="J119" s="593">
        <v>1.6594827586206897</v>
      </c>
      <c r="K119" s="593">
        <v>231</v>
      </c>
      <c r="L119" s="610">
        <v>18</v>
      </c>
      <c r="M119" s="610">
        <v>4176</v>
      </c>
      <c r="N119" s="593">
        <v>1</v>
      </c>
      <c r="O119" s="593">
        <v>232</v>
      </c>
      <c r="P119" s="610">
        <v>44</v>
      </c>
      <c r="Q119" s="610">
        <v>10252</v>
      </c>
      <c r="R119" s="598">
        <v>2.4549808429118776</v>
      </c>
      <c r="S119" s="611">
        <v>233</v>
      </c>
    </row>
    <row r="120" spans="1:19" ht="14.4" customHeight="1" x14ac:dyDescent="0.3">
      <c r="A120" s="592" t="s">
        <v>767</v>
      </c>
      <c r="B120" s="593" t="s">
        <v>768</v>
      </c>
      <c r="C120" s="593" t="s">
        <v>440</v>
      </c>
      <c r="D120" s="593" t="s">
        <v>765</v>
      </c>
      <c r="E120" s="593" t="s">
        <v>782</v>
      </c>
      <c r="F120" s="593" t="s">
        <v>789</v>
      </c>
      <c r="G120" s="593" t="s">
        <v>790</v>
      </c>
      <c r="H120" s="610"/>
      <c r="I120" s="610"/>
      <c r="J120" s="593"/>
      <c r="K120" s="593"/>
      <c r="L120" s="610"/>
      <c r="M120" s="610"/>
      <c r="N120" s="593"/>
      <c r="O120" s="593"/>
      <c r="P120" s="610">
        <v>23</v>
      </c>
      <c r="Q120" s="610">
        <v>230</v>
      </c>
      <c r="R120" s="598"/>
      <c r="S120" s="611">
        <v>10</v>
      </c>
    </row>
    <row r="121" spans="1:19" ht="14.4" customHeight="1" x14ac:dyDescent="0.3">
      <c r="A121" s="592" t="s">
        <v>767</v>
      </c>
      <c r="B121" s="593" t="s">
        <v>768</v>
      </c>
      <c r="C121" s="593" t="s">
        <v>440</v>
      </c>
      <c r="D121" s="593" t="s">
        <v>765</v>
      </c>
      <c r="E121" s="593" t="s">
        <v>782</v>
      </c>
      <c r="F121" s="593" t="s">
        <v>797</v>
      </c>
      <c r="G121" s="593" t="s">
        <v>798</v>
      </c>
      <c r="H121" s="610"/>
      <c r="I121" s="610"/>
      <c r="J121" s="593"/>
      <c r="K121" s="593"/>
      <c r="L121" s="610"/>
      <c r="M121" s="610"/>
      <c r="N121" s="593"/>
      <c r="O121" s="593"/>
      <c r="P121" s="610">
        <v>1</v>
      </c>
      <c r="Q121" s="610">
        <v>179</v>
      </c>
      <c r="R121" s="598"/>
      <c r="S121" s="611">
        <v>179</v>
      </c>
    </row>
    <row r="122" spans="1:19" ht="14.4" customHeight="1" x14ac:dyDescent="0.3">
      <c r="A122" s="592" t="s">
        <v>767</v>
      </c>
      <c r="B122" s="593" t="s">
        <v>768</v>
      </c>
      <c r="C122" s="593" t="s">
        <v>440</v>
      </c>
      <c r="D122" s="593" t="s">
        <v>765</v>
      </c>
      <c r="E122" s="593" t="s">
        <v>782</v>
      </c>
      <c r="F122" s="593" t="s">
        <v>801</v>
      </c>
      <c r="G122" s="593" t="s">
        <v>802</v>
      </c>
      <c r="H122" s="610"/>
      <c r="I122" s="610"/>
      <c r="J122" s="593"/>
      <c r="K122" s="593"/>
      <c r="L122" s="610"/>
      <c r="M122" s="610"/>
      <c r="N122" s="593"/>
      <c r="O122" s="593"/>
      <c r="P122" s="610">
        <v>25</v>
      </c>
      <c r="Q122" s="610">
        <v>833.32999999999993</v>
      </c>
      <c r="R122" s="598"/>
      <c r="S122" s="611">
        <v>33.333199999999998</v>
      </c>
    </row>
    <row r="123" spans="1:19" ht="14.4" customHeight="1" x14ac:dyDescent="0.3">
      <c r="A123" s="592" t="s">
        <v>767</v>
      </c>
      <c r="B123" s="593" t="s">
        <v>768</v>
      </c>
      <c r="C123" s="593" t="s">
        <v>440</v>
      </c>
      <c r="D123" s="593" t="s">
        <v>765</v>
      </c>
      <c r="E123" s="593" t="s">
        <v>782</v>
      </c>
      <c r="F123" s="593" t="s">
        <v>807</v>
      </c>
      <c r="G123" s="593" t="s">
        <v>808</v>
      </c>
      <c r="H123" s="610"/>
      <c r="I123" s="610"/>
      <c r="J123" s="593"/>
      <c r="K123" s="593"/>
      <c r="L123" s="610"/>
      <c r="M123" s="610"/>
      <c r="N123" s="593"/>
      <c r="O123" s="593"/>
      <c r="P123" s="610">
        <v>1</v>
      </c>
      <c r="Q123" s="610">
        <v>75</v>
      </c>
      <c r="R123" s="598"/>
      <c r="S123" s="611">
        <v>75</v>
      </c>
    </row>
    <row r="124" spans="1:19" ht="14.4" customHeight="1" x14ac:dyDescent="0.3">
      <c r="A124" s="592" t="s">
        <v>767</v>
      </c>
      <c r="B124" s="593" t="s">
        <v>768</v>
      </c>
      <c r="C124" s="593" t="s">
        <v>440</v>
      </c>
      <c r="D124" s="593" t="s">
        <v>765</v>
      </c>
      <c r="E124" s="593" t="s">
        <v>782</v>
      </c>
      <c r="F124" s="593" t="s">
        <v>809</v>
      </c>
      <c r="G124" s="593" t="s">
        <v>810</v>
      </c>
      <c r="H124" s="610"/>
      <c r="I124" s="610"/>
      <c r="J124" s="593"/>
      <c r="K124" s="593"/>
      <c r="L124" s="610"/>
      <c r="M124" s="610"/>
      <c r="N124" s="593"/>
      <c r="O124" s="593"/>
      <c r="P124" s="610">
        <v>23</v>
      </c>
      <c r="Q124" s="610">
        <v>8234</v>
      </c>
      <c r="R124" s="598"/>
      <c r="S124" s="611">
        <v>358</v>
      </c>
    </row>
    <row r="125" spans="1:19" ht="14.4" customHeight="1" x14ac:dyDescent="0.3">
      <c r="A125" s="592" t="s">
        <v>767</v>
      </c>
      <c r="B125" s="593" t="s">
        <v>768</v>
      </c>
      <c r="C125" s="593" t="s">
        <v>440</v>
      </c>
      <c r="D125" s="593" t="s">
        <v>765</v>
      </c>
      <c r="E125" s="593" t="s">
        <v>782</v>
      </c>
      <c r="F125" s="593" t="s">
        <v>811</v>
      </c>
      <c r="G125" s="593" t="s">
        <v>812</v>
      </c>
      <c r="H125" s="610"/>
      <c r="I125" s="610"/>
      <c r="J125" s="593"/>
      <c r="K125" s="593"/>
      <c r="L125" s="610"/>
      <c r="M125" s="610"/>
      <c r="N125" s="593"/>
      <c r="O125" s="593"/>
      <c r="P125" s="610">
        <v>25</v>
      </c>
      <c r="Q125" s="610">
        <v>5650</v>
      </c>
      <c r="R125" s="598"/>
      <c r="S125" s="611">
        <v>226</v>
      </c>
    </row>
    <row r="126" spans="1:19" ht="14.4" customHeight="1" x14ac:dyDescent="0.3">
      <c r="A126" s="592" t="s">
        <v>767</v>
      </c>
      <c r="B126" s="593" t="s">
        <v>768</v>
      </c>
      <c r="C126" s="593" t="s">
        <v>440</v>
      </c>
      <c r="D126" s="593" t="s">
        <v>765</v>
      </c>
      <c r="E126" s="593" t="s">
        <v>782</v>
      </c>
      <c r="F126" s="593" t="s">
        <v>819</v>
      </c>
      <c r="G126" s="593" t="s">
        <v>820</v>
      </c>
      <c r="H126" s="610"/>
      <c r="I126" s="610"/>
      <c r="J126" s="593"/>
      <c r="K126" s="593"/>
      <c r="L126" s="610"/>
      <c r="M126" s="610"/>
      <c r="N126" s="593"/>
      <c r="O126" s="593"/>
      <c r="P126" s="610">
        <v>1</v>
      </c>
      <c r="Q126" s="610">
        <v>707</v>
      </c>
      <c r="R126" s="598"/>
      <c r="S126" s="611">
        <v>707</v>
      </c>
    </row>
    <row r="127" spans="1:19" ht="14.4" customHeight="1" x14ac:dyDescent="0.3">
      <c r="A127" s="592" t="s">
        <v>767</v>
      </c>
      <c r="B127" s="593" t="s">
        <v>768</v>
      </c>
      <c r="C127" s="593" t="s">
        <v>445</v>
      </c>
      <c r="D127" s="593" t="s">
        <v>759</v>
      </c>
      <c r="E127" s="593" t="s">
        <v>782</v>
      </c>
      <c r="F127" s="593" t="s">
        <v>807</v>
      </c>
      <c r="G127" s="593" t="s">
        <v>808</v>
      </c>
      <c r="H127" s="610"/>
      <c r="I127" s="610"/>
      <c r="J127" s="593"/>
      <c r="K127" s="593"/>
      <c r="L127" s="610"/>
      <c r="M127" s="610"/>
      <c r="N127" s="593"/>
      <c r="O127" s="593"/>
      <c r="P127" s="610">
        <v>2</v>
      </c>
      <c r="Q127" s="610">
        <v>150</v>
      </c>
      <c r="R127" s="598"/>
      <c r="S127" s="611">
        <v>75</v>
      </c>
    </row>
    <row r="128" spans="1:19" ht="14.4" customHeight="1" x14ac:dyDescent="0.3">
      <c r="A128" s="592" t="s">
        <v>825</v>
      </c>
      <c r="B128" s="593" t="s">
        <v>826</v>
      </c>
      <c r="C128" s="593" t="s">
        <v>440</v>
      </c>
      <c r="D128" s="593" t="s">
        <v>759</v>
      </c>
      <c r="E128" s="593" t="s">
        <v>782</v>
      </c>
      <c r="F128" s="593" t="s">
        <v>827</v>
      </c>
      <c r="G128" s="593" t="s">
        <v>828</v>
      </c>
      <c r="H128" s="610">
        <v>2</v>
      </c>
      <c r="I128" s="610">
        <v>242</v>
      </c>
      <c r="J128" s="593"/>
      <c r="K128" s="593">
        <v>121</v>
      </c>
      <c r="L128" s="610"/>
      <c r="M128" s="610"/>
      <c r="N128" s="593"/>
      <c r="O128" s="593"/>
      <c r="P128" s="610"/>
      <c r="Q128" s="610"/>
      <c r="R128" s="598"/>
      <c r="S128" s="611"/>
    </row>
    <row r="129" spans="1:19" ht="14.4" customHeight="1" x14ac:dyDescent="0.3">
      <c r="A129" s="592" t="s">
        <v>825</v>
      </c>
      <c r="B129" s="593" t="s">
        <v>826</v>
      </c>
      <c r="C129" s="593" t="s">
        <v>440</v>
      </c>
      <c r="D129" s="593" t="s">
        <v>515</v>
      </c>
      <c r="E129" s="593" t="s">
        <v>782</v>
      </c>
      <c r="F129" s="593" t="s">
        <v>787</v>
      </c>
      <c r="G129" s="593" t="s">
        <v>788</v>
      </c>
      <c r="H129" s="610"/>
      <c r="I129" s="610"/>
      <c r="J129" s="593"/>
      <c r="K129" s="593"/>
      <c r="L129" s="610"/>
      <c r="M129" s="610"/>
      <c r="N129" s="593"/>
      <c r="O129" s="593"/>
      <c r="P129" s="610">
        <v>3</v>
      </c>
      <c r="Q129" s="610">
        <v>114</v>
      </c>
      <c r="R129" s="598"/>
      <c r="S129" s="611">
        <v>38</v>
      </c>
    </row>
    <row r="130" spans="1:19" ht="14.4" customHeight="1" x14ac:dyDescent="0.3">
      <c r="A130" s="592" t="s">
        <v>825</v>
      </c>
      <c r="B130" s="593" t="s">
        <v>826</v>
      </c>
      <c r="C130" s="593" t="s">
        <v>440</v>
      </c>
      <c r="D130" s="593" t="s">
        <v>515</v>
      </c>
      <c r="E130" s="593" t="s">
        <v>782</v>
      </c>
      <c r="F130" s="593" t="s">
        <v>827</v>
      </c>
      <c r="G130" s="593" t="s">
        <v>828</v>
      </c>
      <c r="H130" s="610">
        <v>104</v>
      </c>
      <c r="I130" s="610">
        <v>12584</v>
      </c>
      <c r="J130" s="593">
        <v>0.35939909750385562</v>
      </c>
      <c r="K130" s="593">
        <v>121</v>
      </c>
      <c r="L130" s="610">
        <v>287</v>
      </c>
      <c r="M130" s="610">
        <v>35014</v>
      </c>
      <c r="N130" s="593">
        <v>1</v>
      </c>
      <c r="O130" s="593">
        <v>122</v>
      </c>
      <c r="P130" s="610">
        <v>215</v>
      </c>
      <c r="Q130" s="610">
        <v>26230</v>
      </c>
      <c r="R130" s="598">
        <v>0.74912891986062713</v>
      </c>
      <c r="S130" s="611">
        <v>122</v>
      </c>
    </row>
    <row r="131" spans="1:19" ht="14.4" customHeight="1" x14ac:dyDescent="0.3">
      <c r="A131" s="592" t="s">
        <v>825</v>
      </c>
      <c r="B131" s="593" t="s">
        <v>826</v>
      </c>
      <c r="C131" s="593" t="s">
        <v>440</v>
      </c>
      <c r="D131" s="593" t="s">
        <v>515</v>
      </c>
      <c r="E131" s="593" t="s">
        <v>782</v>
      </c>
      <c r="F131" s="593" t="s">
        <v>805</v>
      </c>
      <c r="G131" s="593" t="s">
        <v>806</v>
      </c>
      <c r="H131" s="610"/>
      <c r="I131" s="610"/>
      <c r="J131" s="593"/>
      <c r="K131" s="593"/>
      <c r="L131" s="610"/>
      <c r="M131" s="610"/>
      <c r="N131" s="593"/>
      <c r="O131" s="593"/>
      <c r="P131" s="610">
        <v>3</v>
      </c>
      <c r="Q131" s="610">
        <v>405</v>
      </c>
      <c r="R131" s="598"/>
      <c r="S131" s="611">
        <v>135</v>
      </c>
    </row>
    <row r="132" spans="1:19" ht="14.4" customHeight="1" x14ac:dyDescent="0.3">
      <c r="A132" s="592" t="s">
        <v>825</v>
      </c>
      <c r="B132" s="593" t="s">
        <v>826</v>
      </c>
      <c r="C132" s="593" t="s">
        <v>440</v>
      </c>
      <c r="D132" s="593" t="s">
        <v>516</v>
      </c>
      <c r="E132" s="593" t="s">
        <v>782</v>
      </c>
      <c r="F132" s="593" t="s">
        <v>827</v>
      </c>
      <c r="G132" s="593" t="s">
        <v>828</v>
      </c>
      <c r="H132" s="610">
        <v>4</v>
      </c>
      <c r="I132" s="610">
        <v>484</v>
      </c>
      <c r="J132" s="593">
        <v>0.66120218579234968</v>
      </c>
      <c r="K132" s="593">
        <v>121</v>
      </c>
      <c r="L132" s="610">
        <v>6</v>
      </c>
      <c r="M132" s="610">
        <v>732</v>
      </c>
      <c r="N132" s="593">
        <v>1</v>
      </c>
      <c r="O132" s="593">
        <v>122</v>
      </c>
      <c r="P132" s="610">
        <v>6</v>
      </c>
      <c r="Q132" s="610">
        <v>732</v>
      </c>
      <c r="R132" s="598">
        <v>1</v>
      </c>
      <c r="S132" s="611">
        <v>122</v>
      </c>
    </row>
    <row r="133" spans="1:19" ht="14.4" customHeight="1" x14ac:dyDescent="0.3">
      <c r="A133" s="592" t="s">
        <v>825</v>
      </c>
      <c r="B133" s="593" t="s">
        <v>826</v>
      </c>
      <c r="C133" s="593" t="s">
        <v>440</v>
      </c>
      <c r="D133" s="593" t="s">
        <v>764</v>
      </c>
      <c r="E133" s="593" t="s">
        <v>782</v>
      </c>
      <c r="F133" s="593" t="s">
        <v>827</v>
      </c>
      <c r="G133" s="593" t="s">
        <v>828</v>
      </c>
      <c r="H133" s="610"/>
      <c r="I133" s="610"/>
      <c r="J133" s="593"/>
      <c r="K133" s="593"/>
      <c r="L133" s="610">
        <v>10</v>
      </c>
      <c r="M133" s="610">
        <v>1220</v>
      </c>
      <c r="N133" s="593">
        <v>1</v>
      </c>
      <c r="O133" s="593">
        <v>122</v>
      </c>
      <c r="P133" s="610">
        <v>5</v>
      </c>
      <c r="Q133" s="610">
        <v>610</v>
      </c>
      <c r="R133" s="598">
        <v>0.5</v>
      </c>
      <c r="S133" s="611">
        <v>122</v>
      </c>
    </row>
    <row r="134" spans="1:19" ht="14.4" customHeight="1" x14ac:dyDescent="0.3">
      <c r="A134" s="592" t="s">
        <v>825</v>
      </c>
      <c r="B134" s="593" t="s">
        <v>826</v>
      </c>
      <c r="C134" s="593" t="s">
        <v>440</v>
      </c>
      <c r="D134" s="593" t="s">
        <v>518</v>
      </c>
      <c r="E134" s="593" t="s">
        <v>782</v>
      </c>
      <c r="F134" s="593" t="s">
        <v>827</v>
      </c>
      <c r="G134" s="593" t="s">
        <v>828</v>
      </c>
      <c r="H134" s="610">
        <v>18</v>
      </c>
      <c r="I134" s="610">
        <v>2178</v>
      </c>
      <c r="J134" s="593">
        <v>0.99180327868852458</v>
      </c>
      <c r="K134" s="593">
        <v>121</v>
      </c>
      <c r="L134" s="610">
        <v>18</v>
      </c>
      <c r="M134" s="610">
        <v>2196</v>
      </c>
      <c r="N134" s="593">
        <v>1</v>
      </c>
      <c r="O134" s="593">
        <v>122</v>
      </c>
      <c r="P134" s="610">
        <v>30</v>
      </c>
      <c r="Q134" s="610">
        <v>3660</v>
      </c>
      <c r="R134" s="598">
        <v>1.6666666666666667</v>
      </c>
      <c r="S134" s="611">
        <v>122</v>
      </c>
    </row>
    <row r="135" spans="1:19" ht="14.4" customHeight="1" thickBot="1" x14ac:dyDescent="0.35">
      <c r="A135" s="600" t="s">
        <v>825</v>
      </c>
      <c r="B135" s="601" t="s">
        <v>826</v>
      </c>
      <c r="C135" s="601" t="s">
        <v>440</v>
      </c>
      <c r="D135" s="601" t="s">
        <v>518</v>
      </c>
      <c r="E135" s="601" t="s">
        <v>782</v>
      </c>
      <c r="F135" s="601" t="s">
        <v>807</v>
      </c>
      <c r="G135" s="601" t="s">
        <v>808</v>
      </c>
      <c r="H135" s="612">
        <v>1</v>
      </c>
      <c r="I135" s="612">
        <v>74</v>
      </c>
      <c r="J135" s="601"/>
      <c r="K135" s="601">
        <v>74</v>
      </c>
      <c r="L135" s="612"/>
      <c r="M135" s="612"/>
      <c r="N135" s="601"/>
      <c r="O135" s="601"/>
      <c r="P135" s="612"/>
      <c r="Q135" s="612"/>
      <c r="R135" s="606"/>
      <c r="S135" s="61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532</v>
      </c>
      <c r="C3" s="222">
        <f t="shared" ref="C3:R3" si="0">SUBTOTAL(9,C6:C1048576)</f>
        <v>0.52777777777777779</v>
      </c>
      <c r="D3" s="222">
        <f t="shared" si="0"/>
        <v>1008</v>
      </c>
      <c r="E3" s="222">
        <f t="shared" si="0"/>
        <v>1</v>
      </c>
      <c r="F3" s="222">
        <f t="shared" si="0"/>
        <v>0</v>
      </c>
      <c r="G3" s="225">
        <f>IF(D3&lt;&gt;0,F3/D3,"")</f>
        <v>0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6"/>
      <c r="B5" s="627">
        <v>2015</v>
      </c>
      <c r="C5" s="628"/>
      <c r="D5" s="628">
        <v>2018</v>
      </c>
      <c r="E5" s="628"/>
      <c r="F5" s="628">
        <v>2019</v>
      </c>
      <c r="G5" s="666" t="s">
        <v>2</v>
      </c>
      <c r="H5" s="627">
        <v>2015</v>
      </c>
      <c r="I5" s="628"/>
      <c r="J5" s="628">
        <v>2018</v>
      </c>
      <c r="K5" s="628"/>
      <c r="L5" s="628">
        <v>2019</v>
      </c>
      <c r="M5" s="666" t="s">
        <v>2</v>
      </c>
      <c r="N5" s="627">
        <v>2015</v>
      </c>
      <c r="O5" s="628"/>
      <c r="P5" s="628">
        <v>2018</v>
      </c>
      <c r="Q5" s="628"/>
      <c r="R5" s="628">
        <v>2019</v>
      </c>
      <c r="S5" s="666" t="s">
        <v>2</v>
      </c>
    </row>
    <row r="6" spans="1:19" ht="14.4" customHeight="1" thickBot="1" x14ac:dyDescent="0.35">
      <c r="A6" s="669" t="s">
        <v>831</v>
      </c>
      <c r="B6" s="667">
        <v>532</v>
      </c>
      <c r="C6" s="668">
        <v>0.52777777777777779</v>
      </c>
      <c r="D6" s="667">
        <v>1008</v>
      </c>
      <c r="E6" s="668">
        <v>1</v>
      </c>
      <c r="F6" s="667"/>
      <c r="G6" s="248"/>
      <c r="H6" s="667"/>
      <c r="I6" s="668"/>
      <c r="J6" s="667"/>
      <c r="K6" s="668"/>
      <c r="L6" s="667"/>
      <c r="M6" s="248"/>
      <c r="N6" s="667"/>
      <c r="O6" s="668"/>
      <c r="P6" s="667"/>
      <c r="Q6" s="668"/>
      <c r="R6" s="667"/>
      <c r="S6" s="2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833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</v>
      </c>
      <c r="G3" s="103">
        <f t="shared" si="0"/>
        <v>532</v>
      </c>
      <c r="H3" s="103"/>
      <c r="I3" s="103"/>
      <c r="J3" s="103">
        <f t="shared" si="0"/>
        <v>3</v>
      </c>
      <c r="K3" s="103">
        <f t="shared" si="0"/>
        <v>1008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7"/>
      <c r="B5" s="655"/>
      <c r="C5" s="657"/>
      <c r="D5" s="670"/>
      <c r="E5" s="659"/>
      <c r="F5" s="671" t="s">
        <v>71</v>
      </c>
      <c r="G5" s="672" t="s">
        <v>14</v>
      </c>
      <c r="H5" s="673"/>
      <c r="I5" s="673"/>
      <c r="J5" s="671" t="s">
        <v>71</v>
      </c>
      <c r="K5" s="672" t="s">
        <v>14</v>
      </c>
      <c r="L5" s="673"/>
      <c r="M5" s="673"/>
      <c r="N5" s="671" t="s">
        <v>71</v>
      </c>
      <c r="O5" s="672" t="s">
        <v>14</v>
      </c>
      <c r="P5" s="674"/>
      <c r="Q5" s="664"/>
    </row>
    <row r="6" spans="1:17" ht="14.4" customHeight="1" x14ac:dyDescent="0.3">
      <c r="A6" s="585" t="s">
        <v>832</v>
      </c>
      <c r="B6" s="586" t="s">
        <v>768</v>
      </c>
      <c r="C6" s="586" t="s">
        <v>782</v>
      </c>
      <c r="D6" s="586" t="s">
        <v>795</v>
      </c>
      <c r="E6" s="586" t="s">
        <v>796</v>
      </c>
      <c r="F6" s="116"/>
      <c r="G6" s="116"/>
      <c r="H6" s="116"/>
      <c r="I6" s="116"/>
      <c r="J6" s="116">
        <v>1</v>
      </c>
      <c r="K6" s="116">
        <v>74</v>
      </c>
      <c r="L6" s="116">
        <v>1</v>
      </c>
      <c r="M6" s="116">
        <v>74</v>
      </c>
      <c r="N6" s="116"/>
      <c r="O6" s="116"/>
      <c r="P6" s="591"/>
      <c r="Q6" s="609"/>
    </row>
    <row r="7" spans="1:17" ht="14.4" customHeight="1" x14ac:dyDescent="0.3">
      <c r="A7" s="592" t="s">
        <v>832</v>
      </c>
      <c r="B7" s="593" t="s">
        <v>768</v>
      </c>
      <c r="C7" s="593" t="s">
        <v>782</v>
      </c>
      <c r="D7" s="593" t="s">
        <v>797</v>
      </c>
      <c r="E7" s="593" t="s">
        <v>798</v>
      </c>
      <c r="F7" s="610">
        <v>1</v>
      </c>
      <c r="G7" s="610">
        <v>177</v>
      </c>
      <c r="H7" s="610"/>
      <c r="I7" s="610">
        <v>177</v>
      </c>
      <c r="J7" s="610"/>
      <c r="K7" s="610"/>
      <c r="L7" s="610"/>
      <c r="M7" s="610"/>
      <c r="N7" s="610"/>
      <c r="O7" s="610"/>
      <c r="P7" s="598"/>
      <c r="Q7" s="611"/>
    </row>
    <row r="8" spans="1:17" ht="14.4" customHeight="1" x14ac:dyDescent="0.3">
      <c r="A8" s="592" t="s">
        <v>832</v>
      </c>
      <c r="B8" s="593" t="s">
        <v>768</v>
      </c>
      <c r="C8" s="593" t="s">
        <v>782</v>
      </c>
      <c r="D8" s="593" t="s">
        <v>809</v>
      </c>
      <c r="E8" s="593" t="s">
        <v>810</v>
      </c>
      <c r="F8" s="610">
        <v>1</v>
      </c>
      <c r="G8" s="610">
        <v>355</v>
      </c>
      <c r="H8" s="610"/>
      <c r="I8" s="610">
        <v>355</v>
      </c>
      <c r="J8" s="610"/>
      <c r="K8" s="610"/>
      <c r="L8" s="610"/>
      <c r="M8" s="610"/>
      <c r="N8" s="610"/>
      <c r="O8" s="610"/>
      <c r="P8" s="598"/>
      <c r="Q8" s="611"/>
    </row>
    <row r="9" spans="1:17" ht="14.4" customHeight="1" x14ac:dyDescent="0.3">
      <c r="A9" s="592" t="s">
        <v>832</v>
      </c>
      <c r="B9" s="593" t="s">
        <v>768</v>
      </c>
      <c r="C9" s="593" t="s">
        <v>782</v>
      </c>
      <c r="D9" s="593" t="s">
        <v>819</v>
      </c>
      <c r="E9" s="593" t="s">
        <v>820</v>
      </c>
      <c r="F9" s="610"/>
      <c r="G9" s="610"/>
      <c r="H9" s="610"/>
      <c r="I9" s="610"/>
      <c r="J9" s="610">
        <v>1</v>
      </c>
      <c r="K9" s="610">
        <v>702</v>
      </c>
      <c r="L9" s="610">
        <v>1</v>
      </c>
      <c r="M9" s="610">
        <v>702</v>
      </c>
      <c r="N9" s="610"/>
      <c r="O9" s="610"/>
      <c r="P9" s="598"/>
      <c r="Q9" s="611"/>
    </row>
    <row r="10" spans="1:17" ht="14.4" customHeight="1" thickBot="1" x14ac:dyDescent="0.35">
      <c r="A10" s="600" t="s">
        <v>832</v>
      </c>
      <c r="B10" s="601" t="s">
        <v>768</v>
      </c>
      <c r="C10" s="601" t="s">
        <v>782</v>
      </c>
      <c r="D10" s="601" t="s">
        <v>821</v>
      </c>
      <c r="E10" s="601" t="s">
        <v>822</v>
      </c>
      <c r="F10" s="612"/>
      <c r="G10" s="612"/>
      <c r="H10" s="612"/>
      <c r="I10" s="612"/>
      <c r="J10" s="612">
        <v>1</v>
      </c>
      <c r="K10" s="612">
        <v>232</v>
      </c>
      <c r="L10" s="612">
        <v>1</v>
      </c>
      <c r="M10" s="612">
        <v>232</v>
      </c>
      <c r="N10" s="612"/>
      <c r="O10" s="612"/>
      <c r="P10" s="606"/>
      <c r="Q10" s="61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191.38692000000003</v>
      </c>
      <c r="C5" s="29">
        <v>127.92981</v>
      </c>
      <c r="D5" s="8"/>
      <c r="E5" s="117">
        <v>187.28833</v>
      </c>
      <c r="F5" s="28">
        <v>209.2481875</v>
      </c>
      <c r="G5" s="116">
        <f>E5-F5</f>
        <v>-21.959857499999998</v>
      </c>
      <c r="H5" s="122">
        <f>IF(F5&lt;0.00000001,"",E5/F5)</f>
        <v>0.89505353540995425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20.550319999999999</v>
      </c>
      <c r="C6" s="31">
        <v>19.832900000000002</v>
      </c>
      <c r="D6" s="8"/>
      <c r="E6" s="118">
        <v>18.727690000000003</v>
      </c>
      <c r="F6" s="30">
        <v>23.249999511718752</v>
      </c>
      <c r="G6" s="119">
        <f>E6-F6</f>
        <v>-4.5223095117187491</v>
      </c>
      <c r="H6" s="123">
        <f>IF(F6&lt;0.00000001,"",E6/F6)</f>
        <v>0.80549205992716866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2083.21596</v>
      </c>
      <c r="C7" s="31">
        <v>2080.29891</v>
      </c>
      <c r="D7" s="8"/>
      <c r="E7" s="118">
        <v>2562.73918</v>
      </c>
      <c r="F7" s="30">
        <v>2319.4824245605469</v>
      </c>
      <c r="G7" s="119">
        <f>E7-F7</f>
        <v>243.25675543945317</v>
      </c>
      <c r="H7" s="123">
        <f>IF(F7&lt;0.00000001,"",E7/F7)</f>
        <v>1.1048754467219302</v>
      </c>
    </row>
    <row r="8" spans="1:10" ht="14.4" customHeight="1" thickBot="1" x14ac:dyDescent="0.35">
      <c r="A8" s="1" t="s">
        <v>75</v>
      </c>
      <c r="B8" s="11">
        <v>593.77818999999977</v>
      </c>
      <c r="C8" s="33">
        <v>702.16733999999951</v>
      </c>
      <c r="D8" s="8"/>
      <c r="E8" s="120">
        <v>637.42650999999978</v>
      </c>
      <c r="F8" s="32">
        <v>521.11425132703812</v>
      </c>
      <c r="G8" s="121">
        <f>E8-F8</f>
        <v>116.31225867296166</v>
      </c>
      <c r="H8" s="124">
        <f>IF(F8&lt;0.00000001,"",E8/F8)</f>
        <v>1.2231991513891012</v>
      </c>
    </row>
    <row r="9" spans="1:10" ht="14.4" customHeight="1" thickBot="1" x14ac:dyDescent="0.35">
      <c r="A9" s="2" t="s">
        <v>76</v>
      </c>
      <c r="B9" s="3">
        <v>2888.9313899999997</v>
      </c>
      <c r="C9" s="35">
        <v>2930.2289599999995</v>
      </c>
      <c r="D9" s="8"/>
      <c r="E9" s="3">
        <v>3406.1817099999998</v>
      </c>
      <c r="F9" s="34">
        <v>3073.0948628993037</v>
      </c>
      <c r="G9" s="34">
        <f>E9-F9</f>
        <v>333.0868471006961</v>
      </c>
      <c r="H9" s="125">
        <f>IF(F9&lt;0.00000001,"",E9/F9)</f>
        <v>1.1083880784553608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696.50033000000008</v>
      </c>
      <c r="C11" s="29">
        <f>IF(ISERROR(VLOOKUP("Celkem:",'ZV Vykáz.-A'!A:H,5,0)),0,VLOOKUP("Celkem:",'ZV Vykáz.-A'!A:H,5,0)/1000)</f>
        <v>743.70764999999994</v>
      </c>
      <c r="D11" s="8"/>
      <c r="E11" s="117">
        <f>IF(ISERROR(VLOOKUP("Celkem:",'ZV Vykáz.-A'!A:H,8,0)),0,VLOOKUP("Celkem:",'ZV Vykáz.-A'!A:H,8,0)/1000)</f>
        <v>761.1723300000001</v>
      </c>
      <c r="F11" s="28">
        <f>C11</f>
        <v>743.70764999999994</v>
      </c>
      <c r="G11" s="116">
        <f>E11-F11</f>
        <v>17.464680000000158</v>
      </c>
      <c r="H11" s="122">
        <f>IF(F11&lt;0.00000001,"",E11/F11)</f>
        <v>1.0234832598535193</v>
      </c>
      <c r="I11" s="116">
        <f>E11-B11</f>
        <v>64.672000000000025</v>
      </c>
      <c r="J11" s="122">
        <f>IF(B11&lt;0.00000001,"",E11/B11)</f>
        <v>1.0928527916131785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696.50033000000008</v>
      </c>
      <c r="C13" s="37">
        <f>SUM(C11:C12)</f>
        <v>743.70764999999994</v>
      </c>
      <c r="D13" s="8"/>
      <c r="E13" s="5">
        <f>SUM(E11:E12)</f>
        <v>761.1723300000001</v>
      </c>
      <c r="F13" s="36">
        <f>SUM(F11:F12)</f>
        <v>743.70764999999994</v>
      </c>
      <c r="G13" s="36">
        <f>E13-F13</f>
        <v>17.464680000000158</v>
      </c>
      <c r="H13" s="126">
        <f>IF(F13&lt;0.00000001,"",E13/F13)</f>
        <v>1.0234832598535193</v>
      </c>
      <c r="I13" s="36">
        <f>SUM(I11:I12)</f>
        <v>64.672000000000025</v>
      </c>
      <c r="J13" s="126">
        <f>IF(B13&lt;0.00000001,"",E13/B13)</f>
        <v>1.0928527916131785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0.24109272113935531</v>
      </c>
      <c r="C15" s="39">
        <f>IF(C9=0,"",C13/C9)</f>
        <v>0.25380530332346457</v>
      </c>
      <c r="D15" s="8"/>
      <c r="E15" s="6">
        <f>IF(E9=0,"",E13/E9)</f>
        <v>0.22346791651347342</v>
      </c>
      <c r="F15" s="38">
        <f>IF(F9=0,"",F13/F9)</f>
        <v>0.24200608285106787</v>
      </c>
      <c r="G15" s="38">
        <f>IF(ISERROR(F15-E15),"",E15-F15)</f>
        <v>-1.8538166337594447E-2</v>
      </c>
      <c r="H15" s="127">
        <f>IF(ISERROR(F15-E15),"",IF(F15&lt;0.00000001,"",E15/F15))</f>
        <v>0.92339793231973033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0.26268763455177951</v>
      </c>
      <c r="C4" s="201">
        <f t="shared" ref="C4:M4" si="0">(C10+C8)/C6</f>
        <v>0.28899268137770984</v>
      </c>
      <c r="D4" s="201">
        <f t="shared" si="0"/>
        <v>0.22346791651347325</v>
      </c>
      <c r="E4" s="201">
        <f t="shared" si="0"/>
        <v>0.22346791651347325</v>
      </c>
      <c r="F4" s="201">
        <f t="shared" si="0"/>
        <v>0.22346791651347325</v>
      </c>
      <c r="G4" s="201">
        <f t="shared" si="0"/>
        <v>0.22346791651347325</v>
      </c>
      <c r="H4" s="201">
        <f t="shared" si="0"/>
        <v>0.22346791651347325</v>
      </c>
      <c r="I4" s="201">
        <f t="shared" si="0"/>
        <v>0.22346791651347325</v>
      </c>
      <c r="J4" s="201">
        <f t="shared" si="0"/>
        <v>0.22346791651347325</v>
      </c>
      <c r="K4" s="201">
        <f t="shared" si="0"/>
        <v>0.22346791651347325</v>
      </c>
      <c r="L4" s="201">
        <f t="shared" si="0"/>
        <v>0.22346791651347325</v>
      </c>
      <c r="M4" s="201">
        <f t="shared" si="0"/>
        <v>0.22346791651347325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1043.44588</v>
      </c>
      <c r="C5" s="201">
        <f>IF(ISERROR(VLOOKUP($A5,'Man Tab'!$A:$Q,COLUMN()+2,0)),0,VLOOKUP($A5,'Man Tab'!$A:$Q,COLUMN()+2,0))</f>
        <v>990.91242000000204</v>
      </c>
      <c r="D5" s="201">
        <f>IF(ISERROR(VLOOKUP($A5,'Man Tab'!$A:$Q,COLUMN()+2,0)),0,VLOOKUP($A5,'Man Tab'!$A:$Q,COLUMN()+2,0))</f>
        <v>1371.82341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1043.44588</v>
      </c>
      <c r="C6" s="203">
        <f t="shared" ref="C6:M6" si="1">C5+B6</f>
        <v>2034.3583000000021</v>
      </c>
      <c r="D6" s="203">
        <f t="shared" si="1"/>
        <v>3406.1817100000021</v>
      </c>
      <c r="E6" s="203">
        <f t="shared" si="1"/>
        <v>3406.1817100000021</v>
      </c>
      <c r="F6" s="203">
        <f t="shared" si="1"/>
        <v>3406.1817100000021</v>
      </c>
      <c r="G6" s="203">
        <f t="shared" si="1"/>
        <v>3406.1817100000021</v>
      </c>
      <c r="H6" s="203">
        <f t="shared" si="1"/>
        <v>3406.1817100000021</v>
      </c>
      <c r="I6" s="203">
        <f t="shared" si="1"/>
        <v>3406.1817100000021</v>
      </c>
      <c r="J6" s="203">
        <f t="shared" si="1"/>
        <v>3406.1817100000021</v>
      </c>
      <c r="K6" s="203">
        <f t="shared" si="1"/>
        <v>3406.1817100000021</v>
      </c>
      <c r="L6" s="203">
        <f t="shared" si="1"/>
        <v>3406.1817100000021</v>
      </c>
      <c r="M6" s="203">
        <f t="shared" si="1"/>
        <v>3406.1817100000021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274100.32999999996</v>
      </c>
      <c r="C9" s="202">
        <v>313814.33</v>
      </c>
      <c r="D9" s="202">
        <v>173257.66999999998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274.10032999999999</v>
      </c>
      <c r="C10" s="203">
        <f t="shared" ref="C10:M10" si="3">C9/1000+B10</f>
        <v>587.91466000000003</v>
      </c>
      <c r="D10" s="203">
        <f t="shared" si="3"/>
        <v>761.17232999999999</v>
      </c>
      <c r="E10" s="203">
        <f t="shared" si="3"/>
        <v>761.17232999999999</v>
      </c>
      <c r="F10" s="203">
        <f t="shared" si="3"/>
        <v>761.17232999999999</v>
      </c>
      <c r="G10" s="203">
        <f t="shared" si="3"/>
        <v>761.17232999999999</v>
      </c>
      <c r="H10" s="203">
        <f t="shared" si="3"/>
        <v>761.17232999999999</v>
      </c>
      <c r="I10" s="203">
        <f t="shared" si="3"/>
        <v>761.17232999999999</v>
      </c>
      <c r="J10" s="203">
        <f t="shared" si="3"/>
        <v>761.17232999999999</v>
      </c>
      <c r="K10" s="203">
        <f t="shared" si="3"/>
        <v>761.17232999999999</v>
      </c>
      <c r="L10" s="203">
        <f t="shared" si="3"/>
        <v>761.17232999999999</v>
      </c>
      <c r="M10" s="203">
        <f t="shared" si="3"/>
        <v>761.17232999999999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0.24200608285106787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0.24200608285106787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836.99272642415497</v>
      </c>
      <c r="C7" s="52">
        <v>69.749393868678993</v>
      </c>
      <c r="D7" s="52">
        <v>27.20429</v>
      </c>
      <c r="E7" s="52">
        <v>33.108820000000001</v>
      </c>
      <c r="F7" s="52">
        <v>126.97521999999999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187.28833</v>
      </c>
      <c r="Q7" s="95">
        <v>0.89505356062100005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93</v>
      </c>
      <c r="C9" s="52">
        <v>7.75</v>
      </c>
      <c r="D9" s="52">
        <v>7.4164199999999996</v>
      </c>
      <c r="E9" s="52">
        <v>4.6745000000000001</v>
      </c>
      <c r="F9" s="52">
        <v>6.6367699999990002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18.727689999999999</v>
      </c>
      <c r="Q9" s="95">
        <v>0.80549204300999999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70.391269851475002</v>
      </c>
      <c r="C11" s="52">
        <v>5.8659391542890003</v>
      </c>
      <c r="D11" s="52">
        <v>5.7554100000000004</v>
      </c>
      <c r="E11" s="52">
        <v>6.99261</v>
      </c>
      <c r="F11" s="52">
        <v>4.8342499999989998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17.582270000000001</v>
      </c>
      <c r="Q11" s="95">
        <v>0.99911651186799999</v>
      </c>
    </row>
    <row r="12" spans="1:17" ht="14.4" customHeight="1" x14ac:dyDescent="0.3">
      <c r="A12" s="15" t="s">
        <v>40</v>
      </c>
      <c r="B12" s="51">
        <v>10.098247556438</v>
      </c>
      <c r="C12" s="52">
        <v>0.84152062970300001</v>
      </c>
      <c r="D12" s="52">
        <v>1.399</v>
      </c>
      <c r="E12" s="52">
        <v>0</v>
      </c>
      <c r="F12" s="52">
        <v>6.8369999999989997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8.2359999999990006</v>
      </c>
      <c r="Q12" s="95">
        <v>3.2623482258549998</v>
      </c>
    </row>
    <row r="13" spans="1:17" ht="14.4" customHeight="1" x14ac:dyDescent="0.3">
      <c r="A13" s="15" t="s">
        <v>41</v>
      </c>
      <c r="B13" s="51">
        <v>4</v>
      </c>
      <c r="C13" s="52">
        <v>0.33333333333300003</v>
      </c>
      <c r="D13" s="52">
        <v>0.27762999999999999</v>
      </c>
      <c r="E13" s="52">
        <v>0.42059999999999997</v>
      </c>
      <c r="F13" s="52">
        <v>0.222639999999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0.92086999999999997</v>
      </c>
      <c r="Q13" s="95">
        <v>0.92086999999999997</v>
      </c>
    </row>
    <row r="14" spans="1:17" ht="14.4" customHeight="1" x14ac:dyDescent="0.3">
      <c r="A14" s="15" t="s">
        <v>42</v>
      </c>
      <c r="B14" s="51">
        <v>1276.0241848266501</v>
      </c>
      <c r="C14" s="52">
        <v>106.33534873555401</v>
      </c>
      <c r="D14" s="52">
        <v>159.82499999999999</v>
      </c>
      <c r="E14" s="52">
        <v>129.21299999999999</v>
      </c>
      <c r="F14" s="52">
        <v>120.967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410.005</v>
      </c>
      <c r="Q14" s="95">
        <v>1.2852577713660001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22.803281458076</v>
      </c>
      <c r="C17" s="52">
        <v>1.9002734548389999</v>
      </c>
      <c r="D17" s="52">
        <v>3.7233000000000001</v>
      </c>
      <c r="E17" s="52">
        <v>14.800090000000001</v>
      </c>
      <c r="F17" s="52">
        <v>5.5417999999990002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24.065190000000001</v>
      </c>
      <c r="Q17" s="95">
        <v>4.2213556051990002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0.65700000000000003</v>
      </c>
      <c r="E18" s="52">
        <v>0.39800000000000002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1.0549999999999999</v>
      </c>
      <c r="Q18" s="95" t="s">
        <v>271</v>
      </c>
    </row>
    <row r="19" spans="1:17" ht="14.4" customHeight="1" x14ac:dyDescent="0.3">
      <c r="A19" s="15" t="s">
        <v>47</v>
      </c>
      <c r="B19" s="51">
        <v>229.14003184033101</v>
      </c>
      <c r="C19" s="52">
        <v>19.095002653360002</v>
      </c>
      <c r="D19" s="52">
        <v>20.805440000000001</v>
      </c>
      <c r="E19" s="52">
        <v>13.283910000000001</v>
      </c>
      <c r="F19" s="52">
        <v>22.633569999999001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56.722920000000002</v>
      </c>
      <c r="Q19" s="95">
        <v>0.99018786973899997</v>
      </c>
    </row>
    <row r="20" spans="1:17" ht="14.4" customHeight="1" x14ac:dyDescent="0.3">
      <c r="A20" s="15" t="s">
        <v>48</v>
      </c>
      <c r="B20" s="51">
        <v>9277.9296980000108</v>
      </c>
      <c r="C20" s="52">
        <v>773.16080816666795</v>
      </c>
      <c r="D20" s="52">
        <v>776.27497000000199</v>
      </c>
      <c r="E20" s="52">
        <v>748.65496000000201</v>
      </c>
      <c r="F20" s="52">
        <v>1037.80925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2562.73918</v>
      </c>
      <c r="Q20" s="95">
        <v>1.1048754467499999</v>
      </c>
    </row>
    <row r="21" spans="1:17" ht="14.4" customHeight="1" x14ac:dyDescent="0.3">
      <c r="A21" s="16" t="s">
        <v>49</v>
      </c>
      <c r="B21" s="51">
        <v>471.99999999999301</v>
      </c>
      <c r="C21" s="52">
        <v>39.333333333332</v>
      </c>
      <c r="D21" s="52">
        <v>39.974939999999997</v>
      </c>
      <c r="E21" s="52">
        <v>39.365929999999999</v>
      </c>
      <c r="F21" s="52">
        <v>39.365909999998998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118.70677999999999</v>
      </c>
      <c r="Q21" s="95">
        <v>1.005989661016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1.8189894035458601E-12</v>
      </c>
      <c r="C24" s="52">
        <v>0</v>
      </c>
      <c r="D24" s="52">
        <v>0.13247999999900001</v>
      </c>
      <c r="E24" s="52">
        <v>-1.13686837721616E-13</v>
      </c>
      <c r="F24" s="52">
        <v>-2.2737367544323201E-13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0.13247999999900001</v>
      </c>
      <c r="Q24" s="95"/>
    </row>
    <row r="25" spans="1:17" ht="14.4" customHeight="1" x14ac:dyDescent="0.3">
      <c r="A25" s="17" t="s">
        <v>53</v>
      </c>
      <c r="B25" s="54">
        <v>12292.3794399571</v>
      </c>
      <c r="C25" s="55">
        <v>1024.3649533297601</v>
      </c>
      <c r="D25" s="55">
        <v>1043.44588</v>
      </c>
      <c r="E25" s="55">
        <v>990.91242000000204</v>
      </c>
      <c r="F25" s="55">
        <v>1371.82341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3406.1817099999998</v>
      </c>
      <c r="Q25" s="96">
        <v>1.108388079504</v>
      </c>
    </row>
    <row r="26" spans="1:17" ht="14.4" customHeight="1" x14ac:dyDescent="0.3">
      <c r="A26" s="15" t="s">
        <v>54</v>
      </c>
      <c r="B26" s="51">
        <v>1692.8413573380101</v>
      </c>
      <c r="C26" s="52">
        <v>141.070113111501</v>
      </c>
      <c r="D26" s="52">
        <v>140.49782999999999</v>
      </c>
      <c r="E26" s="52">
        <v>143.87286</v>
      </c>
      <c r="F26" s="52">
        <v>157.43804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441.80873000000099</v>
      </c>
      <c r="Q26" s="95">
        <v>1.043945974228</v>
      </c>
    </row>
    <row r="27" spans="1:17" ht="14.4" customHeight="1" x14ac:dyDescent="0.3">
      <c r="A27" s="18" t="s">
        <v>55</v>
      </c>
      <c r="B27" s="54">
        <v>13985.2207972951</v>
      </c>
      <c r="C27" s="55">
        <v>1165.43506644126</v>
      </c>
      <c r="D27" s="55">
        <v>1183.94371</v>
      </c>
      <c r="E27" s="55">
        <v>1134.7852800000001</v>
      </c>
      <c r="F27" s="55">
        <v>1529.26145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3847.99044</v>
      </c>
      <c r="Q27" s="96">
        <v>1.1005876834620001</v>
      </c>
    </row>
    <row r="28" spans="1:17" ht="14.4" customHeight="1" x14ac:dyDescent="0.3">
      <c r="A28" s="16" t="s">
        <v>56</v>
      </c>
      <c r="B28" s="51">
        <v>5354.2249989290303</v>
      </c>
      <c r="C28" s="52">
        <v>446.18541657741901</v>
      </c>
      <c r="D28" s="52">
        <v>416.57650999999998</v>
      </c>
      <c r="E28" s="52">
        <v>421.33811999999898</v>
      </c>
      <c r="F28" s="52">
        <v>497.16775000000001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1335.0823800000001</v>
      </c>
      <c r="Q28" s="95">
        <v>0.99740476372700004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42" thickBot="1" x14ac:dyDescent="0.3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11125.168944592901</v>
      </c>
      <c r="C6" s="459">
        <v>12195.04398</v>
      </c>
      <c r="D6" s="460">
        <v>1069.8750354071699</v>
      </c>
      <c r="E6" s="461">
        <v>1.096167082112</v>
      </c>
      <c r="F6" s="459">
        <v>12292.3794399571</v>
      </c>
      <c r="G6" s="460">
        <v>3073.0948599892799</v>
      </c>
      <c r="H6" s="462">
        <v>1371.82341</v>
      </c>
      <c r="I6" s="459">
        <v>3406.1817099999998</v>
      </c>
      <c r="J6" s="460">
        <v>333.08685001071899</v>
      </c>
      <c r="K6" s="463">
        <v>0.27709701987599999</v>
      </c>
    </row>
    <row r="7" spans="1:11" ht="14.4" customHeight="1" thickBot="1" x14ac:dyDescent="0.35">
      <c r="A7" s="478" t="s">
        <v>274</v>
      </c>
      <c r="B7" s="459">
        <v>1892.6400139673799</v>
      </c>
      <c r="C7" s="459">
        <v>1851.64185</v>
      </c>
      <c r="D7" s="460">
        <v>-40.998163967373003</v>
      </c>
      <c r="E7" s="461">
        <v>0.97833810779300001</v>
      </c>
      <c r="F7" s="459">
        <v>2290.5064286587099</v>
      </c>
      <c r="G7" s="460">
        <v>572.62660716467894</v>
      </c>
      <c r="H7" s="462">
        <v>266.47287999999901</v>
      </c>
      <c r="I7" s="459">
        <v>642.89264000000003</v>
      </c>
      <c r="J7" s="460">
        <v>70.266032835320999</v>
      </c>
      <c r="K7" s="463">
        <v>0.28067707296299998</v>
      </c>
    </row>
    <row r="8" spans="1:11" ht="14.4" customHeight="1" thickBot="1" x14ac:dyDescent="0.35">
      <c r="A8" s="479" t="s">
        <v>275</v>
      </c>
      <c r="B8" s="459">
        <v>762.06743695699902</v>
      </c>
      <c r="C8" s="459">
        <v>744.21085000000096</v>
      </c>
      <c r="D8" s="460">
        <v>-17.856586956998001</v>
      </c>
      <c r="E8" s="461">
        <v>0.97656823255900005</v>
      </c>
      <c r="F8" s="459">
        <v>1014.48224383207</v>
      </c>
      <c r="G8" s="460">
        <v>253.62056095801699</v>
      </c>
      <c r="H8" s="462">
        <v>145.50587999999999</v>
      </c>
      <c r="I8" s="459">
        <v>232.88764</v>
      </c>
      <c r="J8" s="460">
        <v>-20.732920958017001</v>
      </c>
      <c r="K8" s="463">
        <v>0.22956305190699999</v>
      </c>
    </row>
    <row r="9" spans="1:11" ht="14.4" customHeight="1" thickBot="1" x14ac:dyDescent="0.35">
      <c r="A9" s="480" t="s">
        <v>276</v>
      </c>
      <c r="B9" s="464">
        <v>0</v>
      </c>
      <c r="C9" s="464">
        <v>1.32E-3</v>
      </c>
      <c r="D9" s="465">
        <v>1.32E-3</v>
      </c>
      <c r="E9" s="466" t="s">
        <v>271</v>
      </c>
      <c r="F9" s="464">
        <v>0</v>
      </c>
      <c r="G9" s="465">
        <v>0</v>
      </c>
      <c r="H9" s="467">
        <v>0</v>
      </c>
      <c r="I9" s="464">
        <v>4.8000000000000001E-4</v>
      </c>
      <c r="J9" s="465">
        <v>4.8000000000000001E-4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1.32E-3</v>
      </c>
      <c r="D10" s="460">
        <v>1.32E-3</v>
      </c>
      <c r="E10" s="469" t="s">
        <v>271</v>
      </c>
      <c r="F10" s="459">
        <v>0</v>
      </c>
      <c r="G10" s="460">
        <v>0</v>
      </c>
      <c r="H10" s="462">
        <v>0</v>
      </c>
      <c r="I10" s="459">
        <v>4.8000000000000001E-4</v>
      </c>
      <c r="J10" s="460">
        <v>4.8000000000000001E-4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590</v>
      </c>
      <c r="C11" s="464">
        <v>551.03917000000104</v>
      </c>
      <c r="D11" s="465">
        <v>-38.960829999997998</v>
      </c>
      <c r="E11" s="471">
        <v>0.933964694915</v>
      </c>
      <c r="F11" s="464">
        <v>836.99272642415497</v>
      </c>
      <c r="G11" s="465">
        <v>209.248181606039</v>
      </c>
      <c r="H11" s="467">
        <v>126.97521999999999</v>
      </c>
      <c r="I11" s="464">
        <v>187.28833</v>
      </c>
      <c r="J11" s="465">
        <v>-21.959851606038001</v>
      </c>
      <c r="K11" s="472">
        <v>0.22376339015499999</v>
      </c>
    </row>
    <row r="12" spans="1:11" ht="14.4" customHeight="1" thickBot="1" x14ac:dyDescent="0.35">
      <c r="A12" s="481" t="s">
        <v>279</v>
      </c>
      <c r="B12" s="459">
        <v>590</v>
      </c>
      <c r="C12" s="459">
        <v>550.00992000000099</v>
      </c>
      <c r="D12" s="460">
        <v>-39.990079999998002</v>
      </c>
      <c r="E12" s="461">
        <v>0.93222020338900002</v>
      </c>
      <c r="F12" s="459">
        <v>835.99272642415497</v>
      </c>
      <c r="G12" s="460">
        <v>208.998181606039</v>
      </c>
      <c r="H12" s="462">
        <v>126.97521999999999</v>
      </c>
      <c r="I12" s="459">
        <v>187.28833</v>
      </c>
      <c r="J12" s="460">
        <v>-21.709851606038001</v>
      </c>
      <c r="K12" s="463">
        <v>0.22403105204099999</v>
      </c>
    </row>
    <row r="13" spans="1:11" ht="14.4" customHeight="1" thickBot="1" x14ac:dyDescent="0.35">
      <c r="A13" s="481" t="s">
        <v>280</v>
      </c>
      <c r="B13" s="459">
        <v>0</v>
      </c>
      <c r="C13" s="459">
        <v>1.02925</v>
      </c>
      <c r="D13" s="460">
        <v>1.02925</v>
      </c>
      <c r="E13" s="469" t="s">
        <v>281</v>
      </c>
      <c r="F13" s="459">
        <v>1</v>
      </c>
      <c r="G13" s="460">
        <v>0.25</v>
      </c>
      <c r="H13" s="462">
        <v>0</v>
      </c>
      <c r="I13" s="459">
        <v>0</v>
      </c>
      <c r="J13" s="460">
        <v>-0.25</v>
      </c>
      <c r="K13" s="463">
        <v>0</v>
      </c>
    </row>
    <row r="14" spans="1:11" ht="14.4" customHeight="1" thickBot="1" x14ac:dyDescent="0.35">
      <c r="A14" s="480" t="s">
        <v>282</v>
      </c>
      <c r="B14" s="464">
        <v>92.529260863603994</v>
      </c>
      <c r="C14" s="464">
        <v>90.680070000000001</v>
      </c>
      <c r="D14" s="465">
        <v>-1.849190863604</v>
      </c>
      <c r="E14" s="471">
        <v>0.98001506932600002</v>
      </c>
      <c r="F14" s="464">
        <v>93</v>
      </c>
      <c r="G14" s="465">
        <v>23.25</v>
      </c>
      <c r="H14" s="467">
        <v>6.6367699999990002</v>
      </c>
      <c r="I14" s="464">
        <v>18.727689999999999</v>
      </c>
      <c r="J14" s="465">
        <v>-4.522309999999</v>
      </c>
      <c r="K14" s="472">
        <v>0.20137301075200001</v>
      </c>
    </row>
    <row r="15" spans="1:11" ht="14.4" customHeight="1" thickBot="1" x14ac:dyDescent="0.35">
      <c r="A15" s="481" t="s">
        <v>283</v>
      </c>
      <c r="B15" s="459">
        <v>17</v>
      </c>
      <c r="C15" s="459">
        <v>17.52092</v>
      </c>
      <c r="D15" s="460">
        <v>0.52092000000000005</v>
      </c>
      <c r="E15" s="461">
        <v>1.030642352941</v>
      </c>
      <c r="F15" s="459">
        <v>17</v>
      </c>
      <c r="G15" s="460">
        <v>4.25</v>
      </c>
      <c r="H15" s="462">
        <v>1.2487200000000001</v>
      </c>
      <c r="I15" s="459">
        <v>3.9542799999999998</v>
      </c>
      <c r="J15" s="460">
        <v>-0.295719999999</v>
      </c>
      <c r="K15" s="463">
        <v>0.232604705882</v>
      </c>
    </row>
    <row r="16" spans="1:11" ht="14.4" customHeight="1" thickBot="1" x14ac:dyDescent="0.35">
      <c r="A16" s="481" t="s">
        <v>284</v>
      </c>
      <c r="B16" s="459">
        <v>2</v>
      </c>
      <c r="C16" s="459">
        <v>2.7241499999999998</v>
      </c>
      <c r="D16" s="460">
        <v>0.72414999999999996</v>
      </c>
      <c r="E16" s="461">
        <v>1.3620749999999999</v>
      </c>
      <c r="F16" s="459">
        <v>3</v>
      </c>
      <c r="G16" s="460">
        <v>0.75</v>
      </c>
      <c r="H16" s="462">
        <v>0.296769999999</v>
      </c>
      <c r="I16" s="459">
        <v>0.71040999999999999</v>
      </c>
      <c r="J16" s="460">
        <v>-3.959E-2</v>
      </c>
      <c r="K16" s="463">
        <v>0.23680333333299999</v>
      </c>
    </row>
    <row r="17" spans="1:11" ht="14.4" customHeight="1" thickBot="1" x14ac:dyDescent="0.35">
      <c r="A17" s="481" t="s">
        <v>285</v>
      </c>
      <c r="B17" s="459">
        <v>30.453445476481999</v>
      </c>
      <c r="C17" s="459">
        <v>29.506830000000001</v>
      </c>
      <c r="D17" s="460">
        <v>-0.94661547648199995</v>
      </c>
      <c r="E17" s="461">
        <v>0.96891598104300003</v>
      </c>
      <c r="F17" s="459">
        <v>30</v>
      </c>
      <c r="G17" s="460">
        <v>7.5</v>
      </c>
      <c r="H17" s="462">
        <v>1.7922800000000001</v>
      </c>
      <c r="I17" s="459">
        <v>5.8230000000000004</v>
      </c>
      <c r="J17" s="460">
        <v>-1.677</v>
      </c>
      <c r="K17" s="463">
        <v>0.19409999999999999</v>
      </c>
    </row>
    <row r="18" spans="1:11" ht="14.4" customHeight="1" thickBot="1" x14ac:dyDescent="0.35">
      <c r="A18" s="481" t="s">
        <v>286</v>
      </c>
      <c r="B18" s="459">
        <v>30.075815387121999</v>
      </c>
      <c r="C18" s="459">
        <v>31.460170000000002</v>
      </c>
      <c r="D18" s="460">
        <v>1.3843546128769999</v>
      </c>
      <c r="E18" s="461">
        <v>1.046028830642</v>
      </c>
      <c r="F18" s="459">
        <v>32</v>
      </c>
      <c r="G18" s="460">
        <v>8</v>
      </c>
      <c r="H18" s="462">
        <v>2.0339999999990002</v>
      </c>
      <c r="I18" s="459">
        <v>6.1</v>
      </c>
      <c r="J18" s="460">
        <v>-1.9</v>
      </c>
      <c r="K18" s="463">
        <v>0.19062499999999999</v>
      </c>
    </row>
    <row r="19" spans="1:11" ht="14.4" customHeight="1" thickBot="1" x14ac:dyDescent="0.35">
      <c r="A19" s="481" t="s">
        <v>287</v>
      </c>
      <c r="B19" s="459">
        <v>10</v>
      </c>
      <c r="C19" s="459">
        <v>7.45</v>
      </c>
      <c r="D19" s="460">
        <v>-2.5499999999990002</v>
      </c>
      <c r="E19" s="461">
        <v>0.745</v>
      </c>
      <c r="F19" s="459">
        <v>8</v>
      </c>
      <c r="G19" s="460">
        <v>2</v>
      </c>
      <c r="H19" s="462">
        <v>1.0129999999999999</v>
      </c>
      <c r="I19" s="459">
        <v>1.762</v>
      </c>
      <c r="J19" s="460">
        <v>-0.23799999999999999</v>
      </c>
      <c r="K19" s="463">
        <v>0.22025</v>
      </c>
    </row>
    <row r="20" spans="1:11" ht="14.4" customHeight="1" thickBot="1" x14ac:dyDescent="0.35">
      <c r="A20" s="481" t="s">
        <v>288</v>
      </c>
      <c r="B20" s="459">
        <v>3</v>
      </c>
      <c r="C20" s="459">
        <v>2.0179999999999998</v>
      </c>
      <c r="D20" s="460">
        <v>-0.98199999999900001</v>
      </c>
      <c r="E20" s="461">
        <v>0.67266666666599995</v>
      </c>
      <c r="F20" s="459">
        <v>3</v>
      </c>
      <c r="G20" s="460">
        <v>0.75</v>
      </c>
      <c r="H20" s="462">
        <v>0.25199999999900002</v>
      </c>
      <c r="I20" s="459">
        <v>0.378</v>
      </c>
      <c r="J20" s="460">
        <v>-0.372</v>
      </c>
      <c r="K20" s="463">
        <v>0.126</v>
      </c>
    </row>
    <row r="21" spans="1:11" ht="14.4" customHeight="1" thickBot="1" x14ac:dyDescent="0.35">
      <c r="A21" s="480" t="s">
        <v>289</v>
      </c>
      <c r="B21" s="464">
        <v>70.766046324285</v>
      </c>
      <c r="C21" s="464">
        <v>79.015960000000007</v>
      </c>
      <c r="D21" s="465">
        <v>8.2499136757149998</v>
      </c>
      <c r="E21" s="471">
        <v>1.116580112981</v>
      </c>
      <c r="F21" s="464">
        <v>70.391269851475002</v>
      </c>
      <c r="G21" s="465">
        <v>17.597817462868001</v>
      </c>
      <c r="H21" s="467">
        <v>4.8342499999989998</v>
      </c>
      <c r="I21" s="464">
        <v>17.582270000000001</v>
      </c>
      <c r="J21" s="465">
        <v>-1.5547462868E-2</v>
      </c>
      <c r="K21" s="472">
        <v>0.249779127967</v>
      </c>
    </row>
    <row r="22" spans="1:11" ht="14.4" customHeight="1" thickBot="1" x14ac:dyDescent="0.35">
      <c r="A22" s="481" t="s">
        <v>290</v>
      </c>
      <c r="B22" s="459">
        <v>0</v>
      </c>
      <c r="C22" s="459">
        <v>2.90279</v>
      </c>
      <c r="D22" s="460">
        <v>2.90279</v>
      </c>
      <c r="E22" s="469" t="s">
        <v>271</v>
      </c>
      <c r="F22" s="459">
        <v>0</v>
      </c>
      <c r="G22" s="460">
        <v>0</v>
      </c>
      <c r="H22" s="462">
        <v>0.98010999999899995</v>
      </c>
      <c r="I22" s="459">
        <v>0.98010999999899995</v>
      </c>
      <c r="J22" s="460">
        <v>0.98010999999899995</v>
      </c>
      <c r="K22" s="470" t="s">
        <v>271</v>
      </c>
    </row>
    <row r="23" spans="1:11" ht="14.4" customHeight="1" thickBot="1" x14ac:dyDescent="0.35">
      <c r="A23" s="481" t="s">
        <v>291</v>
      </c>
      <c r="B23" s="459">
        <v>1</v>
      </c>
      <c r="C23" s="459">
        <v>0.25381999999999999</v>
      </c>
      <c r="D23" s="460">
        <v>-0.74617999999999995</v>
      </c>
      <c r="E23" s="461">
        <v>0.25381999999999999</v>
      </c>
      <c r="F23" s="459">
        <v>1</v>
      </c>
      <c r="G23" s="460">
        <v>0.25</v>
      </c>
      <c r="H23" s="462">
        <v>0</v>
      </c>
      <c r="I23" s="459">
        <v>6.0539999999999997E-2</v>
      </c>
      <c r="J23" s="460">
        <v>-0.18945999999999999</v>
      </c>
      <c r="K23" s="463">
        <v>6.0539999999999997E-2</v>
      </c>
    </row>
    <row r="24" spans="1:11" ht="14.4" customHeight="1" thickBot="1" x14ac:dyDescent="0.35">
      <c r="A24" s="481" t="s">
        <v>292</v>
      </c>
      <c r="B24" s="459">
        <v>12.949488218446</v>
      </c>
      <c r="C24" s="459">
        <v>14.656459999999999</v>
      </c>
      <c r="D24" s="460">
        <v>1.7069717815529999</v>
      </c>
      <c r="E24" s="461">
        <v>1.1318177021939999</v>
      </c>
      <c r="F24" s="459">
        <v>15</v>
      </c>
      <c r="G24" s="460">
        <v>3.75</v>
      </c>
      <c r="H24" s="462">
        <v>0.86693999999899996</v>
      </c>
      <c r="I24" s="459">
        <v>3.8534700000000002</v>
      </c>
      <c r="J24" s="460">
        <v>0.10347000000000001</v>
      </c>
      <c r="K24" s="463">
        <v>0.25689800000000002</v>
      </c>
    </row>
    <row r="25" spans="1:11" ht="14.4" customHeight="1" thickBot="1" x14ac:dyDescent="0.35">
      <c r="A25" s="481" t="s">
        <v>293</v>
      </c>
      <c r="B25" s="459">
        <v>25</v>
      </c>
      <c r="C25" s="459">
        <v>23.221080000000001</v>
      </c>
      <c r="D25" s="460">
        <v>-1.778919999999</v>
      </c>
      <c r="E25" s="461">
        <v>0.92884319999999998</v>
      </c>
      <c r="F25" s="459">
        <v>25</v>
      </c>
      <c r="G25" s="460">
        <v>6.25</v>
      </c>
      <c r="H25" s="462">
        <v>1.8215699999999999</v>
      </c>
      <c r="I25" s="459">
        <v>6.8684399999999997</v>
      </c>
      <c r="J25" s="460">
        <v>0.61843999999999999</v>
      </c>
      <c r="K25" s="463">
        <v>0.27473760000000003</v>
      </c>
    </row>
    <row r="26" spans="1:11" ht="14.4" customHeight="1" thickBot="1" x14ac:dyDescent="0.35">
      <c r="A26" s="481" t="s">
        <v>294</v>
      </c>
      <c r="B26" s="459">
        <v>2.6834256050069998</v>
      </c>
      <c r="C26" s="459">
        <v>3.0982699999999999</v>
      </c>
      <c r="D26" s="460">
        <v>0.41484439499199999</v>
      </c>
      <c r="E26" s="461">
        <v>1.1545950795940001</v>
      </c>
      <c r="F26" s="459">
        <v>3.1383872315220001</v>
      </c>
      <c r="G26" s="460">
        <v>0.78459680787999997</v>
      </c>
      <c r="H26" s="462">
        <v>0.51499999999900004</v>
      </c>
      <c r="I26" s="459">
        <v>0.63599999999900003</v>
      </c>
      <c r="J26" s="460">
        <v>-0.14859680787999999</v>
      </c>
      <c r="K26" s="463">
        <v>0.20265185685500001</v>
      </c>
    </row>
    <row r="27" spans="1:11" ht="14.4" customHeight="1" thickBot="1" x14ac:dyDescent="0.35">
      <c r="A27" s="481" t="s">
        <v>295</v>
      </c>
      <c r="B27" s="459">
        <v>0</v>
      </c>
      <c r="C27" s="459">
        <v>2.5558100000000001</v>
      </c>
      <c r="D27" s="460">
        <v>2.5558100000000001</v>
      </c>
      <c r="E27" s="469" t="s">
        <v>271</v>
      </c>
      <c r="F27" s="459">
        <v>0</v>
      </c>
      <c r="G27" s="460">
        <v>0</v>
      </c>
      <c r="H27" s="462">
        <v>0.234739999999</v>
      </c>
      <c r="I27" s="459">
        <v>0.82159000000000004</v>
      </c>
      <c r="J27" s="460">
        <v>0.82159000000000004</v>
      </c>
      <c r="K27" s="470" t="s">
        <v>271</v>
      </c>
    </row>
    <row r="28" spans="1:11" ht="14.4" customHeight="1" thickBot="1" x14ac:dyDescent="0.35">
      <c r="A28" s="481" t="s">
        <v>296</v>
      </c>
      <c r="B28" s="459">
        <v>22.133132500830001</v>
      </c>
      <c r="C28" s="459">
        <v>18.13486</v>
      </c>
      <c r="D28" s="460">
        <v>-3.9982725008300002</v>
      </c>
      <c r="E28" s="461">
        <v>0.81935351895200004</v>
      </c>
      <c r="F28" s="459">
        <v>16.252882619952999</v>
      </c>
      <c r="G28" s="460">
        <v>4.0632206549880001</v>
      </c>
      <c r="H28" s="462">
        <v>0.15125</v>
      </c>
      <c r="I28" s="459">
        <v>2.7460499999999999</v>
      </c>
      <c r="J28" s="460">
        <v>-1.317170654988</v>
      </c>
      <c r="K28" s="463">
        <v>0.16895772056</v>
      </c>
    </row>
    <row r="29" spans="1:11" ht="14.4" customHeight="1" thickBot="1" x14ac:dyDescent="0.35">
      <c r="A29" s="481" t="s">
        <v>297</v>
      </c>
      <c r="B29" s="459">
        <v>0</v>
      </c>
      <c r="C29" s="459">
        <v>5.9277899999999999</v>
      </c>
      <c r="D29" s="460">
        <v>5.9277899999999999</v>
      </c>
      <c r="E29" s="469" t="s">
        <v>271</v>
      </c>
      <c r="F29" s="459">
        <v>0</v>
      </c>
      <c r="G29" s="460">
        <v>0</v>
      </c>
      <c r="H29" s="462">
        <v>0</v>
      </c>
      <c r="I29" s="459">
        <v>0</v>
      </c>
      <c r="J29" s="460">
        <v>0</v>
      </c>
      <c r="K29" s="470" t="s">
        <v>271</v>
      </c>
    </row>
    <row r="30" spans="1:11" ht="14.4" customHeight="1" thickBot="1" x14ac:dyDescent="0.35">
      <c r="A30" s="481" t="s">
        <v>298</v>
      </c>
      <c r="B30" s="459">
        <v>7</v>
      </c>
      <c r="C30" s="459">
        <v>8.2650799999999993</v>
      </c>
      <c r="D30" s="460">
        <v>1.26508</v>
      </c>
      <c r="E30" s="461">
        <v>1.1807257142850001</v>
      </c>
      <c r="F30" s="459">
        <v>10</v>
      </c>
      <c r="G30" s="460">
        <v>2.5</v>
      </c>
      <c r="H30" s="462">
        <v>0.26463999999900001</v>
      </c>
      <c r="I30" s="459">
        <v>1.6160699999999999</v>
      </c>
      <c r="J30" s="460">
        <v>-0.88392999999900002</v>
      </c>
      <c r="K30" s="463">
        <v>0.161607</v>
      </c>
    </row>
    <row r="31" spans="1:11" ht="14.4" customHeight="1" thickBot="1" x14ac:dyDescent="0.35">
      <c r="A31" s="480" t="s">
        <v>299</v>
      </c>
      <c r="B31" s="464">
        <v>0.96759626624700001</v>
      </c>
      <c r="C31" s="464">
        <v>11.614660000000001</v>
      </c>
      <c r="D31" s="465">
        <v>10.647063733752001</v>
      </c>
      <c r="E31" s="471">
        <v>12.003622177087999</v>
      </c>
      <c r="F31" s="464">
        <v>10.098247556438</v>
      </c>
      <c r="G31" s="465">
        <v>2.524561889109</v>
      </c>
      <c r="H31" s="467">
        <v>6.8369999999989997</v>
      </c>
      <c r="I31" s="464">
        <v>8.2359999999990006</v>
      </c>
      <c r="J31" s="465">
        <v>5.7114381108899996</v>
      </c>
      <c r="K31" s="472">
        <v>0.815587056463</v>
      </c>
    </row>
    <row r="32" spans="1:11" ht="14.4" customHeight="1" thickBot="1" x14ac:dyDescent="0.35">
      <c r="A32" s="481" t="s">
        <v>300</v>
      </c>
      <c r="B32" s="459">
        <v>0</v>
      </c>
      <c r="C32" s="459">
        <v>6.8957899999999999</v>
      </c>
      <c r="D32" s="460">
        <v>6.8957899999999999</v>
      </c>
      <c r="E32" s="469" t="s">
        <v>281</v>
      </c>
      <c r="F32" s="459">
        <v>1.78914902556</v>
      </c>
      <c r="G32" s="460">
        <v>0.44728725639</v>
      </c>
      <c r="H32" s="462">
        <v>0</v>
      </c>
      <c r="I32" s="459">
        <v>0</v>
      </c>
      <c r="J32" s="460">
        <v>-0.44728725639</v>
      </c>
      <c r="K32" s="463">
        <v>0</v>
      </c>
    </row>
    <row r="33" spans="1:11" ht="14.4" customHeight="1" thickBot="1" x14ac:dyDescent="0.35">
      <c r="A33" s="481" t="s">
        <v>301</v>
      </c>
      <c r="B33" s="459">
        <v>0</v>
      </c>
      <c r="C33" s="459">
        <v>4.09</v>
      </c>
      <c r="D33" s="460">
        <v>4.09</v>
      </c>
      <c r="E33" s="469" t="s">
        <v>281</v>
      </c>
      <c r="F33" s="459">
        <v>3.566627206178</v>
      </c>
      <c r="G33" s="460">
        <v>0.89165680154399996</v>
      </c>
      <c r="H33" s="462">
        <v>6.8369999999989997</v>
      </c>
      <c r="I33" s="459">
        <v>8.1819999999990003</v>
      </c>
      <c r="J33" s="460">
        <v>7.290343198455</v>
      </c>
      <c r="K33" s="463">
        <v>2.2940440721769999</v>
      </c>
    </row>
    <row r="34" spans="1:11" ht="14.4" customHeight="1" thickBot="1" x14ac:dyDescent="0.35">
      <c r="A34" s="481" t="s">
        <v>302</v>
      </c>
      <c r="B34" s="459">
        <v>0.96759626624700001</v>
      </c>
      <c r="C34" s="459">
        <v>0.62887000000000004</v>
      </c>
      <c r="D34" s="460">
        <v>-0.33872626624699997</v>
      </c>
      <c r="E34" s="461">
        <v>0.64993016399100001</v>
      </c>
      <c r="F34" s="459">
        <v>0.56779026505700003</v>
      </c>
      <c r="G34" s="460">
        <v>0.14194756626400001</v>
      </c>
      <c r="H34" s="462">
        <v>0</v>
      </c>
      <c r="I34" s="459">
        <v>5.3999999999999999E-2</v>
      </c>
      <c r="J34" s="460">
        <v>-8.7947566263999993E-2</v>
      </c>
      <c r="K34" s="463">
        <v>9.5105540412999998E-2</v>
      </c>
    </row>
    <row r="35" spans="1:11" ht="14.4" customHeight="1" thickBot="1" x14ac:dyDescent="0.35">
      <c r="A35" s="481" t="s">
        <v>303</v>
      </c>
      <c r="B35" s="459">
        <v>0</v>
      </c>
      <c r="C35" s="459">
        <v>0</v>
      </c>
      <c r="D35" s="460">
        <v>0</v>
      </c>
      <c r="E35" s="461">
        <v>1</v>
      </c>
      <c r="F35" s="459">
        <v>4.1746810596410002</v>
      </c>
      <c r="G35" s="460">
        <v>1.04367026491</v>
      </c>
      <c r="H35" s="462">
        <v>0</v>
      </c>
      <c r="I35" s="459">
        <v>0</v>
      </c>
      <c r="J35" s="460">
        <v>-1.04367026491</v>
      </c>
      <c r="K35" s="463">
        <v>0</v>
      </c>
    </row>
    <row r="36" spans="1:11" ht="14.4" customHeight="1" thickBot="1" x14ac:dyDescent="0.35">
      <c r="A36" s="480" t="s">
        <v>304</v>
      </c>
      <c r="B36" s="464">
        <v>7.8045335028620002</v>
      </c>
      <c r="C36" s="464">
        <v>11.41067</v>
      </c>
      <c r="D36" s="465">
        <v>3.6061364971369998</v>
      </c>
      <c r="E36" s="471">
        <v>1.46205663616</v>
      </c>
      <c r="F36" s="464">
        <v>4</v>
      </c>
      <c r="G36" s="465">
        <v>1</v>
      </c>
      <c r="H36" s="467">
        <v>0.222639999999</v>
      </c>
      <c r="I36" s="464">
        <v>0.92086999999999997</v>
      </c>
      <c r="J36" s="465">
        <v>-7.9129999999E-2</v>
      </c>
      <c r="K36" s="472">
        <v>0.23021749999999999</v>
      </c>
    </row>
    <row r="37" spans="1:11" ht="14.4" customHeight="1" thickBot="1" x14ac:dyDescent="0.35">
      <c r="A37" s="481" t="s">
        <v>305</v>
      </c>
      <c r="B37" s="459">
        <v>3.8045335028620002</v>
      </c>
      <c r="C37" s="459">
        <v>6.1625800000000002</v>
      </c>
      <c r="D37" s="460">
        <v>2.3580464971369999</v>
      </c>
      <c r="E37" s="461">
        <v>1.6197991147569999</v>
      </c>
      <c r="F37" s="459">
        <v>0</v>
      </c>
      <c r="G37" s="460">
        <v>0</v>
      </c>
      <c r="H37" s="462">
        <v>0</v>
      </c>
      <c r="I37" s="459">
        <v>0</v>
      </c>
      <c r="J37" s="460">
        <v>0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0</v>
      </c>
      <c r="C38" s="459">
        <v>1.7423999999999999</v>
      </c>
      <c r="D38" s="460">
        <v>1.7423999999999999</v>
      </c>
      <c r="E38" s="469" t="s">
        <v>271</v>
      </c>
      <c r="F38" s="459">
        <v>0</v>
      </c>
      <c r="G38" s="460">
        <v>0</v>
      </c>
      <c r="H38" s="462">
        <v>0</v>
      </c>
      <c r="I38" s="459">
        <v>0</v>
      </c>
      <c r="J38" s="460">
        <v>0</v>
      </c>
      <c r="K38" s="470" t="s">
        <v>271</v>
      </c>
    </row>
    <row r="39" spans="1:11" ht="14.4" customHeight="1" thickBot="1" x14ac:dyDescent="0.35">
      <c r="A39" s="481" t="s">
        <v>307</v>
      </c>
      <c r="B39" s="459">
        <v>0</v>
      </c>
      <c r="C39" s="459">
        <v>0.1089</v>
      </c>
      <c r="D39" s="460">
        <v>0.1089</v>
      </c>
      <c r="E39" s="469" t="s">
        <v>281</v>
      </c>
      <c r="F39" s="459">
        <v>0</v>
      </c>
      <c r="G39" s="460">
        <v>0</v>
      </c>
      <c r="H39" s="462">
        <v>0</v>
      </c>
      <c r="I39" s="459">
        <v>0.1089</v>
      </c>
      <c r="J39" s="460">
        <v>0.1089</v>
      </c>
      <c r="K39" s="470" t="s">
        <v>271</v>
      </c>
    </row>
    <row r="40" spans="1:11" ht="14.4" customHeight="1" thickBot="1" x14ac:dyDescent="0.35">
      <c r="A40" s="481" t="s">
        <v>308</v>
      </c>
      <c r="B40" s="459">
        <v>4</v>
      </c>
      <c r="C40" s="459">
        <v>3.3967900000000002</v>
      </c>
      <c r="D40" s="460">
        <v>-0.60320999999900005</v>
      </c>
      <c r="E40" s="461">
        <v>0.84919750000000005</v>
      </c>
      <c r="F40" s="459">
        <v>4</v>
      </c>
      <c r="G40" s="460">
        <v>1</v>
      </c>
      <c r="H40" s="462">
        <v>0.222639999999</v>
      </c>
      <c r="I40" s="459">
        <v>0.81196999999999997</v>
      </c>
      <c r="J40" s="460">
        <v>-0.18803</v>
      </c>
      <c r="K40" s="463">
        <v>0.20299249999999999</v>
      </c>
    </row>
    <row r="41" spans="1:11" ht="14.4" customHeight="1" thickBot="1" x14ac:dyDescent="0.35">
      <c r="A41" s="480" t="s">
        <v>309</v>
      </c>
      <c r="B41" s="464">
        <v>0</v>
      </c>
      <c r="C41" s="464">
        <v>0.44900000000000001</v>
      </c>
      <c r="D41" s="465">
        <v>0.44900000000000001</v>
      </c>
      <c r="E41" s="466" t="s">
        <v>281</v>
      </c>
      <c r="F41" s="464">
        <v>0</v>
      </c>
      <c r="G41" s="465">
        <v>0</v>
      </c>
      <c r="H41" s="467">
        <v>0</v>
      </c>
      <c r="I41" s="464">
        <v>0.13200000000000001</v>
      </c>
      <c r="J41" s="465">
        <v>0.13200000000000001</v>
      </c>
      <c r="K41" s="468" t="s">
        <v>271</v>
      </c>
    </row>
    <row r="42" spans="1:11" ht="14.4" customHeight="1" thickBot="1" x14ac:dyDescent="0.35">
      <c r="A42" s="481" t="s">
        <v>310</v>
      </c>
      <c r="B42" s="459">
        <v>0</v>
      </c>
      <c r="C42" s="459">
        <v>0.44900000000000001</v>
      </c>
      <c r="D42" s="460">
        <v>0.44900000000000001</v>
      </c>
      <c r="E42" s="469" t="s">
        <v>281</v>
      </c>
      <c r="F42" s="459">
        <v>0</v>
      </c>
      <c r="G42" s="460">
        <v>0</v>
      </c>
      <c r="H42" s="462">
        <v>0</v>
      </c>
      <c r="I42" s="459">
        <v>0.13200000000000001</v>
      </c>
      <c r="J42" s="460">
        <v>0.13200000000000001</v>
      </c>
      <c r="K42" s="470" t="s">
        <v>271</v>
      </c>
    </row>
    <row r="43" spans="1:11" ht="14.4" customHeight="1" thickBot="1" x14ac:dyDescent="0.35">
      <c r="A43" s="479" t="s">
        <v>42</v>
      </c>
      <c r="B43" s="459">
        <v>1130.57257701038</v>
      </c>
      <c r="C43" s="459">
        <v>1107.431</v>
      </c>
      <c r="D43" s="460">
        <v>-23.141577010374998</v>
      </c>
      <c r="E43" s="461">
        <v>0.97953110000900001</v>
      </c>
      <c r="F43" s="459">
        <v>1276.0241848266501</v>
      </c>
      <c r="G43" s="460">
        <v>319.00604620666098</v>
      </c>
      <c r="H43" s="462">
        <v>120.967</v>
      </c>
      <c r="I43" s="459">
        <v>410.005</v>
      </c>
      <c r="J43" s="460">
        <v>90.998953793338998</v>
      </c>
      <c r="K43" s="463">
        <v>0.32131444284100003</v>
      </c>
    </row>
    <row r="44" spans="1:11" ht="14.4" customHeight="1" thickBot="1" x14ac:dyDescent="0.35">
      <c r="A44" s="480" t="s">
        <v>311</v>
      </c>
      <c r="B44" s="464">
        <v>1130.57257701038</v>
      </c>
      <c r="C44" s="464">
        <v>1107.431</v>
      </c>
      <c r="D44" s="465">
        <v>-23.141577010374998</v>
      </c>
      <c r="E44" s="471">
        <v>0.97953110000900001</v>
      </c>
      <c r="F44" s="464">
        <v>1276.0241848266501</v>
      </c>
      <c r="G44" s="465">
        <v>319.00604620666098</v>
      </c>
      <c r="H44" s="467">
        <v>120.967</v>
      </c>
      <c r="I44" s="464">
        <v>410.005</v>
      </c>
      <c r="J44" s="465">
        <v>90.998953793338998</v>
      </c>
      <c r="K44" s="472">
        <v>0.32131444284100003</v>
      </c>
    </row>
    <row r="45" spans="1:11" ht="14.4" customHeight="1" thickBot="1" x14ac:dyDescent="0.35">
      <c r="A45" s="481" t="s">
        <v>312</v>
      </c>
      <c r="B45" s="459">
        <v>336.66833680673102</v>
      </c>
      <c r="C45" s="459">
        <v>348.34400000000102</v>
      </c>
      <c r="D45" s="460">
        <v>11.675663193268999</v>
      </c>
      <c r="E45" s="461">
        <v>1.0346800156610001</v>
      </c>
      <c r="F45" s="459">
        <v>456.09790860775399</v>
      </c>
      <c r="G45" s="460">
        <v>114.024477151939</v>
      </c>
      <c r="H45" s="462">
        <v>40.236999999999</v>
      </c>
      <c r="I45" s="459">
        <v>119.91200000000001</v>
      </c>
      <c r="J45" s="460">
        <v>5.8875228480609998</v>
      </c>
      <c r="K45" s="463">
        <v>0.26290846271500001</v>
      </c>
    </row>
    <row r="46" spans="1:11" ht="14.4" customHeight="1" thickBot="1" x14ac:dyDescent="0.35">
      <c r="A46" s="481" t="s">
        <v>313</v>
      </c>
      <c r="B46" s="459">
        <v>101.14662713326</v>
      </c>
      <c r="C46" s="459">
        <v>106.672</v>
      </c>
      <c r="D46" s="460">
        <v>5.5253728667399997</v>
      </c>
      <c r="E46" s="461">
        <v>1.0546273565740001</v>
      </c>
      <c r="F46" s="459">
        <v>105.234491275933</v>
      </c>
      <c r="G46" s="460">
        <v>26.308622818983</v>
      </c>
      <c r="H46" s="462">
        <v>8.2749999999990003</v>
      </c>
      <c r="I46" s="459">
        <v>27.427</v>
      </c>
      <c r="J46" s="460">
        <v>1.1183771810159999</v>
      </c>
      <c r="K46" s="463">
        <v>0.26062747743100001</v>
      </c>
    </row>
    <row r="47" spans="1:11" ht="14.4" customHeight="1" thickBot="1" x14ac:dyDescent="0.35">
      <c r="A47" s="481" t="s">
        <v>314</v>
      </c>
      <c r="B47" s="459">
        <v>692.75761307038704</v>
      </c>
      <c r="C47" s="459">
        <v>652.41500000000099</v>
      </c>
      <c r="D47" s="460">
        <v>-40.342613070384999</v>
      </c>
      <c r="E47" s="461">
        <v>0.94176518264200004</v>
      </c>
      <c r="F47" s="459">
        <v>714.69178494295795</v>
      </c>
      <c r="G47" s="460">
        <v>178.67294623574</v>
      </c>
      <c r="H47" s="462">
        <v>72.454999999999004</v>
      </c>
      <c r="I47" s="459">
        <v>262.666</v>
      </c>
      <c r="J47" s="460">
        <v>83.993053764259997</v>
      </c>
      <c r="K47" s="463">
        <v>0.36752346330699998</v>
      </c>
    </row>
    <row r="48" spans="1:11" ht="14.4" customHeight="1" thickBot="1" x14ac:dyDescent="0.35">
      <c r="A48" s="482" t="s">
        <v>315</v>
      </c>
      <c r="B48" s="464">
        <v>307.44323735001802</v>
      </c>
      <c r="C48" s="464">
        <v>279.82918000000097</v>
      </c>
      <c r="D48" s="465">
        <v>-27.614057350016999</v>
      </c>
      <c r="E48" s="471">
        <v>0.91018160754400002</v>
      </c>
      <c r="F48" s="464">
        <v>251.94331329840699</v>
      </c>
      <c r="G48" s="465">
        <v>62.985828324601002</v>
      </c>
      <c r="H48" s="467">
        <v>28.175369999998999</v>
      </c>
      <c r="I48" s="464">
        <v>81.843109999999996</v>
      </c>
      <c r="J48" s="465">
        <v>18.857281675397999</v>
      </c>
      <c r="K48" s="472">
        <v>0.32484731953500001</v>
      </c>
    </row>
    <row r="49" spans="1:11" ht="14.4" customHeight="1" thickBot="1" x14ac:dyDescent="0.35">
      <c r="A49" s="479" t="s">
        <v>45</v>
      </c>
      <c r="B49" s="459">
        <v>56.739545658381999</v>
      </c>
      <c r="C49" s="459">
        <v>23.423940000000002</v>
      </c>
      <c r="D49" s="460">
        <v>-33.315605658381998</v>
      </c>
      <c r="E49" s="461">
        <v>0.41283270297899999</v>
      </c>
      <c r="F49" s="459">
        <v>22.803281458076</v>
      </c>
      <c r="G49" s="460">
        <v>5.7008203645190001</v>
      </c>
      <c r="H49" s="462">
        <v>5.5417999999990002</v>
      </c>
      <c r="I49" s="459">
        <v>24.065190000000001</v>
      </c>
      <c r="J49" s="460">
        <v>18.364369635479999</v>
      </c>
      <c r="K49" s="463">
        <v>1.055338901299</v>
      </c>
    </row>
    <row r="50" spans="1:11" ht="14.4" customHeight="1" thickBot="1" x14ac:dyDescent="0.35">
      <c r="A50" s="483" t="s">
        <v>316</v>
      </c>
      <c r="B50" s="459">
        <v>56.739545658381999</v>
      </c>
      <c r="C50" s="459">
        <v>23.423940000000002</v>
      </c>
      <c r="D50" s="460">
        <v>-33.315605658381998</v>
      </c>
      <c r="E50" s="461">
        <v>0.41283270297899999</v>
      </c>
      <c r="F50" s="459">
        <v>22.803281458076</v>
      </c>
      <c r="G50" s="460">
        <v>5.7008203645190001</v>
      </c>
      <c r="H50" s="462">
        <v>5.5417999999990002</v>
      </c>
      <c r="I50" s="459">
        <v>24.065190000000001</v>
      </c>
      <c r="J50" s="460">
        <v>18.364369635479999</v>
      </c>
      <c r="K50" s="463">
        <v>1.055338901299</v>
      </c>
    </row>
    <row r="51" spans="1:11" ht="14.4" customHeight="1" thickBot="1" x14ac:dyDescent="0.35">
      <c r="A51" s="481" t="s">
        <v>317</v>
      </c>
      <c r="B51" s="459">
        <v>0</v>
      </c>
      <c r="C51" s="459">
        <v>4.8860000000000001</v>
      </c>
      <c r="D51" s="460">
        <v>4.8860000000000001</v>
      </c>
      <c r="E51" s="469" t="s">
        <v>281</v>
      </c>
      <c r="F51" s="459">
        <v>3.7407621379460001</v>
      </c>
      <c r="G51" s="460">
        <v>0.93519053448599998</v>
      </c>
      <c r="H51" s="462">
        <v>0</v>
      </c>
      <c r="I51" s="459">
        <v>2.7189999999999999</v>
      </c>
      <c r="J51" s="460">
        <v>1.7838094655129999</v>
      </c>
      <c r="K51" s="463">
        <v>0.72685722848199996</v>
      </c>
    </row>
    <row r="52" spans="1:11" ht="14.4" customHeight="1" thickBot="1" x14ac:dyDescent="0.35">
      <c r="A52" s="481" t="s">
        <v>318</v>
      </c>
      <c r="B52" s="459">
        <v>19.355281505623999</v>
      </c>
      <c r="C52" s="459">
        <v>0.23530000000000001</v>
      </c>
      <c r="D52" s="460">
        <v>-19.119981505624001</v>
      </c>
      <c r="E52" s="461">
        <v>1.2156888543E-2</v>
      </c>
      <c r="F52" s="459">
        <v>1.2035123946999999E-2</v>
      </c>
      <c r="G52" s="460">
        <v>3.0087809859999999E-3</v>
      </c>
      <c r="H52" s="462">
        <v>5.5417999999990002</v>
      </c>
      <c r="I52" s="459">
        <v>19.940799999999999</v>
      </c>
      <c r="J52" s="460">
        <v>19.937791219013</v>
      </c>
      <c r="K52" s="463">
        <v>0</v>
      </c>
    </row>
    <row r="53" spans="1:11" ht="14.4" customHeight="1" thickBot="1" x14ac:dyDescent="0.35">
      <c r="A53" s="481" t="s">
        <v>319</v>
      </c>
      <c r="B53" s="459">
        <v>13.912131806036999</v>
      </c>
      <c r="C53" s="459">
        <v>6.2817400000000001</v>
      </c>
      <c r="D53" s="460">
        <v>-7.6303918060370002</v>
      </c>
      <c r="E53" s="461">
        <v>0.45152964962999997</v>
      </c>
      <c r="F53" s="459">
        <v>10.16977976341</v>
      </c>
      <c r="G53" s="460">
        <v>2.542444940852</v>
      </c>
      <c r="H53" s="462">
        <v>0</v>
      </c>
      <c r="I53" s="459">
        <v>0.43559999999999999</v>
      </c>
      <c r="J53" s="460">
        <v>-2.106844940852</v>
      </c>
      <c r="K53" s="463">
        <v>4.2832785972999998E-2</v>
      </c>
    </row>
    <row r="54" spans="1:11" ht="14.4" customHeight="1" thickBot="1" x14ac:dyDescent="0.35">
      <c r="A54" s="481" t="s">
        <v>320</v>
      </c>
      <c r="B54" s="459">
        <v>23.472132346719999</v>
      </c>
      <c r="C54" s="459">
        <v>12.020899999999999</v>
      </c>
      <c r="D54" s="460">
        <v>-11.451232346719999</v>
      </c>
      <c r="E54" s="461">
        <v>0.51213497872400005</v>
      </c>
      <c r="F54" s="459">
        <v>8.6046579513830004</v>
      </c>
      <c r="G54" s="460">
        <v>2.151164487845</v>
      </c>
      <c r="H54" s="462">
        <v>0</v>
      </c>
      <c r="I54" s="459">
        <v>0.96979000000000004</v>
      </c>
      <c r="J54" s="460">
        <v>-1.1813744878450001</v>
      </c>
      <c r="K54" s="463">
        <v>0.112705235406</v>
      </c>
    </row>
    <row r="55" spans="1:11" ht="14.4" customHeight="1" thickBot="1" x14ac:dyDescent="0.35">
      <c r="A55" s="481" t="s">
        <v>321</v>
      </c>
      <c r="B55" s="459">
        <v>0</v>
      </c>
      <c r="C55" s="459">
        <v>0</v>
      </c>
      <c r="D55" s="460">
        <v>0</v>
      </c>
      <c r="E55" s="461">
        <v>1</v>
      </c>
      <c r="F55" s="459">
        <v>3.9064417061000001E-2</v>
      </c>
      <c r="G55" s="460">
        <v>9.7661042650000005E-3</v>
      </c>
      <c r="H55" s="462">
        <v>0</v>
      </c>
      <c r="I55" s="459">
        <v>0</v>
      </c>
      <c r="J55" s="460">
        <v>-9.7661042650000005E-3</v>
      </c>
      <c r="K55" s="463">
        <v>0</v>
      </c>
    </row>
    <row r="56" spans="1:11" ht="14.4" customHeight="1" thickBot="1" x14ac:dyDescent="0.35">
      <c r="A56" s="481" t="s">
        <v>322</v>
      </c>
      <c r="B56" s="459">
        <v>0</v>
      </c>
      <c r="C56" s="459">
        <v>0</v>
      </c>
      <c r="D56" s="460">
        <v>0</v>
      </c>
      <c r="E56" s="461">
        <v>1</v>
      </c>
      <c r="F56" s="459">
        <v>0.17894564041</v>
      </c>
      <c r="G56" s="460">
        <v>4.4736410102000003E-2</v>
      </c>
      <c r="H56" s="462">
        <v>0</v>
      </c>
      <c r="I56" s="459">
        <v>0</v>
      </c>
      <c r="J56" s="460">
        <v>-4.4736410102000003E-2</v>
      </c>
      <c r="K56" s="463">
        <v>0</v>
      </c>
    </row>
    <row r="57" spans="1:11" ht="14.4" customHeight="1" thickBot="1" x14ac:dyDescent="0.35">
      <c r="A57" s="481" t="s">
        <v>323</v>
      </c>
      <c r="B57" s="459">
        <v>0</v>
      </c>
      <c r="C57" s="459">
        <v>0</v>
      </c>
      <c r="D57" s="460">
        <v>0</v>
      </c>
      <c r="E57" s="461">
        <v>1</v>
      </c>
      <c r="F57" s="459">
        <v>5.8036423916000002E-2</v>
      </c>
      <c r="G57" s="460">
        <v>1.4509105979E-2</v>
      </c>
      <c r="H57" s="462">
        <v>0</v>
      </c>
      <c r="I57" s="459">
        <v>0</v>
      </c>
      <c r="J57" s="460">
        <v>-1.4509105979E-2</v>
      </c>
      <c r="K57" s="463">
        <v>0</v>
      </c>
    </row>
    <row r="58" spans="1:11" ht="14.4" customHeight="1" thickBot="1" x14ac:dyDescent="0.35">
      <c r="A58" s="484" t="s">
        <v>46</v>
      </c>
      <c r="B58" s="464">
        <v>0</v>
      </c>
      <c r="C58" s="464">
        <v>5.5490000000000004</v>
      </c>
      <c r="D58" s="465">
        <v>5.5490000000000004</v>
      </c>
      <c r="E58" s="466" t="s">
        <v>271</v>
      </c>
      <c r="F58" s="464">
        <v>0</v>
      </c>
      <c r="G58" s="465">
        <v>0</v>
      </c>
      <c r="H58" s="467">
        <v>0</v>
      </c>
      <c r="I58" s="464">
        <v>1.0549999999999999</v>
      </c>
      <c r="J58" s="465">
        <v>1.0549999999999999</v>
      </c>
      <c r="K58" s="468" t="s">
        <v>271</v>
      </c>
    </row>
    <row r="59" spans="1:11" ht="14.4" customHeight="1" thickBot="1" x14ac:dyDescent="0.35">
      <c r="A59" s="480" t="s">
        <v>324</v>
      </c>
      <c r="B59" s="464">
        <v>0</v>
      </c>
      <c r="C59" s="464">
        <v>5.5490000000000004</v>
      </c>
      <c r="D59" s="465">
        <v>5.5490000000000004</v>
      </c>
      <c r="E59" s="466" t="s">
        <v>271</v>
      </c>
      <c r="F59" s="464">
        <v>0</v>
      </c>
      <c r="G59" s="465">
        <v>0</v>
      </c>
      <c r="H59" s="467">
        <v>0</v>
      </c>
      <c r="I59" s="464">
        <v>1.0549999999999999</v>
      </c>
      <c r="J59" s="465">
        <v>1.0549999999999999</v>
      </c>
      <c r="K59" s="468" t="s">
        <v>271</v>
      </c>
    </row>
    <row r="60" spans="1:11" ht="14.4" customHeight="1" thickBot="1" x14ac:dyDescent="0.35">
      <c r="A60" s="481" t="s">
        <v>325</v>
      </c>
      <c r="B60" s="459">
        <v>0</v>
      </c>
      <c r="C60" s="459">
        <v>5.5490000000000004</v>
      </c>
      <c r="D60" s="460">
        <v>5.5490000000000004</v>
      </c>
      <c r="E60" s="469" t="s">
        <v>271</v>
      </c>
      <c r="F60" s="459">
        <v>0</v>
      </c>
      <c r="G60" s="460">
        <v>0</v>
      </c>
      <c r="H60" s="462">
        <v>0</v>
      </c>
      <c r="I60" s="459">
        <v>1.0549999999999999</v>
      </c>
      <c r="J60" s="460">
        <v>1.0549999999999999</v>
      </c>
      <c r="K60" s="470" t="s">
        <v>271</v>
      </c>
    </row>
    <row r="61" spans="1:11" ht="14.4" customHeight="1" thickBot="1" x14ac:dyDescent="0.35">
      <c r="A61" s="479" t="s">
        <v>47</v>
      </c>
      <c r="B61" s="459">
        <v>250.70369169163499</v>
      </c>
      <c r="C61" s="459">
        <v>250.85624000000101</v>
      </c>
      <c r="D61" s="460">
        <v>0.152548308365</v>
      </c>
      <c r="E61" s="461">
        <v>1.0006084805019999</v>
      </c>
      <c r="F61" s="459">
        <v>229.14003184033101</v>
      </c>
      <c r="G61" s="460">
        <v>57.285007960081998</v>
      </c>
      <c r="H61" s="462">
        <v>22.633569999999001</v>
      </c>
      <c r="I61" s="459">
        <v>56.722920000000002</v>
      </c>
      <c r="J61" s="460">
        <v>-0.56208796008200002</v>
      </c>
      <c r="K61" s="463">
        <v>0.24754696743400001</v>
      </c>
    </row>
    <row r="62" spans="1:11" ht="14.4" customHeight="1" thickBot="1" x14ac:dyDescent="0.35">
      <c r="A62" s="480" t="s">
        <v>326</v>
      </c>
      <c r="B62" s="464">
        <v>70.492432265722996</v>
      </c>
      <c r="C62" s="464">
        <v>48.898530000000001</v>
      </c>
      <c r="D62" s="465">
        <v>-21.593902265722999</v>
      </c>
      <c r="E62" s="471">
        <v>0.69367063141800001</v>
      </c>
      <c r="F62" s="464">
        <v>48.694805279264997</v>
      </c>
      <c r="G62" s="465">
        <v>12.173701319816001</v>
      </c>
      <c r="H62" s="467">
        <v>4.1151999999989997</v>
      </c>
      <c r="I62" s="464">
        <v>11.55336</v>
      </c>
      <c r="J62" s="465">
        <v>-0.62034131981600005</v>
      </c>
      <c r="K62" s="472">
        <v>0.23726062633799999</v>
      </c>
    </row>
    <row r="63" spans="1:11" ht="14.4" customHeight="1" thickBot="1" x14ac:dyDescent="0.35">
      <c r="A63" s="481" t="s">
        <v>327</v>
      </c>
      <c r="B63" s="459">
        <v>62.554253533694002</v>
      </c>
      <c r="C63" s="459">
        <v>38.337800000000001</v>
      </c>
      <c r="D63" s="460">
        <v>-24.216453533692999</v>
      </c>
      <c r="E63" s="461">
        <v>0.61287279176499998</v>
      </c>
      <c r="F63" s="459">
        <v>38.083097799275997</v>
      </c>
      <c r="G63" s="460">
        <v>9.5207744498189992</v>
      </c>
      <c r="H63" s="462">
        <v>3.392099999999</v>
      </c>
      <c r="I63" s="459">
        <v>10.0938</v>
      </c>
      <c r="J63" s="460">
        <v>0.57302555018000001</v>
      </c>
      <c r="K63" s="463">
        <v>0.26504671582099998</v>
      </c>
    </row>
    <row r="64" spans="1:11" ht="14.4" customHeight="1" thickBot="1" x14ac:dyDescent="0.35">
      <c r="A64" s="481" t="s">
        <v>328</v>
      </c>
      <c r="B64" s="459">
        <v>7.9381787320289998</v>
      </c>
      <c r="C64" s="459">
        <v>10.56073</v>
      </c>
      <c r="D64" s="460">
        <v>2.62255126797</v>
      </c>
      <c r="E64" s="461">
        <v>1.3303719097910001</v>
      </c>
      <c r="F64" s="459">
        <v>10.611707479988</v>
      </c>
      <c r="G64" s="460">
        <v>2.6529268699970001</v>
      </c>
      <c r="H64" s="462">
        <v>0.72309999999899999</v>
      </c>
      <c r="I64" s="459">
        <v>1.45956</v>
      </c>
      <c r="J64" s="460">
        <v>-1.1933668699969999</v>
      </c>
      <c r="K64" s="463">
        <v>0.13754242686599999</v>
      </c>
    </row>
    <row r="65" spans="1:11" ht="14.4" customHeight="1" thickBot="1" x14ac:dyDescent="0.35">
      <c r="A65" s="480" t="s">
        <v>329</v>
      </c>
      <c r="B65" s="464">
        <v>6.6237773788799998</v>
      </c>
      <c r="C65" s="464">
        <v>5.2016</v>
      </c>
      <c r="D65" s="465">
        <v>-1.4221773788800001</v>
      </c>
      <c r="E65" s="471">
        <v>0.78529209278400003</v>
      </c>
      <c r="F65" s="464">
        <v>1.9999999999989999</v>
      </c>
      <c r="G65" s="465">
        <v>0.49999999999900002</v>
      </c>
      <c r="H65" s="467">
        <v>0</v>
      </c>
      <c r="I65" s="464">
        <v>1.59887</v>
      </c>
      <c r="J65" s="465">
        <v>1.09887</v>
      </c>
      <c r="K65" s="472">
        <v>0.79943500000000001</v>
      </c>
    </row>
    <row r="66" spans="1:11" ht="14.4" customHeight="1" thickBot="1" x14ac:dyDescent="0.35">
      <c r="A66" s="481" t="s">
        <v>330</v>
      </c>
      <c r="B66" s="459">
        <v>1.7036619718299999</v>
      </c>
      <c r="C66" s="459">
        <v>1.62</v>
      </c>
      <c r="D66" s="460">
        <v>-8.3661971830000001E-2</v>
      </c>
      <c r="E66" s="461">
        <v>0.950892857142</v>
      </c>
      <c r="F66" s="459">
        <v>1.9999999999989999</v>
      </c>
      <c r="G66" s="460">
        <v>0.49999999999900002</v>
      </c>
      <c r="H66" s="462">
        <v>0</v>
      </c>
      <c r="I66" s="459">
        <v>0.40500000000000003</v>
      </c>
      <c r="J66" s="460">
        <v>-9.4999999998999995E-2</v>
      </c>
      <c r="K66" s="463">
        <v>0.20250000000000001</v>
      </c>
    </row>
    <row r="67" spans="1:11" ht="14.4" customHeight="1" thickBot="1" x14ac:dyDescent="0.35">
      <c r="A67" s="481" t="s">
        <v>331</v>
      </c>
      <c r="B67" s="459">
        <v>4.9201154070489999</v>
      </c>
      <c r="C67" s="459">
        <v>3.5815999999999999</v>
      </c>
      <c r="D67" s="460">
        <v>-1.338515407049</v>
      </c>
      <c r="E67" s="461">
        <v>0.72795040434699998</v>
      </c>
      <c r="F67" s="459">
        <v>0</v>
      </c>
      <c r="G67" s="460">
        <v>0</v>
      </c>
      <c r="H67" s="462">
        <v>0</v>
      </c>
      <c r="I67" s="459">
        <v>1.19387</v>
      </c>
      <c r="J67" s="460">
        <v>1.19387</v>
      </c>
      <c r="K67" s="470" t="s">
        <v>271</v>
      </c>
    </row>
    <row r="68" spans="1:11" ht="14.4" customHeight="1" thickBot="1" x14ac:dyDescent="0.35">
      <c r="A68" s="480" t="s">
        <v>332</v>
      </c>
      <c r="B68" s="464">
        <v>133.47116620482799</v>
      </c>
      <c r="C68" s="464">
        <v>118.12882999999999</v>
      </c>
      <c r="D68" s="465">
        <v>-15.342336204827999</v>
      </c>
      <c r="E68" s="471">
        <v>0.88505130627700002</v>
      </c>
      <c r="F68" s="464">
        <v>122.174190146565</v>
      </c>
      <c r="G68" s="465">
        <v>30.543547536641</v>
      </c>
      <c r="H68" s="467">
        <v>9.2713699999989991</v>
      </c>
      <c r="I68" s="464">
        <v>27.838190000000001</v>
      </c>
      <c r="J68" s="465">
        <v>-2.7053575366409999</v>
      </c>
      <c r="K68" s="472">
        <v>0.227856554372</v>
      </c>
    </row>
    <row r="69" spans="1:11" ht="14.4" customHeight="1" thickBot="1" x14ac:dyDescent="0.35">
      <c r="A69" s="481" t="s">
        <v>333</v>
      </c>
      <c r="B69" s="459">
        <v>118.70620724585601</v>
      </c>
      <c r="C69" s="459">
        <v>104.95072999999999</v>
      </c>
      <c r="D69" s="460">
        <v>-13.755477245854999</v>
      </c>
      <c r="E69" s="461">
        <v>0.88412166840299999</v>
      </c>
      <c r="F69" s="459">
        <v>108.570993282149</v>
      </c>
      <c r="G69" s="460">
        <v>27.142748320536999</v>
      </c>
      <c r="H69" s="462">
        <v>8.8081199999990005</v>
      </c>
      <c r="I69" s="459">
        <v>26.42436</v>
      </c>
      <c r="J69" s="460">
        <v>-0.71838832053699997</v>
      </c>
      <c r="K69" s="463">
        <v>0.24338323894</v>
      </c>
    </row>
    <row r="70" spans="1:11" ht="14.4" customHeight="1" thickBot="1" x14ac:dyDescent="0.35">
      <c r="A70" s="481" t="s">
        <v>334</v>
      </c>
      <c r="B70" s="459">
        <v>14.764958958972001</v>
      </c>
      <c r="C70" s="459">
        <v>13.178100000000001</v>
      </c>
      <c r="D70" s="460">
        <v>-1.5868589589719999</v>
      </c>
      <c r="E70" s="461">
        <v>0.89252533898700004</v>
      </c>
      <c r="F70" s="459">
        <v>13.603196864416001</v>
      </c>
      <c r="G70" s="460">
        <v>3.4007992161040002</v>
      </c>
      <c r="H70" s="462">
        <v>0.46324999999900002</v>
      </c>
      <c r="I70" s="459">
        <v>1.4138299999999999</v>
      </c>
      <c r="J70" s="460">
        <v>-1.986969216104</v>
      </c>
      <c r="K70" s="463">
        <v>0.103933657219</v>
      </c>
    </row>
    <row r="71" spans="1:11" ht="14.4" customHeight="1" thickBot="1" x14ac:dyDescent="0.35">
      <c r="A71" s="480" t="s">
        <v>335</v>
      </c>
      <c r="B71" s="464">
        <v>39.135097210551997</v>
      </c>
      <c r="C71" s="464">
        <v>49.881509999999999</v>
      </c>
      <c r="D71" s="465">
        <v>10.746412789448</v>
      </c>
      <c r="E71" s="471">
        <v>1.2745978304750001</v>
      </c>
      <c r="F71" s="464">
        <v>56.271036414500003</v>
      </c>
      <c r="G71" s="465">
        <v>14.067759103625001</v>
      </c>
      <c r="H71" s="467">
        <v>9.2469999999989998</v>
      </c>
      <c r="I71" s="464">
        <v>15.7325</v>
      </c>
      <c r="J71" s="465">
        <v>1.664740896374</v>
      </c>
      <c r="K71" s="472">
        <v>0.27958432974399999</v>
      </c>
    </row>
    <row r="72" spans="1:11" ht="14.4" customHeight="1" thickBot="1" x14ac:dyDescent="0.35">
      <c r="A72" s="481" t="s">
        <v>336</v>
      </c>
      <c r="B72" s="459">
        <v>30.505935708654999</v>
      </c>
      <c r="C72" s="459">
        <v>40.758989999999997</v>
      </c>
      <c r="D72" s="460">
        <v>10.253054291345</v>
      </c>
      <c r="E72" s="461">
        <v>1.3361003048469999</v>
      </c>
      <c r="F72" s="459">
        <v>40.103435253828003</v>
      </c>
      <c r="G72" s="460">
        <v>10.025858813457001</v>
      </c>
      <c r="H72" s="462">
        <v>0</v>
      </c>
      <c r="I72" s="459">
        <v>6.4855</v>
      </c>
      <c r="J72" s="460">
        <v>-3.5403588134569999</v>
      </c>
      <c r="K72" s="463">
        <v>0.16171931304500001</v>
      </c>
    </row>
    <row r="73" spans="1:11" ht="14.4" customHeight="1" thickBot="1" x14ac:dyDescent="0.35">
      <c r="A73" s="481" t="s">
        <v>337</v>
      </c>
      <c r="B73" s="459">
        <v>3.1704348531090001</v>
      </c>
      <c r="C73" s="459">
        <v>1.2150000000000001</v>
      </c>
      <c r="D73" s="460">
        <v>-1.955434853109</v>
      </c>
      <c r="E73" s="461">
        <v>0.38322818675999998</v>
      </c>
      <c r="F73" s="459">
        <v>1</v>
      </c>
      <c r="G73" s="460">
        <v>0.25</v>
      </c>
      <c r="H73" s="462">
        <v>0</v>
      </c>
      <c r="I73" s="459">
        <v>0</v>
      </c>
      <c r="J73" s="460">
        <v>-0.25</v>
      </c>
      <c r="K73" s="463">
        <v>0</v>
      </c>
    </row>
    <row r="74" spans="1:11" ht="14.4" customHeight="1" thickBot="1" x14ac:dyDescent="0.35">
      <c r="A74" s="481" t="s">
        <v>338</v>
      </c>
      <c r="B74" s="459">
        <v>4.5576081923240004</v>
      </c>
      <c r="C74" s="459">
        <v>3.51952</v>
      </c>
      <c r="D74" s="460">
        <v>-1.038088192324</v>
      </c>
      <c r="E74" s="461">
        <v>0.77222961068100004</v>
      </c>
      <c r="F74" s="459">
        <v>5.8986602457149999</v>
      </c>
      <c r="G74" s="460">
        <v>1.4746650614279999</v>
      </c>
      <c r="H74" s="462">
        <v>3.563999999999</v>
      </c>
      <c r="I74" s="459">
        <v>3.563999999999</v>
      </c>
      <c r="J74" s="460">
        <v>2.0893349385710001</v>
      </c>
      <c r="K74" s="463">
        <v>0.604204997666</v>
      </c>
    </row>
    <row r="75" spans="1:11" ht="14.4" customHeight="1" thickBot="1" x14ac:dyDescent="0.35">
      <c r="A75" s="481" t="s">
        <v>339</v>
      </c>
      <c r="B75" s="459">
        <v>0.90111845646199995</v>
      </c>
      <c r="C75" s="459">
        <v>4.3879999999999999</v>
      </c>
      <c r="D75" s="460">
        <v>3.4868815435370002</v>
      </c>
      <c r="E75" s="461">
        <v>4.8695040796580003</v>
      </c>
      <c r="F75" s="459">
        <v>9.2689409149569997</v>
      </c>
      <c r="G75" s="460">
        <v>2.3172352287389999</v>
      </c>
      <c r="H75" s="462">
        <v>5.6829999999989997</v>
      </c>
      <c r="I75" s="459">
        <v>5.6829999999989997</v>
      </c>
      <c r="J75" s="460">
        <v>3.3657647712599998</v>
      </c>
      <c r="K75" s="463">
        <v>0.61312290715200002</v>
      </c>
    </row>
    <row r="76" spans="1:11" ht="14.4" customHeight="1" thickBot="1" x14ac:dyDescent="0.35">
      <c r="A76" s="480" t="s">
        <v>340</v>
      </c>
      <c r="B76" s="464">
        <v>0.98121863164900003</v>
      </c>
      <c r="C76" s="464">
        <v>28.74577</v>
      </c>
      <c r="D76" s="465">
        <v>27.764551368349998</v>
      </c>
      <c r="E76" s="471">
        <v>29.295988756014001</v>
      </c>
      <c r="F76" s="464">
        <v>0</v>
      </c>
      <c r="G76" s="465">
        <v>0</v>
      </c>
      <c r="H76" s="467">
        <v>0</v>
      </c>
      <c r="I76" s="464">
        <v>0</v>
      </c>
      <c r="J76" s="465">
        <v>0</v>
      </c>
      <c r="K76" s="468" t="s">
        <v>271</v>
      </c>
    </row>
    <row r="77" spans="1:11" ht="14.4" customHeight="1" thickBot="1" x14ac:dyDescent="0.35">
      <c r="A77" s="481" t="s">
        <v>341</v>
      </c>
      <c r="B77" s="459">
        <v>0.98121863164900003</v>
      </c>
      <c r="C77" s="459">
        <v>0.75</v>
      </c>
      <c r="D77" s="460">
        <v>-0.231218631649</v>
      </c>
      <c r="E77" s="461">
        <v>0.76435564491700003</v>
      </c>
      <c r="F77" s="459">
        <v>0</v>
      </c>
      <c r="G77" s="460">
        <v>0</v>
      </c>
      <c r="H77" s="462">
        <v>0</v>
      </c>
      <c r="I77" s="459">
        <v>0</v>
      </c>
      <c r="J77" s="460">
        <v>0</v>
      </c>
      <c r="K77" s="470" t="s">
        <v>271</v>
      </c>
    </row>
    <row r="78" spans="1:11" ht="14.4" customHeight="1" thickBot="1" x14ac:dyDescent="0.35">
      <c r="A78" s="481" t="s">
        <v>342</v>
      </c>
      <c r="B78" s="459">
        <v>0</v>
      </c>
      <c r="C78" s="459">
        <v>27.99577</v>
      </c>
      <c r="D78" s="460">
        <v>27.99577</v>
      </c>
      <c r="E78" s="469" t="s">
        <v>281</v>
      </c>
      <c r="F78" s="459">
        <v>0</v>
      </c>
      <c r="G78" s="460">
        <v>0</v>
      </c>
      <c r="H78" s="462">
        <v>0</v>
      </c>
      <c r="I78" s="459">
        <v>0</v>
      </c>
      <c r="J78" s="460">
        <v>0</v>
      </c>
      <c r="K78" s="470" t="s">
        <v>271</v>
      </c>
    </row>
    <row r="79" spans="1:11" ht="14.4" customHeight="1" thickBot="1" x14ac:dyDescent="0.35">
      <c r="A79" s="478" t="s">
        <v>48</v>
      </c>
      <c r="B79" s="459">
        <v>8541.5157958603104</v>
      </c>
      <c r="C79" s="459">
        <v>9441.3414200000207</v>
      </c>
      <c r="D79" s="460">
        <v>899.825624139708</v>
      </c>
      <c r="E79" s="461">
        <v>1.1053472996639999</v>
      </c>
      <c r="F79" s="459">
        <v>9277.9296980000108</v>
      </c>
      <c r="G79" s="460">
        <v>2319.4824245</v>
      </c>
      <c r="H79" s="462">
        <v>1037.80925</v>
      </c>
      <c r="I79" s="459">
        <v>2562.73918</v>
      </c>
      <c r="J79" s="460">
        <v>243.25675549999801</v>
      </c>
      <c r="K79" s="463">
        <v>0.27621886168699999</v>
      </c>
    </row>
    <row r="80" spans="1:11" ht="14.4" customHeight="1" thickBot="1" x14ac:dyDescent="0.35">
      <c r="A80" s="484" t="s">
        <v>343</v>
      </c>
      <c r="B80" s="464">
        <v>6298.3557958603096</v>
      </c>
      <c r="C80" s="464">
        <v>6966.4350000000104</v>
      </c>
      <c r="D80" s="465">
        <v>668.07920413970498</v>
      </c>
      <c r="E80" s="471">
        <v>1.1060720012950001</v>
      </c>
      <c r="F80" s="464">
        <v>6591.0900000000101</v>
      </c>
      <c r="G80" s="465">
        <v>1647.7725</v>
      </c>
      <c r="H80" s="467">
        <v>763.27799999999797</v>
      </c>
      <c r="I80" s="464">
        <v>1885.6759999999999</v>
      </c>
      <c r="J80" s="465">
        <v>237.903499999997</v>
      </c>
      <c r="K80" s="472">
        <v>0.28609471270999998</v>
      </c>
    </row>
    <row r="81" spans="1:11" ht="14.4" customHeight="1" thickBot="1" x14ac:dyDescent="0.35">
      <c r="A81" s="480" t="s">
        <v>344</v>
      </c>
      <c r="B81" s="464">
        <v>6230.99999999998</v>
      </c>
      <c r="C81" s="464">
        <v>6843.0960000000096</v>
      </c>
      <c r="D81" s="465">
        <v>612.09600000003104</v>
      </c>
      <c r="E81" s="471">
        <v>1.0982339913329999</v>
      </c>
      <c r="F81" s="464">
        <v>6466.9200000000101</v>
      </c>
      <c r="G81" s="465">
        <v>1616.73</v>
      </c>
      <c r="H81" s="467">
        <v>762.526999999998</v>
      </c>
      <c r="I81" s="464">
        <v>1880.424</v>
      </c>
      <c r="J81" s="465">
        <v>263.693999999997</v>
      </c>
      <c r="K81" s="472">
        <v>0.29077582527599999</v>
      </c>
    </row>
    <row r="82" spans="1:11" ht="14.4" customHeight="1" thickBot="1" x14ac:dyDescent="0.35">
      <c r="A82" s="481" t="s">
        <v>345</v>
      </c>
      <c r="B82" s="459">
        <v>6230.99999999998</v>
      </c>
      <c r="C82" s="459">
        <v>6843.0960000000096</v>
      </c>
      <c r="D82" s="460">
        <v>612.09600000003104</v>
      </c>
      <c r="E82" s="461">
        <v>1.0982339913329999</v>
      </c>
      <c r="F82" s="459">
        <v>6466.9200000000101</v>
      </c>
      <c r="G82" s="460">
        <v>1616.73</v>
      </c>
      <c r="H82" s="462">
        <v>762.526999999998</v>
      </c>
      <c r="I82" s="459">
        <v>1880.424</v>
      </c>
      <c r="J82" s="460">
        <v>263.693999999997</v>
      </c>
      <c r="K82" s="463">
        <v>0.29077582527599999</v>
      </c>
    </row>
    <row r="83" spans="1:11" ht="14.4" customHeight="1" thickBot="1" x14ac:dyDescent="0.35">
      <c r="A83" s="480" t="s">
        <v>346</v>
      </c>
      <c r="B83" s="464">
        <v>52.505795860326998</v>
      </c>
      <c r="C83" s="464">
        <v>79.2</v>
      </c>
      <c r="D83" s="465">
        <v>26.694204139673001</v>
      </c>
      <c r="E83" s="471">
        <v>1.5084049046820001</v>
      </c>
      <c r="F83" s="464">
        <v>79.2</v>
      </c>
      <c r="G83" s="465">
        <v>19.8</v>
      </c>
      <c r="H83" s="467">
        <v>0</v>
      </c>
      <c r="I83" s="464">
        <v>0</v>
      </c>
      <c r="J83" s="465">
        <v>-19.8</v>
      </c>
      <c r="K83" s="472">
        <v>0</v>
      </c>
    </row>
    <row r="84" spans="1:11" ht="14.4" customHeight="1" thickBot="1" x14ac:dyDescent="0.35">
      <c r="A84" s="481" t="s">
        <v>347</v>
      </c>
      <c r="B84" s="459">
        <v>52.505795860326998</v>
      </c>
      <c r="C84" s="459">
        <v>79.2</v>
      </c>
      <c r="D84" s="460">
        <v>26.694204139673001</v>
      </c>
      <c r="E84" s="461">
        <v>1.5084049046820001</v>
      </c>
      <c r="F84" s="459">
        <v>79.2</v>
      </c>
      <c r="G84" s="460">
        <v>19.8</v>
      </c>
      <c r="H84" s="462">
        <v>0</v>
      </c>
      <c r="I84" s="459">
        <v>0</v>
      </c>
      <c r="J84" s="460">
        <v>-19.8</v>
      </c>
      <c r="K84" s="463">
        <v>0</v>
      </c>
    </row>
    <row r="85" spans="1:11" ht="14.4" customHeight="1" thickBot="1" x14ac:dyDescent="0.35">
      <c r="A85" s="480" t="s">
        <v>348</v>
      </c>
      <c r="B85" s="464">
        <v>14.85</v>
      </c>
      <c r="C85" s="464">
        <v>29.138999999999999</v>
      </c>
      <c r="D85" s="465">
        <v>14.289</v>
      </c>
      <c r="E85" s="471">
        <v>1.962222222222</v>
      </c>
      <c r="F85" s="464">
        <v>27.93</v>
      </c>
      <c r="G85" s="465">
        <v>6.9824999999999999</v>
      </c>
      <c r="H85" s="467">
        <v>0.75099999999900002</v>
      </c>
      <c r="I85" s="464">
        <v>5.2519999999999998</v>
      </c>
      <c r="J85" s="465">
        <v>-1.7304999999999999</v>
      </c>
      <c r="K85" s="472">
        <v>0.188041532402</v>
      </c>
    </row>
    <row r="86" spans="1:11" ht="14.4" customHeight="1" thickBot="1" x14ac:dyDescent="0.35">
      <c r="A86" s="481" t="s">
        <v>349</v>
      </c>
      <c r="B86" s="459">
        <v>14.85</v>
      </c>
      <c r="C86" s="459">
        <v>29.138999999999999</v>
      </c>
      <c r="D86" s="460">
        <v>14.289</v>
      </c>
      <c r="E86" s="461">
        <v>1.962222222222</v>
      </c>
      <c r="F86" s="459">
        <v>27.93</v>
      </c>
      <c r="G86" s="460">
        <v>6.9824999999999999</v>
      </c>
      <c r="H86" s="462">
        <v>0.75099999999900002</v>
      </c>
      <c r="I86" s="459">
        <v>5.2519999999999998</v>
      </c>
      <c r="J86" s="460">
        <v>-1.7304999999999999</v>
      </c>
      <c r="K86" s="463">
        <v>0.188041532402</v>
      </c>
    </row>
    <row r="87" spans="1:11" ht="14.4" customHeight="1" thickBot="1" x14ac:dyDescent="0.35">
      <c r="A87" s="483" t="s">
        <v>350</v>
      </c>
      <c r="B87" s="459">
        <v>0</v>
      </c>
      <c r="C87" s="459">
        <v>15</v>
      </c>
      <c r="D87" s="460">
        <v>15</v>
      </c>
      <c r="E87" s="469" t="s">
        <v>281</v>
      </c>
      <c r="F87" s="459">
        <v>17.04</v>
      </c>
      <c r="G87" s="460">
        <v>4.26</v>
      </c>
      <c r="H87" s="462">
        <v>0</v>
      </c>
      <c r="I87" s="459">
        <v>0</v>
      </c>
      <c r="J87" s="460">
        <v>-4.26</v>
      </c>
      <c r="K87" s="463">
        <v>0</v>
      </c>
    </row>
    <row r="88" spans="1:11" ht="14.4" customHeight="1" thickBot="1" x14ac:dyDescent="0.35">
      <c r="A88" s="481" t="s">
        <v>351</v>
      </c>
      <c r="B88" s="459">
        <v>0</v>
      </c>
      <c r="C88" s="459">
        <v>15</v>
      </c>
      <c r="D88" s="460">
        <v>15</v>
      </c>
      <c r="E88" s="469" t="s">
        <v>281</v>
      </c>
      <c r="F88" s="459">
        <v>17.04</v>
      </c>
      <c r="G88" s="460">
        <v>4.26</v>
      </c>
      <c r="H88" s="462">
        <v>0</v>
      </c>
      <c r="I88" s="459">
        <v>0</v>
      </c>
      <c r="J88" s="460">
        <v>-4.26</v>
      </c>
      <c r="K88" s="463">
        <v>0</v>
      </c>
    </row>
    <row r="89" spans="1:11" ht="14.4" customHeight="1" thickBot="1" x14ac:dyDescent="0.35">
      <c r="A89" s="479" t="s">
        <v>352</v>
      </c>
      <c r="B89" s="459">
        <v>2118.54</v>
      </c>
      <c r="C89" s="459">
        <v>2337.4630000000002</v>
      </c>
      <c r="D89" s="460">
        <v>218.923000000005</v>
      </c>
      <c r="E89" s="461">
        <v>1.1033367319</v>
      </c>
      <c r="F89" s="459">
        <v>2508.7800000000002</v>
      </c>
      <c r="G89" s="460">
        <v>627.19499999999903</v>
      </c>
      <c r="H89" s="462">
        <v>259.26174999999898</v>
      </c>
      <c r="I89" s="459">
        <v>639.34500000000003</v>
      </c>
      <c r="J89" s="460">
        <v>12.15</v>
      </c>
      <c r="K89" s="463">
        <v>0.25484299141400002</v>
      </c>
    </row>
    <row r="90" spans="1:11" ht="14.4" customHeight="1" thickBot="1" x14ac:dyDescent="0.35">
      <c r="A90" s="480" t="s">
        <v>353</v>
      </c>
      <c r="B90" s="464">
        <v>560.79000000000099</v>
      </c>
      <c r="C90" s="464">
        <v>618.73900000000106</v>
      </c>
      <c r="D90" s="465">
        <v>57.948999999999003</v>
      </c>
      <c r="E90" s="471">
        <v>1.1033345815719999</v>
      </c>
      <c r="F90" s="464">
        <v>664.08999999999901</v>
      </c>
      <c r="G90" s="465">
        <v>166.02250000000001</v>
      </c>
      <c r="H90" s="467">
        <v>68.629999999999001</v>
      </c>
      <c r="I90" s="464">
        <v>169.239</v>
      </c>
      <c r="J90" s="465">
        <v>3.2164999999999999</v>
      </c>
      <c r="K90" s="472">
        <v>0.254843470011</v>
      </c>
    </row>
    <row r="91" spans="1:11" ht="14.4" customHeight="1" thickBot="1" x14ac:dyDescent="0.35">
      <c r="A91" s="481" t="s">
        <v>354</v>
      </c>
      <c r="B91" s="459">
        <v>560.79000000000099</v>
      </c>
      <c r="C91" s="459">
        <v>618.73900000000106</v>
      </c>
      <c r="D91" s="460">
        <v>57.948999999999003</v>
      </c>
      <c r="E91" s="461">
        <v>1.1033345815719999</v>
      </c>
      <c r="F91" s="459">
        <v>664.08999999999901</v>
      </c>
      <c r="G91" s="460">
        <v>166.02250000000001</v>
      </c>
      <c r="H91" s="462">
        <v>68.629999999999001</v>
      </c>
      <c r="I91" s="459">
        <v>169.239</v>
      </c>
      <c r="J91" s="460">
        <v>3.2164999999999999</v>
      </c>
      <c r="K91" s="463">
        <v>0.254843470011</v>
      </c>
    </row>
    <row r="92" spans="1:11" ht="14.4" customHeight="1" thickBot="1" x14ac:dyDescent="0.35">
      <c r="A92" s="480" t="s">
        <v>355</v>
      </c>
      <c r="B92" s="464">
        <v>1557.75</v>
      </c>
      <c r="C92" s="464">
        <v>1718.7239999999999</v>
      </c>
      <c r="D92" s="465">
        <v>160.97400000000499</v>
      </c>
      <c r="E92" s="471">
        <v>1.103337506018</v>
      </c>
      <c r="F92" s="464">
        <v>1844.69</v>
      </c>
      <c r="G92" s="465">
        <v>461.17250000000001</v>
      </c>
      <c r="H92" s="467">
        <v>190.63175000000001</v>
      </c>
      <c r="I92" s="464">
        <v>470.10599999999999</v>
      </c>
      <c r="J92" s="465">
        <v>8.9335000000000004</v>
      </c>
      <c r="K92" s="472">
        <v>0.254842819118</v>
      </c>
    </row>
    <row r="93" spans="1:11" ht="14.4" customHeight="1" thickBot="1" x14ac:dyDescent="0.35">
      <c r="A93" s="481" t="s">
        <v>356</v>
      </c>
      <c r="B93" s="459">
        <v>1557.75</v>
      </c>
      <c r="C93" s="459">
        <v>1718.7239999999999</v>
      </c>
      <c r="D93" s="460">
        <v>160.97400000000499</v>
      </c>
      <c r="E93" s="461">
        <v>1.103337506018</v>
      </c>
      <c r="F93" s="459">
        <v>1844.69</v>
      </c>
      <c r="G93" s="460">
        <v>461.17250000000001</v>
      </c>
      <c r="H93" s="462">
        <v>190.63175000000001</v>
      </c>
      <c r="I93" s="459">
        <v>470.10599999999999</v>
      </c>
      <c r="J93" s="460">
        <v>8.9335000000000004</v>
      </c>
      <c r="K93" s="463">
        <v>0.254842819118</v>
      </c>
    </row>
    <row r="94" spans="1:11" ht="14.4" customHeight="1" thickBot="1" x14ac:dyDescent="0.35">
      <c r="A94" s="479" t="s">
        <v>357</v>
      </c>
      <c r="B94" s="459">
        <v>0</v>
      </c>
      <c r="C94" s="459">
        <v>0</v>
      </c>
      <c r="D94" s="460">
        <v>0</v>
      </c>
      <c r="E94" s="461">
        <v>1</v>
      </c>
      <c r="F94" s="459">
        <v>30.469698000000001</v>
      </c>
      <c r="G94" s="460">
        <v>7.6174245000000003</v>
      </c>
      <c r="H94" s="462">
        <v>0</v>
      </c>
      <c r="I94" s="459">
        <v>0</v>
      </c>
      <c r="J94" s="460">
        <v>-7.6174245000000003</v>
      </c>
      <c r="K94" s="463">
        <v>0</v>
      </c>
    </row>
    <row r="95" spans="1:11" ht="14.4" customHeight="1" thickBot="1" x14ac:dyDescent="0.35">
      <c r="A95" s="480" t="s">
        <v>358</v>
      </c>
      <c r="B95" s="464">
        <v>0</v>
      </c>
      <c r="C95" s="464">
        <v>0</v>
      </c>
      <c r="D95" s="465">
        <v>0</v>
      </c>
      <c r="E95" s="471">
        <v>1</v>
      </c>
      <c r="F95" s="464">
        <v>30.469698000000001</v>
      </c>
      <c r="G95" s="465">
        <v>7.6174245000000003</v>
      </c>
      <c r="H95" s="467">
        <v>0</v>
      </c>
      <c r="I95" s="464">
        <v>0</v>
      </c>
      <c r="J95" s="465">
        <v>-7.6174245000000003</v>
      </c>
      <c r="K95" s="472">
        <v>0</v>
      </c>
    </row>
    <row r="96" spans="1:11" ht="14.4" customHeight="1" thickBot="1" x14ac:dyDescent="0.35">
      <c r="A96" s="481" t="s">
        <v>359</v>
      </c>
      <c r="B96" s="459">
        <v>0</v>
      </c>
      <c r="C96" s="459">
        <v>0</v>
      </c>
      <c r="D96" s="460">
        <v>0</v>
      </c>
      <c r="E96" s="461">
        <v>1</v>
      </c>
      <c r="F96" s="459">
        <v>30.469698000000001</v>
      </c>
      <c r="G96" s="460">
        <v>7.6174245000000003</v>
      </c>
      <c r="H96" s="462">
        <v>0</v>
      </c>
      <c r="I96" s="459">
        <v>0</v>
      </c>
      <c r="J96" s="460">
        <v>-7.6174245000000003</v>
      </c>
      <c r="K96" s="463">
        <v>0</v>
      </c>
    </row>
    <row r="97" spans="1:11" ht="14.4" customHeight="1" thickBot="1" x14ac:dyDescent="0.35">
      <c r="A97" s="479" t="s">
        <v>360</v>
      </c>
      <c r="B97" s="459">
        <v>124.62</v>
      </c>
      <c r="C97" s="459">
        <v>137.44342</v>
      </c>
      <c r="D97" s="460">
        <v>12.823419999999</v>
      </c>
      <c r="E97" s="461">
        <v>1.102900176536</v>
      </c>
      <c r="F97" s="459">
        <v>147.59</v>
      </c>
      <c r="G97" s="460">
        <v>36.897500000000001</v>
      </c>
      <c r="H97" s="462">
        <v>15.269500000000001</v>
      </c>
      <c r="I97" s="459">
        <v>37.718179999999997</v>
      </c>
      <c r="J97" s="460">
        <v>0.82067999999999997</v>
      </c>
      <c r="K97" s="463">
        <v>0.25556053933099998</v>
      </c>
    </row>
    <row r="98" spans="1:11" ht="14.4" customHeight="1" thickBot="1" x14ac:dyDescent="0.35">
      <c r="A98" s="480" t="s">
        <v>361</v>
      </c>
      <c r="B98" s="464">
        <v>124.62</v>
      </c>
      <c r="C98" s="464">
        <v>137.44342</v>
      </c>
      <c r="D98" s="465">
        <v>12.823419999999</v>
      </c>
      <c r="E98" s="471">
        <v>1.102900176536</v>
      </c>
      <c r="F98" s="464">
        <v>147.59</v>
      </c>
      <c r="G98" s="465">
        <v>36.897500000000001</v>
      </c>
      <c r="H98" s="467">
        <v>15.269500000000001</v>
      </c>
      <c r="I98" s="464">
        <v>37.718179999999997</v>
      </c>
      <c r="J98" s="465">
        <v>0.82067999999999997</v>
      </c>
      <c r="K98" s="472">
        <v>0.25556053933099998</v>
      </c>
    </row>
    <row r="99" spans="1:11" ht="14.4" customHeight="1" thickBot="1" x14ac:dyDescent="0.35">
      <c r="A99" s="481" t="s">
        <v>362</v>
      </c>
      <c r="B99" s="459">
        <v>124.62</v>
      </c>
      <c r="C99" s="459">
        <v>137.44342</v>
      </c>
      <c r="D99" s="460">
        <v>12.823419999999</v>
      </c>
      <c r="E99" s="461">
        <v>1.102900176536</v>
      </c>
      <c r="F99" s="459">
        <v>147.59</v>
      </c>
      <c r="G99" s="460">
        <v>36.897500000000001</v>
      </c>
      <c r="H99" s="462">
        <v>15.269500000000001</v>
      </c>
      <c r="I99" s="459">
        <v>37.718179999999997</v>
      </c>
      <c r="J99" s="460">
        <v>0.82067999999999997</v>
      </c>
      <c r="K99" s="463">
        <v>0.25556053933099998</v>
      </c>
    </row>
    <row r="100" spans="1:11" ht="14.4" customHeight="1" thickBot="1" x14ac:dyDescent="0.35">
      <c r="A100" s="478" t="s">
        <v>363</v>
      </c>
      <c r="B100" s="459">
        <v>0</v>
      </c>
      <c r="C100" s="459">
        <v>6.3583499999989996</v>
      </c>
      <c r="D100" s="460">
        <v>6.3583499999989996</v>
      </c>
      <c r="E100" s="469" t="s">
        <v>271</v>
      </c>
      <c r="F100" s="459">
        <v>0</v>
      </c>
      <c r="G100" s="460">
        <v>0</v>
      </c>
      <c r="H100" s="462">
        <v>0</v>
      </c>
      <c r="I100" s="459">
        <v>0</v>
      </c>
      <c r="J100" s="460">
        <v>0</v>
      </c>
      <c r="K100" s="470" t="s">
        <v>271</v>
      </c>
    </row>
    <row r="101" spans="1:11" ht="14.4" customHeight="1" thickBot="1" x14ac:dyDescent="0.35">
      <c r="A101" s="479" t="s">
        <v>364</v>
      </c>
      <c r="B101" s="459">
        <v>0</v>
      </c>
      <c r="C101" s="459">
        <v>6.3583499999989996</v>
      </c>
      <c r="D101" s="460">
        <v>6.3583499999989996</v>
      </c>
      <c r="E101" s="469" t="s">
        <v>271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70" t="s">
        <v>271</v>
      </c>
    </row>
    <row r="102" spans="1:11" ht="14.4" customHeight="1" thickBot="1" x14ac:dyDescent="0.35">
      <c r="A102" s="480" t="s">
        <v>365</v>
      </c>
      <c r="B102" s="464">
        <v>0</v>
      </c>
      <c r="C102" s="464">
        <v>5.9083500000000004</v>
      </c>
      <c r="D102" s="465">
        <v>5.9083500000000004</v>
      </c>
      <c r="E102" s="466" t="s">
        <v>271</v>
      </c>
      <c r="F102" s="464">
        <v>0</v>
      </c>
      <c r="G102" s="465">
        <v>0</v>
      </c>
      <c r="H102" s="467">
        <v>0</v>
      </c>
      <c r="I102" s="464">
        <v>0</v>
      </c>
      <c r="J102" s="465">
        <v>0</v>
      </c>
      <c r="K102" s="468" t="s">
        <v>271</v>
      </c>
    </row>
    <row r="103" spans="1:11" ht="14.4" customHeight="1" thickBot="1" x14ac:dyDescent="0.35">
      <c r="A103" s="481" t="s">
        <v>366</v>
      </c>
      <c r="B103" s="459">
        <v>0</v>
      </c>
      <c r="C103" s="459">
        <v>5.9083500000000004</v>
      </c>
      <c r="D103" s="460">
        <v>5.9083500000000004</v>
      </c>
      <c r="E103" s="469" t="s">
        <v>271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70" t="s">
        <v>271</v>
      </c>
    </row>
    <row r="104" spans="1:11" ht="14.4" customHeight="1" thickBot="1" x14ac:dyDescent="0.35">
      <c r="A104" s="483" t="s">
        <v>367</v>
      </c>
      <c r="B104" s="459">
        <v>0</v>
      </c>
      <c r="C104" s="459">
        <v>0.45</v>
      </c>
      <c r="D104" s="460">
        <v>0.45</v>
      </c>
      <c r="E104" s="469" t="s">
        <v>281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70" t="s">
        <v>271</v>
      </c>
    </row>
    <row r="105" spans="1:11" ht="14.4" customHeight="1" thickBot="1" x14ac:dyDescent="0.35">
      <c r="A105" s="481" t="s">
        <v>368</v>
      </c>
      <c r="B105" s="459">
        <v>0</v>
      </c>
      <c r="C105" s="459">
        <v>0.45</v>
      </c>
      <c r="D105" s="460">
        <v>0.45</v>
      </c>
      <c r="E105" s="469" t="s">
        <v>281</v>
      </c>
      <c r="F105" s="459">
        <v>0</v>
      </c>
      <c r="G105" s="460">
        <v>0</v>
      </c>
      <c r="H105" s="462">
        <v>0</v>
      </c>
      <c r="I105" s="459">
        <v>0</v>
      </c>
      <c r="J105" s="460">
        <v>0</v>
      </c>
      <c r="K105" s="470" t="s">
        <v>271</v>
      </c>
    </row>
    <row r="106" spans="1:11" ht="14.4" customHeight="1" thickBot="1" x14ac:dyDescent="0.35">
      <c r="A106" s="478" t="s">
        <v>369</v>
      </c>
      <c r="B106" s="459">
        <v>383.56989741514701</v>
      </c>
      <c r="C106" s="459">
        <v>615.87318000000096</v>
      </c>
      <c r="D106" s="460">
        <v>232.30328258485301</v>
      </c>
      <c r="E106" s="461">
        <v>1.605634811674</v>
      </c>
      <c r="F106" s="459">
        <v>471.99999999999301</v>
      </c>
      <c r="G106" s="460">
        <v>117.999999999998</v>
      </c>
      <c r="H106" s="462">
        <v>39.365909999998998</v>
      </c>
      <c r="I106" s="459">
        <v>118.70677999999999</v>
      </c>
      <c r="J106" s="460">
        <v>0.70678000000100005</v>
      </c>
      <c r="K106" s="463">
        <v>0.25149741525399999</v>
      </c>
    </row>
    <row r="107" spans="1:11" ht="14.4" customHeight="1" thickBot="1" x14ac:dyDescent="0.35">
      <c r="A107" s="479" t="s">
        <v>370</v>
      </c>
      <c r="B107" s="459">
        <v>383.56989741514701</v>
      </c>
      <c r="C107" s="459">
        <v>478.92300000000103</v>
      </c>
      <c r="D107" s="460">
        <v>95.353102584853005</v>
      </c>
      <c r="E107" s="461">
        <v>1.248593811004</v>
      </c>
      <c r="F107" s="459">
        <v>471.99999999999301</v>
      </c>
      <c r="G107" s="460">
        <v>117.999999999998</v>
      </c>
      <c r="H107" s="462">
        <v>39.365909999998998</v>
      </c>
      <c r="I107" s="459">
        <v>118.70677999999999</v>
      </c>
      <c r="J107" s="460">
        <v>0.70678000000100005</v>
      </c>
      <c r="K107" s="463">
        <v>0.25149741525399999</v>
      </c>
    </row>
    <row r="108" spans="1:11" ht="14.4" customHeight="1" thickBot="1" x14ac:dyDescent="0.35">
      <c r="A108" s="480" t="s">
        <v>371</v>
      </c>
      <c r="B108" s="464">
        <v>383.56989741514701</v>
      </c>
      <c r="C108" s="464">
        <v>478.92300000000103</v>
      </c>
      <c r="D108" s="465">
        <v>95.353102584853005</v>
      </c>
      <c r="E108" s="471">
        <v>1.248593811004</v>
      </c>
      <c r="F108" s="464">
        <v>471.99999999999301</v>
      </c>
      <c r="G108" s="465">
        <v>117.999999999998</v>
      </c>
      <c r="H108" s="467">
        <v>39.365909999998998</v>
      </c>
      <c r="I108" s="464">
        <v>118.70677999999999</v>
      </c>
      <c r="J108" s="465">
        <v>0.70678000000100005</v>
      </c>
      <c r="K108" s="472">
        <v>0.25149741525399999</v>
      </c>
    </row>
    <row r="109" spans="1:11" ht="14.4" customHeight="1" thickBot="1" x14ac:dyDescent="0.35">
      <c r="A109" s="481" t="s">
        <v>372</v>
      </c>
      <c r="B109" s="459">
        <v>180.718470424896</v>
      </c>
      <c r="C109" s="459">
        <v>272.67599999999999</v>
      </c>
      <c r="D109" s="460">
        <v>91.957529575104004</v>
      </c>
      <c r="E109" s="461">
        <v>1.508844111832</v>
      </c>
      <c r="F109" s="459">
        <v>272.99999999999602</v>
      </c>
      <c r="G109" s="460">
        <v>68.249999999999005</v>
      </c>
      <c r="H109" s="462">
        <v>22.795469999999</v>
      </c>
      <c r="I109" s="459">
        <v>68.386470000000003</v>
      </c>
      <c r="J109" s="460">
        <v>0.13647000000100001</v>
      </c>
      <c r="K109" s="463">
        <v>0.25049989010899998</v>
      </c>
    </row>
    <row r="110" spans="1:11" ht="14.4" customHeight="1" thickBot="1" x14ac:dyDescent="0.35">
      <c r="A110" s="481" t="s">
        <v>373</v>
      </c>
      <c r="B110" s="459">
        <v>176.40049277556199</v>
      </c>
      <c r="C110" s="459">
        <v>178.38</v>
      </c>
      <c r="D110" s="460">
        <v>1.9795072244380001</v>
      </c>
      <c r="E110" s="461">
        <v>1.0112216649350001</v>
      </c>
      <c r="F110" s="459">
        <v>171.99999999999699</v>
      </c>
      <c r="G110" s="460">
        <v>42.999999999998998</v>
      </c>
      <c r="H110" s="462">
        <v>14.257999999999999</v>
      </c>
      <c r="I110" s="459">
        <v>43.383000000000003</v>
      </c>
      <c r="J110" s="460">
        <v>0.38300000000000001</v>
      </c>
      <c r="K110" s="463">
        <v>0.252226744186</v>
      </c>
    </row>
    <row r="111" spans="1:11" ht="14.4" customHeight="1" thickBot="1" x14ac:dyDescent="0.35">
      <c r="A111" s="481" t="s">
        <v>374</v>
      </c>
      <c r="B111" s="459">
        <v>26.450934214688999</v>
      </c>
      <c r="C111" s="459">
        <v>27.867000000000001</v>
      </c>
      <c r="D111" s="460">
        <v>1.41606578531</v>
      </c>
      <c r="E111" s="461">
        <v>1.0535355679239999</v>
      </c>
      <c r="F111" s="459">
        <v>26.999999999999002</v>
      </c>
      <c r="G111" s="460">
        <v>6.7499999999989999</v>
      </c>
      <c r="H111" s="462">
        <v>2.312439999999</v>
      </c>
      <c r="I111" s="459">
        <v>6.9373100000000001</v>
      </c>
      <c r="J111" s="460">
        <v>0.18731</v>
      </c>
      <c r="K111" s="463">
        <v>0.256937407407</v>
      </c>
    </row>
    <row r="112" spans="1:11" ht="14.4" customHeight="1" thickBot="1" x14ac:dyDescent="0.35">
      <c r="A112" s="479" t="s">
        <v>375</v>
      </c>
      <c r="B112" s="459">
        <v>0</v>
      </c>
      <c r="C112" s="459">
        <v>136.95017999999999</v>
      </c>
      <c r="D112" s="460">
        <v>136.95017999999999</v>
      </c>
      <c r="E112" s="469" t="s">
        <v>271</v>
      </c>
      <c r="F112" s="459">
        <v>0</v>
      </c>
      <c r="G112" s="460">
        <v>0</v>
      </c>
      <c r="H112" s="462">
        <v>0</v>
      </c>
      <c r="I112" s="459">
        <v>0</v>
      </c>
      <c r="J112" s="460">
        <v>0</v>
      </c>
      <c r="K112" s="470" t="s">
        <v>271</v>
      </c>
    </row>
    <row r="113" spans="1:11" ht="14.4" customHeight="1" thickBot="1" x14ac:dyDescent="0.35">
      <c r="A113" s="480" t="s">
        <v>376</v>
      </c>
      <c r="B113" s="464">
        <v>0</v>
      </c>
      <c r="C113" s="464">
        <v>4.8388600000000004</v>
      </c>
      <c r="D113" s="465">
        <v>4.8388600000000004</v>
      </c>
      <c r="E113" s="466" t="s">
        <v>281</v>
      </c>
      <c r="F113" s="464">
        <v>0</v>
      </c>
      <c r="G113" s="465">
        <v>0</v>
      </c>
      <c r="H113" s="467">
        <v>0</v>
      </c>
      <c r="I113" s="464">
        <v>0</v>
      </c>
      <c r="J113" s="465">
        <v>0</v>
      </c>
      <c r="K113" s="468" t="s">
        <v>271</v>
      </c>
    </row>
    <row r="114" spans="1:11" ht="14.4" customHeight="1" thickBot="1" x14ac:dyDescent="0.35">
      <c r="A114" s="481" t="s">
        <v>377</v>
      </c>
      <c r="B114" s="459">
        <v>0</v>
      </c>
      <c r="C114" s="459">
        <v>4.8388600000000004</v>
      </c>
      <c r="D114" s="460">
        <v>4.8388600000000004</v>
      </c>
      <c r="E114" s="469" t="s">
        <v>281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271</v>
      </c>
    </row>
    <row r="115" spans="1:11" ht="14.4" customHeight="1" thickBot="1" x14ac:dyDescent="0.35">
      <c r="A115" s="480" t="s">
        <v>378</v>
      </c>
      <c r="B115" s="464">
        <v>0</v>
      </c>
      <c r="C115" s="464">
        <v>132.11132000000001</v>
      </c>
      <c r="D115" s="465">
        <v>132.11132000000001</v>
      </c>
      <c r="E115" s="466" t="s">
        <v>271</v>
      </c>
      <c r="F115" s="464">
        <v>0</v>
      </c>
      <c r="G115" s="465">
        <v>0</v>
      </c>
      <c r="H115" s="467">
        <v>0</v>
      </c>
      <c r="I115" s="464">
        <v>0</v>
      </c>
      <c r="J115" s="465">
        <v>0</v>
      </c>
      <c r="K115" s="468" t="s">
        <v>271</v>
      </c>
    </row>
    <row r="116" spans="1:11" ht="14.4" customHeight="1" thickBot="1" x14ac:dyDescent="0.35">
      <c r="A116" s="481" t="s">
        <v>379</v>
      </c>
      <c r="B116" s="459">
        <v>0</v>
      </c>
      <c r="C116" s="459">
        <v>132.11132000000001</v>
      </c>
      <c r="D116" s="460">
        <v>132.11132000000001</v>
      </c>
      <c r="E116" s="469" t="s">
        <v>271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271</v>
      </c>
    </row>
    <row r="117" spans="1:11" ht="14.4" customHeight="1" thickBot="1" x14ac:dyDescent="0.35">
      <c r="A117" s="477" t="s">
        <v>380</v>
      </c>
      <c r="B117" s="459">
        <v>8257.3330004803302</v>
      </c>
      <c r="C117" s="459">
        <v>9073.1452399999998</v>
      </c>
      <c r="D117" s="460">
        <v>815.81223951966797</v>
      </c>
      <c r="E117" s="461">
        <v>1.098798515146</v>
      </c>
      <c r="F117" s="459">
        <v>9703.2495867174293</v>
      </c>
      <c r="G117" s="460">
        <v>2425.8123966793601</v>
      </c>
      <c r="H117" s="462">
        <v>713.17507999999998</v>
      </c>
      <c r="I117" s="459">
        <v>2315.4647100000002</v>
      </c>
      <c r="J117" s="460">
        <v>-110.34768667935801</v>
      </c>
      <c r="K117" s="463">
        <v>0.23862775962900001</v>
      </c>
    </row>
    <row r="118" spans="1:11" ht="14.4" customHeight="1" thickBot="1" x14ac:dyDescent="0.35">
      <c r="A118" s="478" t="s">
        <v>381</v>
      </c>
      <c r="B118" s="459">
        <v>8244.4294526049598</v>
      </c>
      <c r="C118" s="459">
        <v>9022.4617999999991</v>
      </c>
      <c r="D118" s="460">
        <v>778.03234739503796</v>
      </c>
      <c r="E118" s="461">
        <v>1.094370671963</v>
      </c>
      <c r="F118" s="459">
        <v>9703.2305486421592</v>
      </c>
      <c r="G118" s="460">
        <v>2425.8076371605398</v>
      </c>
      <c r="H118" s="462">
        <v>713.17884000000004</v>
      </c>
      <c r="I118" s="459">
        <v>2315.46531</v>
      </c>
      <c r="J118" s="460">
        <v>-110.342327160541</v>
      </c>
      <c r="K118" s="463">
        <v>0.23862828965999999</v>
      </c>
    </row>
    <row r="119" spans="1:11" ht="14.4" customHeight="1" thickBot="1" x14ac:dyDescent="0.35">
      <c r="A119" s="479" t="s">
        <v>382</v>
      </c>
      <c r="B119" s="459">
        <v>8244.4294526049598</v>
      </c>
      <c r="C119" s="459">
        <v>9022.4617999999991</v>
      </c>
      <c r="D119" s="460">
        <v>778.03234739503796</v>
      </c>
      <c r="E119" s="461">
        <v>1.094370671963</v>
      </c>
      <c r="F119" s="459">
        <v>9703.2305486421592</v>
      </c>
      <c r="G119" s="460">
        <v>2425.8076371605398</v>
      </c>
      <c r="H119" s="462">
        <v>713.17884000000004</v>
      </c>
      <c r="I119" s="459">
        <v>2315.46531</v>
      </c>
      <c r="J119" s="460">
        <v>-110.342327160541</v>
      </c>
      <c r="K119" s="463">
        <v>0.23862828965999999</v>
      </c>
    </row>
    <row r="120" spans="1:11" ht="14.4" customHeight="1" thickBot="1" x14ac:dyDescent="0.35">
      <c r="A120" s="480" t="s">
        <v>383</v>
      </c>
      <c r="B120" s="464">
        <v>5430.3411123862597</v>
      </c>
      <c r="C120" s="464">
        <v>5787.3449199999995</v>
      </c>
      <c r="D120" s="465">
        <v>357.00380761374498</v>
      </c>
      <c r="E120" s="471">
        <v>1.065742427634</v>
      </c>
      <c r="F120" s="464">
        <v>5354.2249989290303</v>
      </c>
      <c r="G120" s="465">
        <v>1338.5562497322601</v>
      </c>
      <c r="H120" s="467">
        <v>497.16775000000001</v>
      </c>
      <c r="I120" s="464">
        <v>1335.0823800000001</v>
      </c>
      <c r="J120" s="465">
        <v>-3.4738697322580001</v>
      </c>
      <c r="K120" s="472">
        <v>0.249351190931</v>
      </c>
    </row>
    <row r="121" spans="1:11" ht="14.4" customHeight="1" thickBot="1" x14ac:dyDescent="0.35">
      <c r="A121" s="481" t="s">
        <v>384</v>
      </c>
      <c r="B121" s="459">
        <v>4003.8198565799898</v>
      </c>
      <c r="C121" s="459">
        <v>4363.09303</v>
      </c>
      <c r="D121" s="460">
        <v>359.27317342000902</v>
      </c>
      <c r="E121" s="461">
        <v>1.0897326019369999</v>
      </c>
      <c r="F121" s="459">
        <v>4027.9550430406898</v>
      </c>
      <c r="G121" s="460">
        <v>1006.98876076017</v>
      </c>
      <c r="H121" s="462">
        <v>382.95177999999999</v>
      </c>
      <c r="I121" s="459">
        <v>994.15935999999999</v>
      </c>
      <c r="J121" s="460">
        <v>-12.829400760173</v>
      </c>
      <c r="K121" s="463">
        <v>0.24681490964399999</v>
      </c>
    </row>
    <row r="122" spans="1:11" ht="14.4" customHeight="1" thickBot="1" x14ac:dyDescent="0.35">
      <c r="A122" s="481" t="s">
        <v>385</v>
      </c>
      <c r="B122" s="459">
        <v>3.2484841287949999</v>
      </c>
      <c r="C122" s="459">
        <v>0.60719999999999996</v>
      </c>
      <c r="D122" s="460">
        <v>-2.6412841287950002</v>
      </c>
      <c r="E122" s="461">
        <v>0.186917951858</v>
      </c>
      <c r="F122" s="459">
        <v>0.63482842798899997</v>
      </c>
      <c r="G122" s="460">
        <v>0.158707106997</v>
      </c>
      <c r="H122" s="462">
        <v>0</v>
      </c>
      <c r="I122" s="459">
        <v>0</v>
      </c>
      <c r="J122" s="460">
        <v>-0.158707106997</v>
      </c>
      <c r="K122" s="463">
        <v>0</v>
      </c>
    </row>
    <row r="123" spans="1:11" ht="14.4" customHeight="1" thickBot="1" x14ac:dyDescent="0.35">
      <c r="A123" s="481" t="s">
        <v>386</v>
      </c>
      <c r="B123" s="459">
        <v>129.74258230144301</v>
      </c>
      <c r="C123" s="459">
        <v>112.8772</v>
      </c>
      <c r="D123" s="460">
        <v>-16.865382301442999</v>
      </c>
      <c r="E123" s="461">
        <v>0.87000888989299996</v>
      </c>
      <c r="F123" s="459">
        <v>131.63512746034999</v>
      </c>
      <c r="G123" s="460">
        <v>32.908781865087001</v>
      </c>
      <c r="H123" s="462">
        <v>4.6604000000000001</v>
      </c>
      <c r="I123" s="459">
        <v>15.099640000000001</v>
      </c>
      <c r="J123" s="460">
        <v>-17.809141865087</v>
      </c>
      <c r="K123" s="463">
        <v>0.114708287151</v>
      </c>
    </row>
    <row r="124" spans="1:11" ht="14.4" customHeight="1" thickBot="1" x14ac:dyDescent="0.35">
      <c r="A124" s="481" t="s">
        <v>387</v>
      </c>
      <c r="B124" s="459">
        <v>1293.53018937602</v>
      </c>
      <c r="C124" s="459">
        <v>1310.76749</v>
      </c>
      <c r="D124" s="460">
        <v>17.237300623974999</v>
      </c>
      <c r="E124" s="461">
        <v>1.0133257814659999</v>
      </c>
      <c r="F124" s="459">
        <v>1194</v>
      </c>
      <c r="G124" s="460">
        <v>298.5</v>
      </c>
      <c r="H124" s="462">
        <v>109.55557</v>
      </c>
      <c r="I124" s="459">
        <v>325.82337999999999</v>
      </c>
      <c r="J124" s="460">
        <v>27.323379999998998</v>
      </c>
      <c r="K124" s="463">
        <v>0.27288390284699998</v>
      </c>
    </row>
    <row r="125" spans="1:11" ht="14.4" customHeight="1" thickBot="1" x14ac:dyDescent="0.35">
      <c r="A125" s="480" t="s">
        <v>388</v>
      </c>
      <c r="B125" s="464">
        <v>0.47363924682199998</v>
      </c>
      <c r="C125" s="464">
        <v>1.66134</v>
      </c>
      <c r="D125" s="465">
        <v>1.1877007531770001</v>
      </c>
      <c r="E125" s="471">
        <v>3.5076062871559999</v>
      </c>
      <c r="F125" s="464">
        <v>0</v>
      </c>
      <c r="G125" s="465">
        <v>0</v>
      </c>
      <c r="H125" s="467">
        <v>0</v>
      </c>
      <c r="I125" s="464">
        <v>0</v>
      </c>
      <c r="J125" s="465">
        <v>0</v>
      </c>
      <c r="K125" s="468" t="s">
        <v>271</v>
      </c>
    </row>
    <row r="126" spans="1:11" ht="14.4" customHeight="1" thickBot="1" x14ac:dyDescent="0.35">
      <c r="A126" s="481" t="s">
        <v>389</v>
      </c>
      <c r="B126" s="459">
        <v>0.47363924682199998</v>
      </c>
      <c r="C126" s="459">
        <v>1.66134</v>
      </c>
      <c r="D126" s="460">
        <v>1.1877007531770001</v>
      </c>
      <c r="E126" s="461">
        <v>3.5076062871559999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271</v>
      </c>
    </row>
    <row r="127" spans="1:11" ht="14.4" customHeight="1" thickBot="1" x14ac:dyDescent="0.35">
      <c r="A127" s="483" t="s">
        <v>390</v>
      </c>
      <c r="B127" s="459">
        <v>0.77200116458500001</v>
      </c>
      <c r="C127" s="459">
        <v>0.89756000000000002</v>
      </c>
      <c r="D127" s="460">
        <v>0.12555883541400001</v>
      </c>
      <c r="E127" s="461">
        <v>1.1626407331669999</v>
      </c>
      <c r="F127" s="459">
        <v>0</v>
      </c>
      <c r="G127" s="460">
        <v>0</v>
      </c>
      <c r="H127" s="462">
        <v>0.81942000000000004</v>
      </c>
      <c r="I127" s="459">
        <v>0.81942000000000004</v>
      </c>
      <c r="J127" s="460">
        <v>0.81942000000000004</v>
      </c>
      <c r="K127" s="470" t="s">
        <v>271</v>
      </c>
    </row>
    <row r="128" spans="1:11" ht="14.4" customHeight="1" thickBot="1" x14ac:dyDescent="0.35">
      <c r="A128" s="481" t="s">
        <v>391</v>
      </c>
      <c r="B128" s="459">
        <v>0</v>
      </c>
      <c r="C128" s="459">
        <v>0</v>
      </c>
      <c r="D128" s="460">
        <v>0</v>
      </c>
      <c r="E128" s="461">
        <v>1</v>
      </c>
      <c r="F128" s="459">
        <v>0</v>
      </c>
      <c r="G128" s="460">
        <v>0</v>
      </c>
      <c r="H128" s="462">
        <v>0.81942000000000004</v>
      </c>
      <c r="I128" s="459">
        <v>0.81942000000000004</v>
      </c>
      <c r="J128" s="460">
        <v>0.81942000000000004</v>
      </c>
      <c r="K128" s="470" t="s">
        <v>281</v>
      </c>
    </row>
    <row r="129" spans="1:11" ht="14.4" customHeight="1" thickBot="1" x14ac:dyDescent="0.35">
      <c r="A129" s="481" t="s">
        <v>392</v>
      </c>
      <c r="B129" s="459">
        <v>0.77200116458500001</v>
      </c>
      <c r="C129" s="459">
        <v>0.89756000000000002</v>
      </c>
      <c r="D129" s="460">
        <v>0.12555883541400001</v>
      </c>
      <c r="E129" s="461">
        <v>1.1626407331669999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271</v>
      </c>
    </row>
    <row r="130" spans="1:11" ht="14.4" customHeight="1" thickBot="1" x14ac:dyDescent="0.35">
      <c r="A130" s="480" t="s">
        <v>393</v>
      </c>
      <c r="B130" s="464">
        <v>6.6389423981999998E-2</v>
      </c>
      <c r="C130" s="464">
        <v>-2.7755575615628901E-17</v>
      </c>
      <c r="D130" s="465">
        <v>-6.6389423981999998E-2</v>
      </c>
      <c r="E130" s="471">
        <v>-4.18072246312076E-16</v>
      </c>
      <c r="F130" s="464">
        <v>0</v>
      </c>
      <c r="G130" s="465">
        <v>0</v>
      </c>
      <c r="H130" s="467">
        <v>0</v>
      </c>
      <c r="I130" s="464">
        <v>0</v>
      </c>
      <c r="J130" s="465">
        <v>0</v>
      </c>
      <c r="K130" s="468" t="s">
        <v>271</v>
      </c>
    </row>
    <row r="131" spans="1:11" ht="14.4" customHeight="1" thickBot="1" x14ac:dyDescent="0.35">
      <c r="A131" s="481" t="s">
        <v>394</v>
      </c>
      <c r="B131" s="459">
        <v>6.6389423981999998E-2</v>
      </c>
      <c r="C131" s="459">
        <v>-2.7755575615628901E-17</v>
      </c>
      <c r="D131" s="460">
        <v>-6.6389423981999998E-2</v>
      </c>
      <c r="E131" s="461">
        <v>-4.18072246312076E-16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271</v>
      </c>
    </row>
    <row r="132" spans="1:11" ht="14.4" customHeight="1" thickBot="1" x14ac:dyDescent="0.35">
      <c r="A132" s="480" t="s">
        <v>395</v>
      </c>
      <c r="B132" s="464">
        <v>2812.7763103833199</v>
      </c>
      <c r="C132" s="464">
        <v>3082.2646500000001</v>
      </c>
      <c r="D132" s="465">
        <v>269.48833961668402</v>
      </c>
      <c r="E132" s="471">
        <v>1.0958086637110001</v>
      </c>
      <c r="F132" s="464">
        <v>4349.0055497131298</v>
      </c>
      <c r="G132" s="465">
        <v>1087.2513874282799</v>
      </c>
      <c r="H132" s="467">
        <v>207.77106000000001</v>
      </c>
      <c r="I132" s="464">
        <v>893.97402999999997</v>
      </c>
      <c r="J132" s="465">
        <v>-193.27735742828301</v>
      </c>
      <c r="K132" s="472">
        <v>0.20555826378700001</v>
      </c>
    </row>
    <row r="133" spans="1:11" ht="14.4" customHeight="1" thickBot="1" x14ac:dyDescent="0.35">
      <c r="A133" s="481" t="s">
        <v>396</v>
      </c>
      <c r="B133" s="459">
        <v>1029.56937044968</v>
      </c>
      <c r="C133" s="459">
        <v>1039.50009</v>
      </c>
      <c r="D133" s="460">
        <v>9.9307195503180008</v>
      </c>
      <c r="E133" s="461">
        <v>1.0096455079519999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" customHeight="1" thickBot="1" x14ac:dyDescent="0.35">
      <c r="A134" s="481" t="s">
        <v>397</v>
      </c>
      <c r="B134" s="459">
        <v>1783.2069399336301</v>
      </c>
      <c r="C134" s="459">
        <v>2042.7645600000001</v>
      </c>
      <c r="D134" s="460">
        <v>259.55762006636598</v>
      </c>
      <c r="E134" s="461">
        <v>1.1455566453070001</v>
      </c>
      <c r="F134" s="459">
        <v>4349.0055497131298</v>
      </c>
      <c r="G134" s="460">
        <v>1087.2513874282799</v>
      </c>
      <c r="H134" s="462">
        <v>207.77106000000001</v>
      </c>
      <c r="I134" s="459">
        <v>893.97402999999997</v>
      </c>
      <c r="J134" s="460">
        <v>-193.27735742828301</v>
      </c>
      <c r="K134" s="463">
        <v>0.20555826378700001</v>
      </c>
    </row>
    <row r="135" spans="1:11" ht="14.4" customHeight="1" thickBot="1" x14ac:dyDescent="0.35">
      <c r="A135" s="480" t="s">
        <v>398</v>
      </c>
      <c r="B135" s="464">
        <v>0</v>
      </c>
      <c r="C135" s="464">
        <v>150.29333</v>
      </c>
      <c r="D135" s="465">
        <v>150.29333</v>
      </c>
      <c r="E135" s="466" t="s">
        <v>271</v>
      </c>
      <c r="F135" s="464">
        <v>0</v>
      </c>
      <c r="G135" s="465">
        <v>0</v>
      </c>
      <c r="H135" s="467">
        <v>7.4206099999999999</v>
      </c>
      <c r="I135" s="464">
        <v>85.589479999999</v>
      </c>
      <c r="J135" s="465">
        <v>85.589479999999</v>
      </c>
      <c r="K135" s="468" t="s">
        <v>271</v>
      </c>
    </row>
    <row r="136" spans="1:11" ht="14.4" customHeight="1" thickBot="1" x14ac:dyDescent="0.35">
      <c r="A136" s="481" t="s">
        <v>399</v>
      </c>
      <c r="B136" s="459">
        <v>0</v>
      </c>
      <c r="C136" s="459">
        <v>49.482170000000004</v>
      </c>
      <c r="D136" s="460">
        <v>49.482170000000004</v>
      </c>
      <c r="E136" s="469" t="s">
        <v>271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271</v>
      </c>
    </row>
    <row r="137" spans="1:11" ht="14.4" customHeight="1" thickBot="1" x14ac:dyDescent="0.35">
      <c r="A137" s="481" t="s">
        <v>400</v>
      </c>
      <c r="B137" s="459">
        <v>0</v>
      </c>
      <c r="C137" s="459">
        <v>100.81116</v>
      </c>
      <c r="D137" s="460">
        <v>100.81116</v>
      </c>
      <c r="E137" s="469" t="s">
        <v>271</v>
      </c>
      <c r="F137" s="459">
        <v>0</v>
      </c>
      <c r="G137" s="460">
        <v>0</v>
      </c>
      <c r="H137" s="462">
        <v>7.4206099999999999</v>
      </c>
      <c r="I137" s="459">
        <v>85.589479999999</v>
      </c>
      <c r="J137" s="460">
        <v>85.589479999999</v>
      </c>
      <c r="K137" s="470" t="s">
        <v>271</v>
      </c>
    </row>
    <row r="138" spans="1:11" ht="14.4" customHeight="1" thickBot="1" x14ac:dyDescent="0.35">
      <c r="A138" s="478" t="s">
        <v>401</v>
      </c>
      <c r="B138" s="459">
        <v>12.903547875371</v>
      </c>
      <c r="C138" s="459">
        <v>50.683439999999997</v>
      </c>
      <c r="D138" s="460">
        <v>37.779892124627999</v>
      </c>
      <c r="E138" s="461">
        <v>3.9278685590600002</v>
      </c>
      <c r="F138" s="459">
        <v>1.9038075264999999E-2</v>
      </c>
      <c r="G138" s="460">
        <v>4.7595188160000001E-3</v>
      </c>
      <c r="H138" s="462">
        <v>-3.7599999999999999E-3</v>
      </c>
      <c r="I138" s="459">
        <v>-5.9999999899999995E-4</v>
      </c>
      <c r="J138" s="460">
        <v>-5.359518816E-3</v>
      </c>
      <c r="K138" s="463">
        <v>-3.1515790941000002E-2</v>
      </c>
    </row>
    <row r="139" spans="1:11" ht="14.4" customHeight="1" thickBot="1" x14ac:dyDescent="0.35">
      <c r="A139" s="479" t="s">
        <v>402</v>
      </c>
      <c r="B139" s="459">
        <v>0</v>
      </c>
      <c r="C139" s="459">
        <v>15</v>
      </c>
      <c r="D139" s="460">
        <v>15</v>
      </c>
      <c r="E139" s="469" t="s">
        <v>271</v>
      </c>
      <c r="F139" s="459">
        <v>0</v>
      </c>
      <c r="G139" s="460">
        <v>0</v>
      </c>
      <c r="H139" s="462">
        <v>0</v>
      </c>
      <c r="I139" s="459">
        <v>0</v>
      </c>
      <c r="J139" s="460">
        <v>0</v>
      </c>
      <c r="K139" s="470" t="s">
        <v>271</v>
      </c>
    </row>
    <row r="140" spans="1:11" ht="14.4" customHeight="1" thickBot="1" x14ac:dyDescent="0.35">
      <c r="A140" s="480" t="s">
        <v>403</v>
      </c>
      <c r="B140" s="464">
        <v>0</v>
      </c>
      <c r="C140" s="464">
        <v>15</v>
      </c>
      <c r="D140" s="465">
        <v>15</v>
      </c>
      <c r="E140" s="466" t="s">
        <v>271</v>
      </c>
      <c r="F140" s="464">
        <v>0</v>
      </c>
      <c r="G140" s="465">
        <v>0</v>
      </c>
      <c r="H140" s="467">
        <v>0</v>
      </c>
      <c r="I140" s="464">
        <v>0</v>
      </c>
      <c r="J140" s="465">
        <v>0</v>
      </c>
      <c r="K140" s="468" t="s">
        <v>271</v>
      </c>
    </row>
    <row r="141" spans="1:11" ht="14.4" customHeight="1" thickBot="1" x14ac:dyDescent="0.35">
      <c r="A141" s="481" t="s">
        <v>404</v>
      </c>
      <c r="B141" s="459">
        <v>0</v>
      </c>
      <c r="C141" s="459">
        <v>15</v>
      </c>
      <c r="D141" s="460">
        <v>15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271</v>
      </c>
    </row>
    <row r="142" spans="1:11" ht="14.4" customHeight="1" thickBot="1" x14ac:dyDescent="0.35">
      <c r="A142" s="484" t="s">
        <v>405</v>
      </c>
      <c r="B142" s="464">
        <v>12.903547875371</v>
      </c>
      <c r="C142" s="464">
        <v>35.683439999999997</v>
      </c>
      <c r="D142" s="465">
        <v>22.779892124627999</v>
      </c>
      <c r="E142" s="471">
        <v>2.7653975747319999</v>
      </c>
      <c r="F142" s="464">
        <v>1.9038075264999999E-2</v>
      </c>
      <c r="G142" s="465">
        <v>4.7595188160000001E-3</v>
      </c>
      <c r="H142" s="467">
        <v>-3.7599999999999999E-3</v>
      </c>
      <c r="I142" s="464">
        <v>-5.9999999899999995E-4</v>
      </c>
      <c r="J142" s="465">
        <v>-5.359518816E-3</v>
      </c>
      <c r="K142" s="472">
        <v>-3.1515790941000002E-2</v>
      </c>
    </row>
    <row r="143" spans="1:11" ht="14.4" customHeight="1" thickBot="1" x14ac:dyDescent="0.35">
      <c r="A143" s="480" t="s">
        <v>406</v>
      </c>
      <c r="B143" s="464">
        <v>0</v>
      </c>
      <c r="C143" s="464">
        <v>1.452E-2</v>
      </c>
      <c r="D143" s="465">
        <v>1.452E-2</v>
      </c>
      <c r="E143" s="466" t="s">
        <v>271</v>
      </c>
      <c r="F143" s="464">
        <v>1.9038075264999999E-2</v>
      </c>
      <c r="G143" s="465">
        <v>4.7595188160000001E-3</v>
      </c>
      <c r="H143" s="467">
        <v>-3.7599999999999999E-3</v>
      </c>
      <c r="I143" s="464">
        <v>-5.9999999899999995E-4</v>
      </c>
      <c r="J143" s="465">
        <v>-5.359518816E-3</v>
      </c>
      <c r="K143" s="472">
        <v>-3.1515790941000002E-2</v>
      </c>
    </row>
    <row r="144" spans="1:11" ht="14.4" customHeight="1" thickBot="1" x14ac:dyDescent="0.35">
      <c r="A144" s="481" t="s">
        <v>407</v>
      </c>
      <c r="B144" s="459">
        <v>0</v>
      </c>
      <c r="C144" s="459">
        <v>1.452E-2</v>
      </c>
      <c r="D144" s="460">
        <v>1.452E-2</v>
      </c>
      <c r="E144" s="469" t="s">
        <v>271</v>
      </c>
      <c r="F144" s="459">
        <v>1.9038075264999999E-2</v>
      </c>
      <c r="G144" s="460">
        <v>4.7595188160000001E-3</v>
      </c>
      <c r="H144" s="462">
        <v>-3.7599999999999999E-3</v>
      </c>
      <c r="I144" s="459">
        <v>-5.9999999899999995E-4</v>
      </c>
      <c r="J144" s="460">
        <v>-5.359518816E-3</v>
      </c>
      <c r="K144" s="463">
        <v>-3.1515790941000002E-2</v>
      </c>
    </row>
    <row r="145" spans="1:11" ht="14.4" customHeight="1" thickBot="1" x14ac:dyDescent="0.35">
      <c r="A145" s="480" t="s">
        <v>408</v>
      </c>
      <c r="B145" s="464">
        <v>12.903547875371</v>
      </c>
      <c r="C145" s="464">
        <v>35.66892</v>
      </c>
      <c r="D145" s="465">
        <v>22.765372124628001</v>
      </c>
      <c r="E145" s="471">
        <v>2.7642723028190002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68" t="s">
        <v>271</v>
      </c>
    </row>
    <row r="146" spans="1:11" ht="14.4" customHeight="1" thickBot="1" x14ac:dyDescent="0.35">
      <c r="A146" s="481" t="s">
        <v>409</v>
      </c>
      <c r="B146" s="459">
        <v>5.123563922103</v>
      </c>
      <c r="C146" s="459">
        <v>0</v>
      </c>
      <c r="D146" s="460">
        <v>-5.123563922103</v>
      </c>
      <c r="E146" s="461">
        <v>0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63">
        <v>3</v>
      </c>
    </row>
    <row r="147" spans="1:11" ht="14.4" customHeight="1" thickBot="1" x14ac:dyDescent="0.35">
      <c r="A147" s="481" t="s">
        <v>410</v>
      </c>
      <c r="B147" s="459">
        <v>7.7799839532680002</v>
      </c>
      <c r="C147" s="459">
        <v>35.66892</v>
      </c>
      <c r="D147" s="460">
        <v>27.888936046731001</v>
      </c>
      <c r="E147" s="461">
        <v>4.5847035436379997</v>
      </c>
      <c r="F147" s="459">
        <v>0</v>
      </c>
      <c r="G147" s="460">
        <v>0</v>
      </c>
      <c r="H147" s="462">
        <v>0</v>
      </c>
      <c r="I147" s="459">
        <v>0</v>
      </c>
      <c r="J147" s="460">
        <v>0</v>
      </c>
      <c r="K147" s="470" t="s">
        <v>271</v>
      </c>
    </row>
    <row r="148" spans="1:11" ht="14.4" customHeight="1" thickBot="1" x14ac:dyDescent="0.35">
      <c r="A148" s="477" t="s">
        <v>411</v>
      </c>
      <c r="B148" s="459">
        <v>1612.9072897404401</v>
      </c>
      <c r="C148" s="459">
        <v>1616.7094400000001</v>
      </c>
      <c r="D148" s="460">
        <v>3.8021502595599999</v>
      </c>
      <c r="E148" s="461">
        <v>1.002357327221</v>
      </c>
      <c r="F148" s="459">
        <v>1692.8413573380101</v>
      </c>
      <c r="G148" s="460">
        <v>423.21033933450298</v>
      </c>
      <c r="H148" s="462">
        <v>157.43804</v>
      </c>
      <c r="I148" s="459">
        <v>441.80873000000099</v>
      </c>
      <c r="J148" s="460">
        <v>18.598390665497</v>
      </c>
      <c r="K148" s="463">
        <v>0.26098649355699999</v>
      </c>
    </row>
    <row r="149" spans="1:11" ht="14.4" customHeight="1" thickBot="1" x14ac:dyDescent="0.35">
      <c r="A149" s="482" t="s">
        <v>412</v>
      </c>
      <c r="B149" s="464">
        <v>1612.9072897404401</v>
      </c>
      <c r="C149" s="464">
        <v>1616.7094400000001</v>
      </c>
      <c r="D149" s="465">
        <v>3.8021502595599999</v>
      </c>
      <c r="E149" s="471">
        <v>1.002357327221</v>
      </c>
      <c r="F149" s="464">
        <v>1692.8413573380101</v>
      </c>
      <c r="G149" s="465">
        <v>423.21033933450298</v>
      </c>
      <c r="H149" s="467">
        <v>157.43804</v>
      </c>
      <c r="I149" s="464">
        <v>441.80873000000099</v>
      </c>
      <c r="J149" s="465">
        <v>18.598390665497</v>
      </c>
      <c r="K149" s="472">
        <v>0.26098649355699999</v>
      </c>
    </row>
    <row r="150" spans="1:11" ht="14.4" customHeight="1" thickBot="1" x14ac:dyDescent="0.35">
      <c r="A150" s="484" t="s">
        <v>54</v>
      </c>
      <c r="B150" s="464">
        <v>1612.9072897404401</v>
      </c>
      <c r="C150" s="464">
        <v>1616.7094400000001</v>
      </c>
      <c r="D150" s="465">
        <v>3.8021502595599999</v>
      </c>
      <c r="E150" s="471">
        <v>1.002357327221</v>
      </c>
      <c r="F150" s="464">
        <v>1692.8413573380101</v>
      </c>
      <c r="G150" s="465">
        <v>423.21033933450298</v>
      </c>
      <c r="H150" s="467">
        <v>157.43804</v>
      </c>
      <c r="I150" s="464">
        <v>441.80873000000099</v>
      </c>
      <c r="J150" s="465">
        <v>18.598390665497</v>
      </c>
      <c r="K150" s="472">
        <v>0.26098649355699999</v>
      </c>
    </row>
    <row r="151" spans="1:11" ht="14.4" customHeight="1" thickBot="1" x14ac:dyDescent="0.35">
      <c r="A151" s="483" t="s">
        <v>413</v>
      </c>
      <c r="B151" s="459">
        <v>0</v>
      </c>
      <c r="C151" s="459">
        <v>14.35295</v>
      </c>
      <c r="D151" s="460">
        <v>14.35295</v>
      </c>
      <c r="E151" s="469" t="s">
        <v>281</v>
      </c>
      <c r="F151" s="459">
        <v>17.860900189776</v>
      </c>
      <c r="G151" s="460">
        <v>4.4652250474440001</v>
      </c>
      <c r="H151" s="462">
        <v>6.2008000000000001</v>
      </c>
      <c r="I151" s="459">
        <v>8.9700399999999991</v>
      </c>
      <c r="J151" s="460">
        <v>4.5048149525549999</v>
      </c>
      <c r="K151" s="463">
        <v>0.50221656829600003</v>
      </c>
    </row>
    <row r="152" spans="1:11" ht="14.4" customHeight="1" thickBot="1" x14ac:dyDescent="0.35">
      <c r="A152" s="481" t="s">
        <v>414</v>
      </c>
      <c r="B152" s="459">
        <v>0</v>
      </c>
      <c r="C152" s="459">
        <v>14.35295</v>
      </c>
      <c r="D152" s="460">
        <v>14.35295</v>
      </c>
      <c r="E152" s="469" t="s">
        <v>281</v>
      </c>
      <c r="F152" s="459">
        <v>17.860900189776</v>
      </c>
      <c r="G152" s="460">
        <v>4.4652250474440001</v>
      </c>
      <c r="H152" s="462">
        <v>6.2008000000000001</v>
      </c>
      <c r="I152" s="459">
        <v>8.9700399999999991</v>
      </c>
      <c r="J152" s="460">
        <v>4.5048149525549999</v>
      </c>
      <c r="K152" s="463">
        <v>0.50221656829600003</v>
      </c>
    </row>
    <row r="153" spans="1:11" ht="14.4" customHeight="1" thickBot="1" x14ac:dyDescent="0.35">
      <c r="A153" s="480" t="s">
        <v>415</v>
      </c>
      <c r="B153" s="464">
        <v>67.151924821115998</v>
      </c>
      <c r="C153" s="464">
        <v>28.109000000000002</v>
      </c>
      <c r="D153" s="465">
        <v>-39.042924821116003</v>
      </c>
      <c r="E153" s="471">
        <v>0.41858815030000002</v>
      </c>
      <c r="F153" s="464">
        <v>18.626615792755</v>
      </c>
      <c r="G153" s="465">
        <v>4.6566539481879996</v>
      </c>
      <c r="H153" s="467">
        <v>1.43</v>
      </c>
      <c r="I153" s="464">
        <v>2.2799999999999998</v>
      </c>
      <c r="J153" s="465">
        <v>-2.3766539481879998</v>
      </c>
      <c r="K153" s="472">
        <v>0.12240548822</v>
      </c>
    </row>
    <row r="154" spans="1:11" ht="14.4" customHeight="1" thickBot="1" x14ac:dyDescent="0.35">
      <c r="A154" s="481" t="s">
        <v>416</v>
      </c>
      <c r="B154" s="459">
        <v>67.151924821115998</v>
      </c>
      <c r="C154" s="459">
        <v>28.109000000000002</v>
      </c>
      <c r="D154" s="460">
        <v>-39.042924821116003</v>
      </c>
      <c r="E154" s="461">
        <v>0.41858815030000002</v>
      </c>
      <c r="F154" s="459">
        <v>18.626615792755</v>
      </c>
      <c r="G154" s="460">
        <v>4.6566539481879996</v>
      </c>
      <c r="H154" s="462">
        <v>1.43</v>
      </c>
      <c r="I154" s="459">
        <v>2.2799999999999998</v>
      </c>
      <c r="J154" s="460">
        <v>-2.3766539481879998</v>
      </c>
      <c r="K154" s="463">
        <v>0.12240548822</v>
      </c>
    </row>
    <row r="155" spans="1:11" ht="14.4" customHeight="1" thickBot="1" x14ac:dyDescent="0.35">
      <c r="A155" s="480" t="s">
        <v>417</v>
      </c>
      <c r="B155" s="464">
        <v>18.955679279750001</v>
      </c>
      <c r="C155" s="464">
        <v>12.37402</v>
      </c>
      <c r="D155" s="465">
        <v>-6.5816592797500002</v>
      </c>
      <c r="E155" s="471">
        <v>0.65278694671799997</v>
      </c>
      <c r="F155" s="464">
        <v>20.706331088875999</v>
      </c>
      <c r="G155" s="465">
        <v>5.1765827722189997</v>
      </c>
      <c r="H155" s="467">
        <v>1.7689999999999999</v>
      </c>
      <c r="I155" s="464">
        <v>4.4909999999999997</v>
      </c>
      <c r="J155" s="465">
        <v>-0.68558277221899999</v>
      </c>
      <c r="K155" s="472">
        <v>0.216890185939</v>
      </c>
    </row>
    <row r="156" spans="1:11" ht="14.4" customHeight="1" thickBot="1" x14ac:dyDescent="0.35">
      <c r="A156" s="481" t="s">
        <v>418</v>
      </c>
      <c r="B156" s="459">
        <v>1.8518983915859999</v>
      </c>
      <c r="C156" s="459">
        <v>0.37</v>
      </c>
      <c r="D156" s="460">
        <v>-1.481898391586</v>
      </c>
      <c r="E156" s="461">
        <v>0.19979497886100001</v>
      </c>
      <c r="F156" s="459">
        <v>3.2574320595200001</v>
      </c>
      <c r="G156" s="460">
        <v>0.81435801488000004</v>
      </c>
      <c r="H156" s="462">
        <v>0.74</v>
      </c>
      <c r="I156" s="459">
        <v>1.1100000000000001</v>
      </c>
      <c r="J156" s="460">
        <v>0.29564198511899997</v>
      </c>
      <c r="K156" s="463">
        <v>0.34075921760299999</v>
      </c>
    </row>
    <row r="157" spans="1:11" ht="14.4" customHeight="1" thickBot="1" x14ac:dyDescent="0.35">
      <c r="A157" s="481" t="s">
        <v>419</v>
      </c>
      <c r="B157" s="459">
        <v>17.103780888163001</v>
      </c>
      <c r="C157" s="459">
        <v>12.004020000000001</v>
      </c>
      <c r="D157" s="460">
        <v>-5.0997608881629999</v>
      </c>
      <c r="E157" s="461">
        <v>0.70183429491299998</v>
      </c>
      <c r="F157" s="459">
        <v>17.448899029355001</v>
      </c>
      <c r="G157" s="460">
        <v>4.3622247573379997</v>
      </c>
      <c r="H157" s="462">
        <v>1.0289999999999999</v>
      </c>
      <c r="I157" s="459">
        <v>3.3809999999999998</v>
      </c>
      <c r="J157" s="460">
        <v>-0.98122475733799996</v>
      </c>
      <c r="K157" s="463">
        <v>0.19376580690299999</v>
      </c>
    </row>
    <row r="158" spans="1:11" ht="14.4" customHeight="1" thickBot="1" x14ac:dyDescent="0.35">
      <c r="A158" s="480" t="s">
        <v>420</v>
      </c>
      <c r="B158" s="464">
        <v>26.705594138296</v>
      </c>
      <c r="C158" s="464">
        <v>30.166350000000001</v>
      </c>
      <c r="D158" s="465">
        <v>3.4607558617029999</v>
      </c>
      <c r="E158" s="471">
        <v>1.1295891731059999</v>
      </c>
      <c r="F158" s="464">
        <v>31.772509205268001</v>
      </c>
      <c r="G158" s="465">
        <v>7.9431273013170003</v>
      </c>
      <c r="H158" s="467">
        <v>2.6446499999999999</v>
      </c>
      <c r="I158" s="464">
        <v>8.1081900000000005</v>
      </c>
      <c r="J158" s="465">
        <v>0.16506269868199999</v>
      </c>
      <c r="K158" s="472">
        <v>0.255195142052</v>
      </c>
    </row>
    <row r="159" spans="1:11" ht="14.4" customHeight="1" thickBot="1" x14ac:dyDescent="0.35">
      <c r="A159" s="481" t="s">
        <v>421</v>
      </c>
      <c r="B159" s="459">
        <v>26.705594138296</v>
      </c>
      <c r="C159" s="459">
        <v>30.166350000000001</v>
      </c>
      <c r="D159" s="460">
        <v>3.4607558617029999</v>
      </c>
      <c r="E159" s="461">
        <v>1.1295891731059999</v>
      </c>
      <c r="F159" s="459">
        <v>31.772509205268001</v>
      </c>
      <c r="G159" s="460">
        <v>7.9431273013170003</v>
      </c>
      <c r="H159" s="462">
        <v>2.6446499999999999</v>
      </c>
      <c r="I159" s="459">
        <v>8.1081900000000005</v>
      </c>
      <c r="J159" s="460">
        <v>0.16506269868199999</v>
      </c>
      <c r="K159" s="463">
        <v>0.255195142052</v>
      </c>
    </row>
    <row r="160" spans="1:11" ht="14.4" customHeight="1" thickBot="1" x14ac:dyDescent="0.35">
      <c r="A160" s="480" t="s">
        <v>422</v>
      </c>
      <c r="B160" s="464">
        <v>0</v>
      </c>
      <c r="C160" s="464">
        <v>0.628</v>
      </c>
      <c r="D160" s="465">
        <v>0.628</v>
      </c>
      <c r="E160" s="466" t="s">
        <v>281</v>
      </c>
      <c r="F160" s="464">
        <v>0</v>
      </c>
      <c r="G160" s="465">
        <v>0</v>
      </c>
      <c r="H160" s="467">
        <v>0.112</v>
      </c>
      <c r="I160" s="464">
        <v>0.21199999999999999</v>
      </c>
      <c r="J160" s="465">
        <v>0.21199999999999999</v>
      </c>
      <c r="K160" s="468" t="s">
        <v>281</v>
      </c>
    </row>
    <row r="161" spans="1:11" ht="14.4" customHeight="1" thickBot="1" x14ac:dyDescent="0.35">
      <c r="A161" s="481" t="s">
        <v>423</v>
      </c>
      <c r="B161" s="459">
        <v>0</v>
      </c>
      <c r="C161" s="459">
        <v>0.628</v>
      </c>
      <c r="D161" s="460">
        <v>0.628</v>
      </c>
      <c r="E161" s="469" t="s">
        <v>281</v>
      </c>
      <c r="F161" s="459">
        <v>0</v>
      </c>
      <c r="G161" s="460">
        <v>0</v>
      </c>
      <c r="H161" s="462">
        <v>0.112</v>
      </c>
      <c r="I161" s="459">
        <v>0.21199999999999999</v>
      </c>
      <c r="J161" s="460">
        <v>0.21199999999999999</v>
      </c>
      <c r="K161" s="470" t="s">
        <v>281</v>
      </c>
    </row>
    <row r="162" spans="1:11" ht="14.4" customHeight="1" thickBot="1" x14ac:dyDescent="0.35">
      <c r="A162" s="480" t="s">
        <v>424</v>
      </c>
      <c r="B162" s="464">
        <v>652.71178833372903</v>
      </c>
      <c r="C162" s="464">
        <v>546.67961000000003</v>
      </c>
      <c r="D162" s="465">
        <v>-106.03217833372899</v>
      </c>
      <c r="E162" s="471">
        <v>0.83755130483399998</v>
      </c>
      <c r="F162" s="464">
        <v>734.02677231986297</v>
      </c>
      <c r="G162" s="465">
        <v>183.506693079966</v>
      </c>
      <c r="H162" s="467">
        <v>41.696570000000001</v>
      </c>
      <c r="I162" s="464">
        <v>159.06601000000001</v>
      </c>
      <c r="J162" s="465">
        <v>-24.440683079965002</v>
      </c>
      <c r="K162" s="472">
        <v>0.21670328113099999</v>
      </c>
    </row>
    <row r="163" spans="1:11" ht="14.4" customHeight="1" thickBot="1" x14ac:dyDescent="0.35">
      <c r="A163" s="481" t="s">
        <v>425</v>
      </c>
      <c r="B163" s="459">
        <v>652.71178833372903</v>
      </c>
      <c r="C163" s="459">
        <v>546.67961000000003</v>
      </c>
      <c r="D163" s="460">
        <v>-106.03217833372899</v>
      </c>
      <c r="E163" s="461">
        <v>0.83755130483399998</v>
      </c>
      <c r="F163" s="459">
        <v>734.02677231986297</v>
      </c>
      <c r="G163" s="460">
        <v>183.506693079966</v>
      </c>
      <c r="H163" s="462">
        <v>41.696570000000001</v>
      </c>
      <c r="I163" s="459">
        <v>159.06601000000001</v>
      </c>
      <c r="J163" s="460">
        <v>-24.440683079965002</v>
      </c>
      <c r="K163" s="463">
        <v>0.21670328113099999</v>
      </c>
    </row>
    <row r="164" spans="1:11" ht="14.4" customHeight="1" thickBot="1" x14ac:dyDescent="0.35">
      <c r="A164" s="480" t="s">
        <v>426</v>
      </c>
      <c r="B164" s="464">
        <v>847.382303167548</v>
      </c>
      <c r="C164" s="464">
        <v>984.39950999999996</v>
      </c>
      <c r="D164" s="465">
        <v>137.01720683245199</v>
      </c>
      <c r="E164" s="471">
        <v>1.16169467585</v>
      </c>
      <c r="F164" s="464">
        <v>869.84822874147198</v>
      </c>
      <c r="G164" s="465">
        <v>217.462057185368</v>
      </c>
      <c r="H164" s="467">
        <v>103.58502</v>
      </c>
      <c r="I164" s="464">
        <v>258.68149</v>
      </c>
      <c r="J164" s="465">
        <v>41.219432814632</v>
      </c>
      <c r="K164" s="472">
        <v>0.29738692504300002</v>
      </c>
    </row>
    <row r="165" spans="1:11" ht="14.4" customHeight="1" thickBot="1" x14ac:dyDescent="0.35">
      <c r="A165" s="481" t="s">
        <v>427</v>
      </c>
      <c r="B165" s="459">
        <v>847.382303167548</v>
      </c>
      <c r="C165" s="459">
        <v>984.39950999999996</v>
      </c>
      <c r="D165" s="460">
        <v>137.01720683245199</v>
      </c>
      <c r="E165" s="461">
        <v>1.16169467585</v>
      </c>
      <c r="F165" s="459">
        <v>869.84822874147198</v>
      </c>
      <c r="G165" s="460">
        <v>217.462057185368</v>
      </c>
      <c r="H165" s="462">
        <v>103.58502</v>
      </c>
      <c r="I165" s="459">
        <v>258.68149</v>
      </c>
      <c r="J165" s="460">
        <v>41.219432814632</v>
      </c>
      <c r="K165" s="463">
        <v>0.29738692504300002</v>
      </c>
    </row>
    <row r="166" spans="1:11" ht="14.4" customHeight="1" thickBot="1" x14ac:dyDescent="0.35">
      <c r="A166" s="477" t="s">
        <v>428</v>
      </c>
      <c r="B166" s="459">
        <v>0</v>
      </c>
      <c r="C166" s="459">
        <v>0.25544</v>
      </c>
      <c r="D166" s="460">
        <v>0.25544</v>
      </c>
      <c r="E166" s="469" t="s">
        <v>271</v>
      </c>
      <c r="F166" s="459">
        <v>0</v>
      </c>
      <c r="G166" s="460">
        <v>0</v>
      </c>
      <c r="H166" s="462">
        <v>0</v>
      </c>
      <c r="I166" s="459">
        <v>0</v>
      </c>
      <c r="J166" s="460">
        <v>0</v>
      </c>
      <c r="K166" s="463">
        <v>0</v>
      </c>
    </row>
    <row r="167" spans="1:11" ht="14.4" customHeight="1" thickBot="1" x14ac:dyDescent="0.35">
      <c r="A167" s="482" t="s">
        <v>429</v>
      </c>
      <c r="B167" s="464">
        <v>0</v>
      </c>
      <c r="C167" s="464">
        <v>0.25544</v>
      </c>
      <c r="D167" s="465">
        <v>0.25544</v>
      </c>
      <c r="E167" s="466" t="s">
        <v>271</v>
      </c>
      <c r="F167" s="464">
        <v>0</v>
      </c>
      <c r="G167" s="465">
        <v>0</v>
      </c>
      <c r="H167" s="467">
        <v>0</v>
      </c>
      <c r="I167" s="464">
        <v>0</v>
      </c>
      <c r="J167" s="465">
        <v>0</v>
      </c>
      <c r="K167" s="472">
        <v>0</v>
      </c>
    </row>
    <row r="168" spans="1:11" ht="14.4" customHeight="1" thickBot="1" x14ac:dyDescent="0.35">
      <c r="A168" s="484" t="s">
        <v>430</v>
      </c>
      <c r="B168" s="464">
        <v>0</v>
      </c>
      <c r="C168" s="464">
        <v>0.25544</v>
      </c>
      <c r="D168" s="465">
        <v>0.25544</v>
      </c>
      <c r="E168" s="466" t="s">
        <v>271</v>
      </c>
      <c r="F168" s="464">
        <v>0</v>
      </c>
      <c r="G168" s="465">
        <v>0</v>
      </c>
      <c r="H168" s="467">
        <v>0</v>
      </c>
      <c r="I168" s="464">
        <v>0</v>
      </c>
      <c r="J168" s="465">
        <v>0</v>
      </c>
      <c r="K168" s="472">
        <v>0</v>
      </c>
    </row>
    <row r="169" spans="1:11" ht="14.4" customHeight="1" thickBot="1" x14ac:dyDescent="0.35">
      <c r="A169" s="480" t="s">
        <v>431</v>
      </c>
      <c r="B169" s="464">
        <v>0</v>
      </c>
      <c r="C169" s="464">
        <v>0.25544</v>
      </c>
      <c r="D169" s="465">
        <v>0.25544</v>
      </c>
      <c r="E169" s="466" t="s">
        <v>281</v>
      </c>
      <c r="F169" s="464">
        <v>0</v>
      </c>
      <c r="G169" s="465">
        <v>0</v>
      </c>
      <c r="H169" s="467">
        <v>0</v>
      </c>
      <c r="I169" s="464">
        <v>0</v>
      </c>
      <c r="J169" s="465">
        <v>0</v>
      </c>
      <c r="K169" s="472">
        <v>0</v>
      </c>
    </row>
    <row r="170" spans="1:11" ht="14.4" customHeight="1" thickBot="1" x14ac:dyDescent="0.35">
      <c r="A170" s="481" t="s">
        <v>432</v>
      </c>
      <c r="B170" s="459">
        <v>0</v>
      </c>
      <c r="C170" s="459">
        <v>0.25544</v>
      </c>
      <c r="D170" s="460">
        <v>0.25544</v>
      </c>
      <c r="E170" s="469" t="s">
        <v>281</v>
      </c>
      <c r="F170" s="459">
        <v>0</v>
      </c>
      <c r="G170" s="460">
        <v>0</v>
      </c>
      <c r="H170" s="462">
        <v>0</v>
      </c>
      <c r="I170" s="459">
        <v>0</v>
      </c>
      <c r="J170" s="460">
        <v>0</v>
      </c>
      <c r="K170" s="463">
        <v>0</v>
      </c>
    </row>
    <row r="171" spans="1:11" ht="14.4" customHeight="1" thickBot="1" x14ac:dyDescent="0.35">
      <c r="A171" s="485"/>
      <c r="B171" s="459">
        <v>-4480.7432338529597</v>
      </c>
      <c r="C171" s="459">
        <v>-4738.3527400000203</v>
      </c>
      <c r="D171" s="460">
        <v>-257.60950614706098</v>
      </c>
      <c r="E171" s="461">
        <v>1.0574925838639999</v>
      </c>
      <c r="F171" s="459">
        <v>-4281.9712105777098</v>
      </c>
      <c r="G171" s="460">
        <v>-1070.49280264443</v>
      </c>
      <c r="H171" s="462">
        <v>-816.08636999999703</v>
      </c>
      <c r="I171" s="459">
        <v>-1532.5257300000001</v>
      </c>
      <c r="J171" s="460">
        <v>-462.03292735557397</v>
      </c>
      <c r="K171" s="463">
        <v>0.35790192288400002</v>
      </c>
    </row>
    <row r="172" spans="1:11" ht="14.4" customHeight="1" thickBot="1" x14ac:dyDescent="0.35">
      <c r="A172" s="486" t="s">
        <v>66</v>
      </c>
      <c r="B172" s="473">
        <v>-4480.7432338529597</v>
      </c>
      <c r="C172" s="473">
        <v>-4738.3527400000203</v>
      </c>
      <c r="D172" s="474">
        <v>-257.60950614706098</v>
      </c>
      <c r="E172" s="475" t="s">
        <v>271</v>
      </c>
      <c r="F172" s="473">
        <v>-4281.9712105777098</v>
      </c>
      <c r="G172" s="474">
        <v>-1070.49280264443</v>
      </c>
      <c r="H172" s="473">
        <v>-816.08636999999703</v>
      </c>
      <c r="I172" s="473">
        <v>-1532.5257300000001</v>
      </c>
      <c r="J172" s="474">
        <v>-462.03292735557397</v>
      </c>
      <c r="K172" s="476">
        <v>0.35790192288400002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433</v>
      </c>
      <c r="B5" s="488" t="s">
        <v>434</v>
      </c>
      <c r="C5" s="489" t="s">
        <v>435</v>
      </c>
      <c r="D5" s="489" t="s">
        <v>435</v>
      </c>
      <c r="E5" s="489"/>
      <c r="F5" s="489" t="s">
        <v>435</v>
      </c>
      <c r="G5" s="489" t="s">
        <v>435</v>
      </c>
      <c r="H5" s="489" t="s">
        <v>435</v>
      </c>
      <c r="I5" s="490" t="s">
        <v>435</v>
      </c>
      <c r="J5" s="491" t="s">
        <v>68</v>
      </c>
    </row>
    <row r="6" spans="1:10" ht="14.4" customHeight="1" x14ac:dyDescent="0.3">
      <c r="A6" s="487" t="s">
        <v>433</v>
      </c>
      <c r="B6" s="488" t="s">
        <v>436</v>
      </c>
      <c r="C6" s="489">
        <v>191.38692000000003</v>
      </c>
      <c r="D6" s="489">
        <v>127.92981</v>
      </c>
      <c r="E6" s="489"/>
      <c r="F6" s="489">
        <v>187.28832999999997</v>
      </c>
      <c r="G6" s="489">
        <v>208.99818749999997</v>
      </c>
      <c r="H6" s="489">
        <v>-21.709857499999998</v>
      </c>
      <c r="I6" s="490">
        <v>0.89612418289512674</v>
      </c>
      <c r="J6" s="491" t="s">
        <v>1</v>
      </c>
    </row>
    <row r="7" spans="1:10" ht="14.4" customHeight="1" x14ac:dyDescent="0.3">
      <c r="A7" s="487" t="s">
        <v>433</v>
      </c>
      <c r="B7" s="488" t="s">
        <v>437</v>
      </c>
      <c r="C7" s="489">
        <v>0</v>
      </c>
      <c r="D7" s="489">
        <v>0</v>
      </c>
      <c r="E7" s="489"/>
      <c r="F7" s="489">
        <v>0</v>
      </c>
      <c r="G7" s="489">
        <v>0.25</v>
      </c>
      <c r="H7" s="489">
        <v>-0.25</v>
      </c>
      <c r="I7" s="490">
        <v>0</v>
      </c>
      <c r="J7" s="491" t="s">
        <v>1</v>
      </c>
    </row>
    <row r="8" spans="1:10" ht="14.4" customHeight="1" x14ac:dyDescent="0.3">
      <c r="A8" s="487" t="s">
        <v>433</v>
      </c>
      <c r="B8" s="488" t="s">
        <v>438</v>
      </c>
      <c r="C8" s="489">
        <v>191.38692000000003</v>
      </c>
      <c r="D8" s="489">
        <v>127.92981</v>
      </c>
      <c r="E8" s="489"/>
      <c r="F8" s="489">
        <v>187.28832999999997</v>
      </c>
      <c r="G8" s="489">
        <v>209.24818749999997</v>
      </c>
      <c r="H8" s="489">
        <v>-21.959857499999998</v>
      </c>
      <c r="I8" s="490">
        <v>0.89505353540995425</v>
      </c>
      <c r="J8" s="491" t="s">
        <v>439</v>
      </c>
    </row>
    <row r="10" spans="1:10" ht="14.4" customHeight="1" x14ac:dyDescent="0.3">
      <c r="A10" s="487" t="s">
        <v>433</v>
      </c>
      <c r="B10" s="488" t="s">
        <v>434</v>
      </c>
      <c r="C10" s="489" t="s">
        <v>435</v>
      </c>
      <c r="D10" s="489" t="s">
        <v>435</v>
      </c>
      <c r="E10" s="489"/>
      <c r="F10" s="489" t="s">
        <v>435</v>
      </c>
      <c r="G10" s="489" t="s">
        <v>435</v>
      </c>
      <c r="H10" s="489" t="s">
        <v>435</v>
      </c>
      <c r="I10" s="490" t="s">
        <v>435</v>
      </c>
      <c r="J10" s="491" t="s">
        <v>68</v>
      </c>
    </row>
    <row r="11" spans="1:10" ht="14.4" customHeight="1" x14ac:dyDescent="0.3">
      <c r="A11" s="487" t="s">
        <v>440</v>
      </c>
      <c r="B11" s="488" t="s">
        <v>441</v>
      </c>
      <c r="C11" s="489" t="s">
        <v>435</v>
      </c>
      <c r="D11" s="489" t="s">
        <v>435</v>
      </c>
      <c r="E11" s="489"/>
      <c r="F11" s="489" t="s">
        <v>435</v>
      </c>
      <c r="G11" s="489" t="s">
        <v>435</v>
      </c>
      <c r="H11" s="489" t="s">
        <v>435</v>
      </c>
      <c r="I11" s="490" t="s">
        <v>435</v>
      </c>
      <c r="J11" s="491" t="s">
        <v>0</v>
      </c>
    </row>
    <row r="12" spans="1:10" ht="14.4" customHeight="1" x14ac:dyDescent="0.3">
      <c r="A12" s="487" t="s">
        <v>440</v>
      </c>
      <c r="B12" s="488" t="s">
        <v>436</v>
      </c>
      <c r="C12" s="489">
        <v>27.90211</v>
      </c>
      <c r="D12" s="489">
        <v>30.956829999999997</v>
      </c>
      <c r="E12" s="489"/>
      <c r="F12" s="489">
        <v>27.59601</v>
      </c>
      <c r="G12" s="489">
        <v>34</v>
      </c>
      <c r="H12" s="489">
        <v>-6.4039900000000003</v>
      </c>
      <c r="I12" s="490">
        <v>0.81164735294117651</v>
      </c>
      <c r="J12" s="491" t="s">
        <v>1</v>
      </c>
    </row>
    <row r="13" spans="1:10" ht="14.4" customHeight="1" x14ac:dyDescent="0.3">
      <c r="A13" s="487" t="s">
        <v>440</v>
      </c>
      <c r="B13" s="488" t="s">
        <v>437</v>
      </c>
      <c r="C13" s="489">
        <v>0</v>
      </c>
      <c r="D13" s="489">
        <v>0</v>
      </c>
      <c r="E13" s="489"/>
      <c r="F13" s="489">
        <v>0</v>
      </c>
      <c r="G13" s="489">
        <v>0</v>
      </c>
      <c r="H13" s="489">
        <v>0</v>
      </c>
      <c r="I13" s="490" t="s">
        <v>435</v>
      </c>
      <c r="J13" s="491" t="s">
        <v>1</v>
      </c>
    </row>
    <row r="14" spans="1:10" ht="14.4" customHeight="1" x14ac:dyDescent="0.3">
      <c r="A14" s="487" t="s">
        <v>440</v>
      </c>
      <c r="B14" s="488" t="s">
        <v>442</v>
      </c>
      <c r="C14" s="489">
        <v>27.90211</v>
      </c>
      <c r="D14" s="489">
        <v>30.956829999999997</v>
      </c>
      <c r="E14" s="489"/>
      <c r="F14" s="489">
        <v>27.59601</v>
      </c>
      <c r="G14" s="489">
        <v>34</v>
      </c>
      <c r="H14" s="489">
        <v>-6.4039900000000003</v>
      </c>
      <c r="I14" s="490">
        <v>0.81164735294117651</v>
      </c>
      <c r="J14" s="491" t="s">
        <v>443</v>
      </c>
    </row>
    <row r="15" spans="1:10" ht="14.4" customHeight="1" x14ac:dyDescent="0.3">
      <c r="A15" s="487" t="s">
        <v>435</v>
      </c>
      <c r="B15" s="488" t="s">
        <v>435</v>
      </c>
      <c r="C15" s="489" t="s">
        <v>435</v>
      </c>
      <c r="D15" s="489" t="s">
        <v>435</v>
      </c>
      <c r="E15" s="489"/>
      <c r="F15" s="489" t="s">
        <v>435</v>
      </c>
      <c r="G15" s="489" t="s">
        <v>435</v>
      </c>
      <c r="H15" s="489" t="s">
        <v>435</v>
      </c>
      <c r="I15" s="490" t="s">
        <v>435</v>
      </c>
      <c r="J15" s="491" t="s">
        <v>444</v>
      </c>
    </row>
    <row r="16" spans="1:10" ht="14.4" customHeight="1" x14ac:dyDescent="0.3">
      <c r="A16" s="487" t="s">
        <v>445</v>
      </c>
      <c r="B16" s="488" t="s">
        <v>446</v>
      </c>
      <c r="C16" s="489" t="s">
        <v>435</v>
      </c>
      <c r="D16" s="489" t="s">
        <v>435</v>
      </c>
      <c r="E16" s="489"/>
      <c r="F16" s="489" t="s">
        <v>435</v>
      </c>
      <c r="G16" s="489" t="s">
        <v>435</v>
      </c>
      <c r="H16" s="489" t="s">
        <v>435</v>
      </c>
      <c r="I16" s="490" t="s">
        <v>435</v>
      </c>
      <c r="J16" s="491" t="s">
        <v>0</v>
      </c>
    </row>
    <row r="17" spans="1:10" ht="14.4" customHeight="1" x14ac:dyDescent="0.3">
      <c r="A17" s="487" t="s">
        <v>445</v>
      </c>
      <c r="B17" s="488" t="s">
        <v>436</v>
      </c>
      <c r="C17" s="489">
        <v>163.48481000000004</v>
      </c>
      <c r="D17" s="489">
        <v>96.972980000000007</v>
      </c>
      <c r="E17" s="489"/>
      <c r="F17" s="489">
        <v>101.00621999999998</v>
      </c>
      <c r="G17" s="489">
        <v>114</v>
      </c>
      <c r="H17" s="489">
        <v>-12.993780000000015</v>
      </c>
      <c r="I17" s="490">
        <v>0.88601947368421041</v>
      </c>
      <c r="J17" s="491" t="s">
        <v>1</v>
      </c>
    </row>
    <row r="18" spans="1:10" ht="14.4" customHeight="1" x14ac:dyDescent="0.3">
      <c r="A18" s="487" t="s">
        <v>445</v>
      </c>
      <c r="B18" s="488" t="s">
        <v>447</v>
      </c>
      <c r="C18" s="489">
        <v>163.48481000000004</v>
      </c>
      <c r="D18" s="489">
        <v>96.972980000000007</v>
      </c>
      <c r="E18" s="489"/>
      <c r="F18" s="489">
        <v>101.00621999999998</v>
      </c>
      <c r="G18" s="489">
        <v>114</v>
      </c>
      <c r="H18" s="489">
        <v>-12.993780000000015</v>
      </c>
      <c r="I18" s="490">
        <v>0.88601947368421041</v>
      </c>
      <c r="J18" s="491" t="s">
        <v>443</v>
      </c>
    </row>
    <row r="19" spans="1:10" ht="14.4" customHeight="1" x14ac:dyDescent="0.3">
      <c r="A19" s="487" t="s">
        <v>435</v>
      </c>
      <c r="B19" s="488" t="s">
        <v>435</v>
      </c>
      <c r="C19" s="489" t="s">
        <v>435</v>
      </c>
      <c r="D19" s="489" t="s">
        <v>435</v>
      </c>
      <c r="E19" s="489"/>
      <c r="F19" s="489" t="s">
        <v>435</v>
      </c>
      <c r="G19" s="489" t="s">
        <v>435</v>
      </c>
      <c r="H19" s="489" t="s">
        <v>435</v>
      </c>
      <c r="I19" s="490" t="s">
        <v>435</v>
      </c>
      <c r="J19" s="491" t="s">
        <v>444</v>
      </c>
    </row>
    <row r="20" spans="1:10" ht="14.4" customHeight="1" x14ac:dyDescent="0.3">
      <c r="A20" s="487" t="s">
        <v>448</v>
      </c>
      <c r="B20" s="488" t="s">
        <v>449</v>
      </c>
      <c r="C20" s="489" t="s">
        <v>435</v>
      </c>
      <c r="D20" s="489" t="s">
        <v>435</v>
      </c>
      <c r="E20" s="489"/>
      <c r="F20" s="489" t="s">
        <v>435</v>
      </c>
      <c r="G20" s="489" t="s">
        <v>435</v>
      </c>
      <c r="H20" s="489" t="s">
        <v>435</v>
      </c>
      <c r="I20" s="490" t="s">
        <v>435</v>
      </c>
      <c r="J20" s="491" t="s">
        <v>0</v>
      </c>
    </row>
    <row r="21" spans="1:10" ht="14.4" customHeight="1" x14ac:dyDescent="0.3">
      <c r="A21" s="487" t="s">
        <v>448</v>
      </c>
      <c r="B21" s="488" t="s">
        <v>436</v>
      </c>
      <c r="C21" s="489">
        <v>0</v>
      </c>
      <c r="D21" s="489">
        <v>0</v>
      </c>
      <c r="E21" s="489"/>
      <c r="F21" s="489">
        <v>58.686099999999996</v>
      </c>
      <c r="G21" s="489">
        <v>62</v>
      </c>
      <c r="H21" s="489">
        <v>-3.3139000000000038</v>
      </c>
      <c r="I21" s="490">
        <v>0.94654999999999989</v>
      </c>
      <c r="J21" s="491" t="s">
        <v>1</v>
      </c>
    </row>
    <row r="22" spans="1:10" ht="14.4" customHeight="1" x14ac:dyDescent="0.3">
      <c r="A22" s="487" t="s">
        <v>448</v>
      </c>
      <c r="B22" s="488" t="s">
        <v>450</v>
      </c>
      <c r="C22" s="489">
        <v>0</v>
      </c>
      <c r="D22" s="489">
        <v>0</v>
      </c>
      <c r="E22" s="489"/>
      <c r="F22" s="489">
        <v>58.686099999999996</v>
      </c>
      <c r="G22" s="489">
        <v>62</v>
      </c>
      <c r="H22" s="489">
        <v>-3.3139000000000038</v>
      </c>
      <c r="I22" s="490">
        <v>0.94654999999999989</v>
      </c>
      <c r="J22" s="491" t="s">
        <v>443</v>
      </c>
    </row>
    <row r="23" spans="1:10" ht="14.4" customHeight="1" x14ac:dyDescent="0.3">
      <c r="A23" s="487" t="s">
        <v>435</v>
      </c>
      <c r="B23" s="488" t="s">
        <v>435</v>
      </c>
      <c r="C23" s="489" t="s">
        <v>435</v>
      </c>
      <c r="D23" s="489" t="s">
        <v>435</v>
      </c>
      <c r="E23" s="489"/>
      <c r="F23" s="489" t="s">
        <v>435</v>
      </c>
      <c r="G23" s="489" t="s">
        <v>435</v>
      </c>
      <c r="H23" s="489" t="s">
        <v>435</v>
      </c>
      <c r="I23" s="490" t="s">
        <v>435</v>
      </c>
      <c r="J23" s="491" t="s">
        <v>444</v>
      </c>
    </row>
    <row r="24" spans="1:10" ht="14.4" customHeight="1" x14ac:dyDescent="0.3">
      <c r="A24" s="487" t="s">
        <v>433</v>
      </c>
      <c r="B24" s="488" t="s">
        <v>438</v>
      </c>
      <c r="C24" s="489">
        <v>191.38692000000003</v>
      </c>
      <c r="D24" s="489">
        <v>127.92981</v>
      </c>
      <c r="E24" s="489"/>
      <c r="F24" s="489">
        <v>187.28832999999997</v>
      </c>
      <c r="G24" s="489">
        <v>209</v>
      </c>
      <c r="H24" s="489">
        <v>-21.711670000000026</v>
      </c>
      <c r="I24" s="490">
        <v>0.89611641148325349</v>
      </c>
      <c r="J24" s="491" t="s">
        <v>439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382.22104977076481</v>
      </c>
      <c r="M3" s="98">
        <f>SUBTOTAL(9,M5:M1048576)</f>
        <v>490</v>
      </c>
      <c r="N3" s="99">
        <f>SUBTOTAL(9,N5:N1048576)</f>
        <v>187288.31438767476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433</v>
      </c>
      <c r="B5" s="501" t="s">
        <v>434</v>
      </c>
      <c r="C5" s="502" t="s">
        <v>440</v>
      </c>
      <c r="D5" s="503" t="s">
        <v>441</v>
      </c>
      <c r="E5" s="504">
        <v>50113001</v>
      </c>
      <c r="F5" s="503" t="s">
        <v>451</v>
      </c>
      <c r="G5" s="502" t="s">
        <v>452</v>
      </c>
      <c r="H5" s="502">
        <v>100362</v>
      </c>
      <c r="I5" s="502">
        <v>362</v>
      </c>
      <c r="J5" s="502" t="s">
        <v>453</v>
      </c>
      <c r="K5" s="502" t="s">
        <v>454</v>
      </c>
      <c r="L5" s="505">
        <v>72.919999999999959</v>
      </c>
      <c r="M5" s="505">
        <v>2</v>
      </c>
      <c r="N5" s="506">
        <v>145.83999999999992</v>
      </c>
    </row>
    <row r="6" spans="1:14" ht="14.4" customHeight="1" x14ac:dyDescent="0.3">
      <c r="A6" s="507" t="s">
        <v>433</v>
      </c>
      <c r="B6" s="508" t="s">
        <v>434</v>
      </c>
      <c r="C6" s="509" t="s">
        <v>440</v>
      </c>
      <c r="D6" s="510" t="s">
        <v>441</v>
      </c>
      <c r="E6" s="511">
        <v>50113001</v>
      </c>
      <c r="F6" s="510" t="s">
        <v>451</v>
      </c>
      <c r="G6" s="509" t="s">
        <v>452</v>
      </c>
      <c r="H6" s="509">
        <v>196610</v>
      </c>
      <c r="I6" s="509">
        <v>96610</v>
      </c>
      <c r="J6" s="509" t="s">
        <v>455</v>
      </c>
      <c r="K6" s="509" t="s">
        <v>456</v>
      </c>
      <c r="L6" s="512">
        <v>46.38000000000001</v>
      </c>
      <c r="M6" s="512">
        <v>1</v>
      </c>
      <c r="N6" s="513">
        <v>46.38000000000001</v>
      </c>
    </row>
    <row r="7" spans="1:14" ht="14.4" customHeight="1" x14ac:dyDescent="0.3">
      <c r="A7" s="507" t="s">
        <v>433</v>
      </c>
      <c r="B7" s="508" t="s">
        <v>434</v>
      </c>
      <c r="C7" s="509" t="s">
        <v>440</v>
      </c>
      <c r="D7" s="510" t="s">
        <v>441</v>
      </c>
      <c r="E7" s="511">
        <v>50113001</v>
      </c>
      <c r="F7" s="510" t="s">
        <v>451</v>
      </c>
      <c r="G7" s="509" t="s">
        <v>452</v>
      </c>
      <c r="H7" s="509">
        <v>100394</v>
      </c>
      <c r="I7" s="509">
        <v>394</v>
      </c>
      <c r="J7" s="509" t="s">
        <v>457</v>
      </c>
      <c r="K7" s="509" t="s">
        <v>458</v>
      </c>
      <c r="L7" s="512">
        <v>65.730000000000018</v>
      </c>
      <c r="M7" s="512">
        <v>1</v>
      </c>
      <c r="N7" s="513">
        <v>65.730000000000018</v>
      </c>
    </row>
    <row r="8" spans="1:14" ht="14.4" customHeight="1" x14ac:dyDescent="0.3">
      <c r="A8" s="507" t="s">
        <v>433</v>
      </c>
      <c r="B8" s="508" t="s">
        <v>434</v>
      </c>
      <c r="C8" s="509" t="s">
        <v>440</v>
      </c>
      <c r="D8" s="510" t="s">
        <v>441</v>
      </c>
      <c r="E8" s="511">
        <v>50113001</v>
      </c>
      <c r="F8" s="510" t="s">
        <v>451</v>
      </c>
      <c r="G8" s="509" t="s">
        <v>452</v>
      </c>
      <c r="H8" s="509">
        <v>158249</v>
      </c>
      <c r="I8" s="509">
        <v>58249</v>
      </c>
      <c r="J8" s="509" t="s">
        <v>459</v>
      </c>
      <c r="K8" s="509" t="s">
        <v>435</v>
      </c>
      <c r="L8" s="512">
        <v>202.42000000000004</v>
      </c>
      <c r="M8" s="512">
        <v>4</v>
      </c>
      <c r="N8" s="513">
        <v>809.68000000000018</v>
      </c>
    </row>
    <row r="9" spans="1:14" ht="14.4" customHeight="1" x14ac:dyDescent="0.3">
      <c r="A9" s="507" t="s">
        <v>433</v>
      </c>
      <c r="B9" s="508" t="s">
        <v>434</v>
      </c>
      <c r="C9" s="509" t="s">
        <v>440</v>
      </c>
      <c r="D9" s="510" t="s">
        <v>441</v>
      </c>
      <c r="E9" s="511">
        <v>50113001</v>
      </c>
      <c r="F9" s="510" t="s">
        <v>451</v>
      </c>
      <c r="G9" s="509" t="s">
        <v>460</v>
      </c>
      <c r="H9" s="509">
        <v>216670</v>
      </c>
      <c r="I9" s="509">
        <v>216670</v>
      </c>
      <c r="J9" s="509" t="s">
        <v>461</v>
      </c>
      <c r="K9" s="509" t="s">
        <v>462</v>
      </c>
      <c r="L9" s="512">
        <v>314.27</v>
      </c>
      <c r="M9" s="512">
        <v>1</v>
      </c>
      <c r="N9" s="513">
        <v>314.27</v>
      </c>
    </row>
    <row r="10" spans="1:14" ht="14.4" customHeight="1" x14ac:dyDescent="0.3">
      <c r="A10" s="507" t="s">
        <v>433</v>
      </c>
      <c r="B10" s="508" t="s">
        <v>434</v>
      </c>
      <c r="C10" s="509" t="s">
        <v>440</v>
      </c>
      <c r="D10" s="510" t="s">
        <v>441</v>
      </c>
      <c r="E10" s="511">
        <v>50113001</v>
      </c>
      <c r="F10" s="510" t="s">
        <v>451</v>
      </c>
      <c r="G10" s="509" t="s">
        <v>452</v>
      </c>
      <c r="H10" s="509">
        <v>51366</v>
      </c>
      <c r="I10" s="509">
        <v>51366</v>
      </c>
      <c r="J10" s="509" t="s">
        <v>463</v>
      </c>
      <c r="K10" s="509" t="s">
        <v>464</v>
      </c>
      <c r="L10" s="512">
        <v>171.6</v>
      </c>
      <c r="M10" s="512">
        <v>39</v>
      </c>
      <c r="N10" s="513">
        <v>6692.4</v>
      </c>
    </row>
    <row r="11" spans="1:14" ht="14.4" customHeight="1" x14ac:dyDescent="0.3">
      <c r="A11" s="507" t="s">
        <v>433</v>
      </c>
      <c r="B11" s="508" t="s">
        <v>434</v>
      </c>
      <c r="C11" s="509" t="s">
        <v>440</v>
      </c>
      <c r="D11" s="510" t="s">
        <v>441</v>
      </c>
      <c r="E11" s="511">
        <v>50113001</v>
      </c>
      <c r="F11" s="510" t="s">
        <v>451</v>
      </c>
      <c r="G11" s="509" t="s">
        <v>452</v>
      </c>
      <c r="H11" s="509">
        <v>920304</v>
      </c>
      <c r="I11" s="509">
        <v>0</v>
      </c>
      <c r="J11" s="509" t="s">
        <v>465</v>
      </c>
      <c r="K11" s="509" t="s">
        <v>435</v>
      </c>
      <c r="L11" s="512">
        <v>261.25976907462126</v>
      </c>
      <c r="M11" s="512">
        <v>1</v>
      </c>
      <c r="N11" s="513">
        <v>261.25976907462126</v>
      </c>
    </row>
    <row r="12" spans="1:14" ht="14.4" customHeight="1" x14ac:dyDescent="0.3">
      <c r="A12" s="507" t="s">
        <v>433</v>
      </c>
      <c r="B12" s="508" t="s">
        <v>434</v>
      </c>
      <c r="C12" s="509" t="s">
        <v>440</v>
      </c>
      <c r="D12" s="510" t="s">
        <v>441</v>
      </c>
      <c r="E12" s="511">
        <v>50113001</v>
      </c>
      <c r="F12" s="510" t="s">
        <v>451</v>
      </c>
      <c r="G12" s="509" t="s">
        <v>452</v>
      </c>
      <c r="H12" s="509">
        <v>930035</v>
      </c>
      <c r="I12" s="509">
        <v>0</v>
      </c>
      <c r="J12" s="509" t="s">
        <v>466</v>
      </c>
      <c r="K12" s="509" t="s">
        <v>435</v>
      </c>
      <c r="L12" s="512">
        <v>54.429001989895973</v>
      </c>
      <c r="M12" s="512">
        <v>3</v>
      </c>
      <c r="N12" s="513">
        <v>163.28700596968793</v>
      </c>
    </row>
    <row r="13" spans="1:14" ht="14.4" customHeight="1" x14ac:dyDescent="0.3">
      <c r="A13" s="507" t="s">
        <v>433</v>
      </c>
      <c r="B13" s="508" t="s">
        <v>434</v>
      </c>
      <c r="C13" s="509" t="s">
        <v>440</v>
      </c>
      <c r="D13" s="510" t="s">
        <v>441</v>
      </c>
      <c r="E13" s="511">
        <v>50113001</v>
      </c>
      <c r="F13" s="510" t="s">
        <v>451</v>
      </c>
      <c r="G13" s="509" t="s">
        <v>452</v>
      </c>
      <c r="H13" s="509">
        <v>900321</v>
      </c>
      <c r="I13" s="509">
        <v>0</v>
      </c>
      <c r="J13" s="509" t="s">
        <v>467</v>
      </c>
      <c r="K13" s="509" t="s">
        <v>435</v>
      </c>
      <c r="L13" s="512">
        <v>71.923676032211631</v>
      </c>
      <c r="M13" s="512">
        <v>2</v>
      </c>
      <c r="N13" s="513">
        <v>143.84735206442326</v>
      </c>
    </row>
    <row r="14" spans="1:14" ht="14.4" customHeight="1" x14ac:dyDescent="0.3">
      <c r="A14" s="507" t="s">
        <v>433</v>
      </c>
      <c r="B14" s="508" t="s">
        <v>434</v>
      </c>
      <c r="C14" s="509" t="s">
        <v>440</v>
      </c>
      <c r="D14" s="510" t="s">
        <v>441</v>
      </c>
      <c r="E14" s="511">
        <v>50113001</v>
      </c>
      <c r="F14" s="510" t="s">
        <v>451</v>
      </c>
      <c r="G14" s="509" t="s">
        <v>452</v>
      </c>
      <c r="H14" s="509">
        <v>841560</v>
      </c>
      <c r="I14" s="509">
        <v>0</v>
      </c>
      <c r="J14" s="509" t="s">
        <v>468</v>
      </c>
      <c r="K14" s="509" t="s">
        <v>435</v>
      </c>
      <c r="L14" s="512">
        <v>127.03264132311398</v>
      </c>
      <c r="M14" s="512">
        <v>16</v>
      </c>
      <c r="N14" s="513">
        <v>2032.5222611698237</v>
      </c>
    </row>
    <row r="15" spans="1:14" ht="14.4" customHeight="1" x14ac:dyDescent="0.3">
      <c r="A15" s="507" t="s">
        <v>433</v>
      </c>
      <c r="B15" s="508" t="s">
        <v>434</v>
      </c>
      <c r="C15" s="509" t="s">
        <v>440</v>
      </c>
      <c r="D15" s="510" t="s">
        <v>441</v>
      </c>
      <c r="E15" s="511">
        <v>50113001</v>
      </c>
      <c r="F15" s="510" t="s">
        <v>451</v>
      </c>
      <c r="G15" s="509" t="s">
        <v>452</v>
      </c>
      <c r="H15" s="509">
        <v>100498</v>
      </c>
      <c r="I15" s="509">
        <v>498</v>
      </c>
      <c r="J15" s="509" t="s">
        <v>469</v>
      </c>
      <c r="K15" s="509" t="s">
        <v>470</v>
      </c>
      <c r="L15" s="512">
        <v>108.75</v>
      </c>
      <c r="M15" s="512">
        <v>150</v>
      </c>
      <c r="N15" s="513">
        <v>16312.5</v>
      </c>
    </row>
    <row r="16" spans="1:14" ht="14.4" customHeight="1" x14ac:dyDescent="0.3">
      <c r="A16" s="507" t="s">
        <v>433</v>
      </c>
      <c r="B16" s="508" t="s">
        <v>434</v>
      </c>
      <c r="C16" s="509" t="s">
        <v>440</v>
      </c>
      <c r="D16" s="510" t="s">
        <v>441</v>
      </c>
      <c r="E16" s="511">
        <v>50113001</v>
      </c>
      <c r="F16" s="510" t="s">
        <v>451</v>
      </c>
      <c r="G16" s="509" t="s">
        <v>460</v>
      </c>
      <c r="H16" s="509">
        <v>107981</v>
      </c>
      <c r="I16" s="509">
        <v>7981</v>
      </c>
      <c r="J16" s="509" t="s">
        <v>471</v>
      </c>
      <c r="K16" s="509" t="s">
        <v>472</v>
      </c>
      <c r="L16" s="512">
        <v>50.69</v>
      </c>
      <c r="M16" s="512">
        <v>12</v>
      </c>
      <c r="N16" s="513">
        <v>608.28</v>
      </c>
    </row>
    <row r="17" spans="1:14" ht="14.4" customHeight="1" x14ac:dyDescent="0.3">
      <c r="A17" s="507" t="s">
        <v>433</v>
      </c>
      <c r="B17" s="508" t="s">
        <v>434</v>
      </c>
      <c r="C17" s="509" t="s">
        <v>448</v>
      </c>
      <c r="D17" s="510" t="s">
        <v>449</v>
      </c>
      <c r="E17" s="511">
        <v>50113001</v>
      </c>
      <c r="F17" s="510" t="s">
        <v>451</v>
      </c>
      <c r="G17" s="509" t="s">
        <v>452</v>
      </c>
      <c r="H17" s="509">
        <v>26151</v>
      </c>
      <c r="I17" s="509">
        <v>26151</v>
      </c>
      <c r="J17" s="509" t="s">
        <v>473</v>
      </c>
      <c r="K17" s="509" t="s">
        <v>474</v>
      </c>
      <c r="L17" s="512">
        <v>464.53</v>
      </c>
      <c r="M17" s="512">
        <v>30</v>
      </c>
      <c r="N17" s="513">
        <v>13935.9</v>
      </c>
    </row>
    <row r="18" spans="1:14" ht="14.4" customHeight="1" x14ac:dyDescent="0.3">
      <c r="A18" s="507" t="s">
        <v>433</v>
      </c>
      <c r="B18" s="508" t="s">
        <v>434</v>
      </c>
      <c r="C18" s="509" t="s">
        <v>448</v>
      </c>
      <c r="D18" s="510" t="s">
        <v>449</v>
      </c>
      <c r="E18" s="511">
        <v>50113001</v>
      </c>
      <c r="F18" s="510" t="s">
        <v>451</v>
      </c>
      <c r="G18" s="509" t="s">
        <v>452</v>
      </c>
      <c r="H18" s="509">
        <v>57521</v>
      </c>
      <c r="I18" s="509">
        <v>57521</v>
      </c>
      <c r="J18" s="509" t="s">
        <v>475</v>
      </c>
      <c r="K18" s="509" t="s">
        <v>476</v>
      </c>
      <c r="L18" s="512">
        <v>447.50199999999995</v>
      </c>
      <c r="M18" s="512">
        <v>100</v>
      </c>
      <c r="N18" s="513">
        <v>44750.2</v>
      </c>
    </row>
    <row r="19" spans="1:14" ht="14.4" customHeight="1" x14ac:dyDescent="0.3">
      <c r="A19" s="507" t="s">
        <v>433</v>
      </c>
      <c r="B19" s="508" t="s">
        <v>434</v>
      </c>
      <c r="C19" s="509" t="s">
        <v>445</v>
      </c>
      <c r="D19" s="510" t="s">
        <v>446</v>
      </c>
      <c r="E19" s="511">
        <v>50113001</v>
      </c>
      <c r="F19" s="510" t="s">
        <v>451</v>
      </c>
      <c r="G19" s="509" t="s">
        <v>452</v>
      </c>
      <c r="H19" s="509">
        <v>845282</v>
      </c>
      <c r="I19" s="509">
        <v>107133</v>
      </c>
      <c r="J19" s="509" t="s">
        <v>477</v>
      </c>
      <c r="K19" s="509" t="s">
        <v>478</v>
      </c>
      <c r="L19" s="512">
        <v>877.13000392629795</v>
      </c>
      <c r="M19" s="512">
        <v>36</v>
      </c>
      <c r="N19" s="513">
        <v>31576.680141346726</v>
      </c>
    </row>
    <row r="20" spans="1:14" ht="14.4" customHeight="1" x14ac:dyDescent="0.3">
      <c r="A20" s="507" t="s">
        <v>433</v>
      </c>
      <c r="B20" s="508" t="s">
        <v>434</v>
      </c>
      <c r="C20" s="509" t="s">
        <v>445</v>
      </c>
      <c r="D20" s="510" t="s">
        <v>446</v>
      </c>
      <c r="E20" s="511">
        <v>50113001</v>
      </c>
      <c r="F20" s="510" t="s">
        <v>451</v>
      </c>
      <c r="G20" s="509" t="s">
        <v>452</v>
      </c>
      <c r="H20" s="509">
        <v>215956</v>
      </c>
      <c r="I20" s="509">
        <v>215956</v>
      </c>
      <c r="J20" s="509" t="s">
        <v>479</v>
      </c>
      <c r="K20" s="509" t="s">
        <v>480</v>
      </c>
      <c r="L20" s="512">
        <v>638.71889953508855</v>
      </c>
      <c r="M20" s="512">
        <v>37</v>
      </c>
      <c r="N20" s="513">
        <v>23632.599282798277</v>
      </c>
    </row>
    <row r="21" spans="1:14" ht="14.4" customHeight="1" x14ac:dyDescent="0.3">
      <c r="A21" s="507" t="s">
        <v>433</v>
      </c>
      <c r="B21" s="508" t="s">
        <v>434</v>
      </c>
      <c r="C21" s="509" t="s">
        <v>445</v>
      </c>
      <c r="D21" s="510" t="s">
        <v>446</v>
      </c>
      <c r="E21" s="511">
        <v>50113001</v>
      </c>
      <c r="F21" s="510" t="s">
        <v>451</v>
      </c>
      <c r="G21" s="509" t="s">
        <v>452</v>
      </c>
      <c r="H21" s="509">
        <v>210636</v>
      </c>
      <c r="I21" s="509">
        <v>210636</v>
      </c>
      <c r="J21" s="509" t="s">
        <v>481</v>
      </c>
      <c r="K21" s="509" t="s">
        <v>482</v>
      </c>
      <c r="L21" s="512">
        <v>3334.1748035994483</v>
      </c>
      <c r="M21" s="512">
        <v>2</v>
      </c>
      <c r="N21" s="513">
        <v>6668.3496071988966</v>
      </c>
    </row>
    <row r="22" spans="1:14" ht="14.4" customHeight="1" x14ac:dyDescent="0.3">
      <c r="A22" s="507" t="s">
        <v>433</v>
      </c>
      <c r="B22" s="508" t="s">
        <v>434</v>
      </c>
      <c r="C22" s="509" t="s">
        <v>445</v>
      </c>
      <c r="D22" s="510" t="s">
        <v>446</v>
      </c>
      <c r="E22" s="511">
        <v>50113001</v>
      </c>
      <c r="F22" s="510" t="s">
        <v>451</v>
      </c>
      <c r="G22" s="509" t="s">
        <v>452</v>
      </c>
      <c r="H22" s="509">
        <v>193236</v>
      </c>
      <c r="I22" s="509">
        <v>193236</v>
      </c>
      <c r="J22" s="509" t="s">
        <v>483</v>
      </c>
      <c r="K22" s="509" t="s">
        <v>484</v>
      </c>
      <c r="L22" s="512">
        <v>960.86063715082798</v>
      </c>
      <c r="M22" s="512">
        <v>5</v>
      </c>
      <c r="N22" s="513">
        <v>4804.30318575414</v>
      </c>
    </row>
    <row r="23" spans="1:14" ht="14.4" customHeight="1" x14ac:dyDescent="0.3">
      <c r="A23" s="507" t="s">
        <v>433</v>
      </c>
      <c r="B23" s="508" t="s">
        <v>434</v>
      </c>
      <c r="C23" s="509" t="s">
        <v>445</v>
      </c>
      <c r="D23" s="510" t="s">
        <v>446</v>
      </c>
      <c r="E23" s="511">
        <v>50113001</v>
      </c>
      <c r="F23" s="510" t="s">
        <v>451</v>
      </c>
      <c r="G23" s="509" t="s">
        <v>452</v>
      </c>
      <c r="H23" s="509">
        <v>147208</v>
      </c>
      <c r="I23" s="509">
        <v>103543</v>
      </c>
      <c r="J23" s="509" t="s">
        <v>485</v>
      </c>
      <c r="K23" s="509" t="s">
        <v>486</v>
      </c>
      <c r="L23" s="512">
        <v>957.05</v>
      </c>
      <c r="M23" s="512">
        <v>4</v>
      </c>
      <c r="N23" s="513">
        <v>3828.2</v>
      </c>
    </row>
    <row r="24" spans="1:14" ht="14.4" customHeight="1" x14ac:dyDescent="0.3">
      <c r="A24" s="507" t="s">
        <v>433</v>
      </c>
      <c r="B24" s="508" t="s">
        <v>434</v>
      </c>
      <c r="C24" s="509" t="s">
        <v>445</v>
      </c>
      <c r="D24" s="510" t="s">
        <v>446</v>
      </c>
      <c r="E24" s="511">
        <v>50113001</v>
      </c>
      <c r="F24" s="510" t="s">
        <v>451</v>
      </c>
      <c r="G24" s="509" t="s">
        <v>452</v>
      </c>
      <c r="H24" s="509">
        <v>126816</v>
      </c>
      <c r="I24" s="509">
        <v>26816</v>
      </c>
      <c r="J24" s="509" t="s">
        <v>487</v>
      </c>
      <c r="K24" s="509" t="s">
        <v>488</v>
      </c>
      <c r="L24" s="512">
        <v>1426.2296796771134</v>
      </c>
      <c r="M24" s="512">
        <v>6</v>
      </c>
      <c r="N24" s="513">
        <v>8557.3780780626803</v>
      </c>
    </row>
    <row r="25" spans="1:14" ht="14.4" customHeight="1" x14ac:dyDescent="0.3">
      <c r="A25" s="507" t="s">
        <v>433</v>
      </c>
      <c r="B25" s="508" t="s">
        <v>434</v>
      </c>
      <c r="C25" s="509" t="s">
        <v>445</v>
      </c>
      <c r="D25" s="510" t="s">
        <v>446</v>
      </c>
      <c r="E25" s="511">
        <v>50113001</v>
      </c>
      <c r="F25" s="510" t="s">
        <v>451</v>
      </c>
      <c r="G25" s="509" t="s">
        <v>452</v>
      </c>
      <c r="H25" s="509">
        <v>186403</v>
      </c>
      <c r="I25" s="509">
        <v>85170</v>
      </c>
      <c r="J25" s="509" t="s">
        <v>489</v>
      </c>
      <c r="K25" s="509" t="s">
        <v>490</v>
      </c>
      <c r="L25" s="512">
        <v>604.60322569144989</v>
      </c>
      <c r="M25" s="512">
        <v>16</v>
      </c>
      <c r="N25" s="513">
        <v>9673.6516110631983</v>
      </c>
    </row>
    <row r="26" spans="1:14" ht="14.4" customHeight="1" thickBot="1" x14ac:dyDescent="0.35">
      <c r="A26" s="514" t="s">
        <v>433</v>
      </c>
      <c r="B26" s="515" t="s">
        <v>434</v>
      </c>
      <c r="C26" s="516" t="s">
        <v>445</v>
      </c>
      <c r="D26" s="517" t="s">
        <v>446</v>
      </c>
      <c r="E26" s="518">
        <v>50113001</v>
      </c>
      <c r="F26" s="517" t="s">
        <v>451</v>
      </c>
      <c r="G26" s="516" t="s">
        <v>452</v>
      </c>
      <c r="H26" s="516">
        <v>847178</v>
      </c>
      <c r="I26" s="516">
        <v>107496</v>
      </c>
      <c r="J26" s="516" t="s">
        <v>491</v>
      </c>
      <c r="K26" s="516" t="s">
        <v>492</v>
      </c>
      <c r="L26" s="519">
        <v>557.50254968964975</v>
      </c>
      <c r="M26" s="519">
        <v>22</v>
      </c>
      <c r="N26" s="520">
        <v>12265.056093172294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493</v>
      </c>
      <c r="B5" s="498"/>
      <c r="C5" s="525">
        <v>0</v>
      </c>
      <c r="D5" s="498">
        <v>922.55000000000007</v>
      </c>
      <c r="E5" s="525">
        <v>1</v>
      </c>
      <c r="F5" s="499">
        <v>922.55000000000007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922.55000000000007</v>
      </c>
      <c r="E6" s="530">
        <v>1</v>
      </c>
      <c r="F6" s="531">
        <v>922.55000000000007</v>
      </c>
    </row>
    <row r="7" spans="1:6" ht="14.4" customHeight="1" thickBot="1" x14ac:dyDescent="0.35"/>
    <row r="8" spans="1:6" ht="14.4" customHeight="1" x14ac:dyDescent="0.3">
      <c r="A8" s="538" t="s">
        <v>494</v>
      </c>
      <c r="B8" s="505"/>
      <c r="C8" s="526">
        <v>0</v>
      </c>
      <c r="D8" s="505">
        <v>314.27</v>
      </c>
      <c r="E8" s="526">
        <v>1</v>
      </c>
      <c r="F8" s="506">
        <v>314.27</v>
      </c>
    </row>
    <row r="9" spans="1:6" ht="14.4" customHeight="1" thickBot="1" x14ac:dyDescent="0.35">
      <c r="A9" s="539" t="s">
        <v>495</v>
      </c>
      <c r="B9" s="535"/>
      <c r="C9" s="536">
        <v>0</v>
      </c>
      <c r="D9" s="535">
        <v>608.28000000000009</v>
      </c>
      <c r="E9" s="536">
        <v>1</v>
      </c>
      <c r="F9" s="537">
        <v>608.28000000000009</v>
      </c>
    </row>
    <row r="10" spans="1:6" ht="14.4" customHeight="1" thickBot="1" x14ac:dyDescent="0.35">
      <c r="A10" s="528" t="s">
        <v>3</v>
      </c>
      <c r="B10" s="529"/>
      <c r="C10" s="530">
        <v>0</v>
      </c>
      <c r="D10" s="529">
        <v>922.55000000000007</v>
      </c>
      <c r="E10" s="530">
        <v>1</v>
      </c>
      <c r="F10" s="531">
        <v>922.55000000000007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2019-04-26T13:03:19Z</dcterms:modified>
</cp:coreProperties>
</file>