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E18" i="431"/>
  <c r="F16" i="431"/>
  <c r="G14" i="431"/>
  <c r="G18" i="431"/>
  <c r="H16" i="431"/>
  <c r="I10" i="431"/>
  <c r="I18" i="431"/>
  <c r="J16" i="431"/>
  <c r="K10" i="431"/>
  <c r="K18" i="431"/>
  <c r="L16" i="431"/>
  <c r="M10" i="431"/>
  <c r="M18" i="431"/>
  <c r="N12" i="431"/>
  <c r="O10" i="431"/>
  <c r="O18" i="431"/>
  <c r="P12" i="431"/>
  <c r="Q10" i="431"/>
  <c r="Q18" i="431"/>
  <c r="C11" i="431"/>
  <c r="D17" i="431"/>
  <c r="E15" i="431"/>
  <c r="F13" i="431"/>
  <c r="G11" i="431"/>
  <c r="H9" i="431"/>
  <c r="H17" i="431"/>
  <c r="I15" i="431"/>
  <c r="J9" i="431"/>
  <c r="J17" i="431"/>
  <c r="K15" i="431"/>
  <c r="L13" i="431"/>
  <c r="M11" i="431"/>
  <c r="N9" i="431"/>
  <c r="N17" i="431"/>
  <c r="O15" i="431"/>
  <c r="P13" i="431"/>
  <c r="Q11" i="431"/>
  <c r="C12" i="431"/>
  <c r="D10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C10" i="431"/>
  <c r="C14" i="431"/>
  <c r="C18" i="431"/>
  <c r="D12" i="431"/>
  <c r="D16" i="431"/>
  <c r="E10" i="431"/>
  <c r="E14" i="431"/>
  <c r="F12" i="431"/>
  <c r="G10" i="431"/>
  <c r="H12" i="431"/>
  <c r="I14" i="431"/>
  <c r="J12" i="431"/>
  <c r="K14" i="431"/>
  <c r="L12" i="431"/>
  <c r="M14" i="431"/>
  <c r="N16" i="431"/>
  <c r="O14" i="431"/>
  <c r="P16" i="431"/>
  <c r="Q14" i="431"/>
  <c r="C15" i="431"/>
  <c r="D9" i="431"/>
  <c r="D13" i="431"/>
  <c r="E11" i="431"/>
  <c r="F9" i="431"/>
  <c r="F17" i="431"/>
  <c r="G15" i="431"/>
  <c r="H13" i="431"/>
  <c r="I11" i="431"/>
  <c r="J13" i="431"/>
  <c r="K11" i="431"/>
  <c r="L9" i="431"/>
  <c r="L17" i="431"/>
  <c r="M15" i="431"/>
  <c r="N13" i="431"/>
  <c r="O11" i="431"/>
  <c r="P9" i="431"/>
  <c r="P17" i="431"/>
  <c r="Q15" i="431"/>
  <c r="C16" i="431"/>
  <c r="D18" i="431"/>
  <c r="E16" i="431"/>
  <c r="F14" i="431"/>
  <c r="G12" i="431"/>
  <c r="H10" i="431"/>
  <c r="H18" i="431"/>
  <c r="I16" i="431"/>
  <c r="J14" i="431"/>
  <c r="K12" i="431"/>
  <c r="L10" i="431"/>
  <c r="L18" i="431"/>
  <c r="M16" i="431"/>
  <c r="N14" i="431"/>
  <c r="O12" i="431"/>
  <c r="P10" i="431"/>
  <c r="P18" i="431"/>
  <c r="Q16" i="431"/>
  <c r="O8" i="431"/>
  <c r="I8" i="431"/>
  <c r="M8" i="431"/>
  <c r="J8" i="431"/>
  <c r="E8" i="431"/>
  <c r="K8" i="431"/>
  <c r="L8" i="431"/>
  <c r="C8" i="431"/>
  <c r="G8" i="431"/>
  <c r="H8" i="431"/>
  <c r="D8" i="431"/>
  <c r="P8" i="431"/>
  <c r="F8" i="431"/>
  <c r="N8" i="431"/>
  <c r="Q8" i="431"/>
  <c r="S16" i="431" l="1"/>
  <c r="R16" i="431"/>
  <c r="R15" i="431"/>
  <c r="S15" i="431"/>
  <c r="S14" i="431"/>
  <c r="R14" i="431"/>
  <c r="R12" i="431"/>
  <c r="S12" i="431"/>
  <c r="R11" i="431"/>
  <c r="S11" i="431"/>
  <c r="S18" i="431"/>
  <c r="R18" i="431"/>
  <c r="S10" i="431"/>
  <c r="R10" i="431"/>
  <c r="S17" i="431"/>
  <c r="R17" i="431"/>
  <c r="S13" i="431"/>
  <c r="R13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D19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D24" i="414"/>
  <c r="C24" i="414"/>
  <c r="Q3" i="345" l="1"/>
  <c r="H3" i="390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<sst xmlns="http://schemas.openxmlformats.org/spreadsheetml/2006/main" count="3718" uniqueCount="880">
  <si>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</si>
  <si>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</si>
  <si>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</si>
  <si>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</si>
  <si>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</si>
  <si>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</si>
  <si>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</si>
  <si>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</si>
  <si>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</si>
  <si>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</si>
  <si>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</si>
  <si>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</si>
  <si>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</si>
  <si>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</si>
  <si>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</si>
  <si>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</si>
  <si>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</si>
  <si>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</si>
  <si>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</si>
  <si>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</si>
  <si>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</si>
  <si>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</si>
  <si>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</si>
  <si>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</si>
  <si>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</si>
  <si>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</si>
  <si>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</si>
  <si>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</si>
  <si>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</si>
  <si>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</si>
  <si>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</si>
  <si>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</si>
  <si>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</si>
  <si>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</si>
  <si>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</si>
  <si>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</si>
  <si>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</si>
  <si>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</si>
  <si>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</si>
  <si>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</si>
  <si>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</si>
  <si>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</si>
  <si>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</si>
  <si>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</si>
  <si>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</si>
  <si>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</si>
  <si>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</si>
  <si>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</si>
  <si>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</si>
  <si>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</si>
  <si>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</si>
  <si>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</si>
  <si>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</si>
  <si>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</si>
  <si>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</si>
  <si>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</si>
  <si>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</si>
  <si>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</si>
  <si>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</si>
  <si>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</si>
  <si>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</si>
  <si>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</si>
  <si>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</si>
  <si>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</si>
  <si>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</si>
  <si>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</si>
  <si>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</si>
  <si>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</si>
  <si>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</si>
  <si>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</si>
  <si>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</si>
  <si>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</si>
  <si>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</si>
  <si>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</si>
  <si>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</si>
  <si>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</si>
  <si>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</si>
  <si>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</si>
  <si>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</si>
  <si>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</si>
  <si>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</si>
  <si>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</si>
  <si>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</si>
  <si>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</si>
  <si>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</si>
  <si>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</si>
  <si>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</si>
  <si>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</si>
  <si>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</si>
  <si>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</si>
  <si>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</si>
  <si>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</si>
  <si>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</si>
  <si>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</si>
  <si>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</si>
  <si>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</si>
  <si>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</si>
  <si>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</si>
  <si>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</si>
  <si>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</si>
  <si>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</si>
  <si>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</si>
  <si>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</si>
  <si>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</si>
  <si>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</si>
  <si>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</si>
  <si>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</si>
  <si>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</si>
  <si>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</si>
  <si>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</si>
  <si>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</si>
  <si>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</si>
  <si>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</si>
  <si>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</si>
  <si>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</si>
  <si>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</si>
  <si>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</si>
  <si>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</si>
  <si>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</si>
  <si>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</si>
  <si>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</si>
  <si>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</si>
  <si>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</si>
  <si>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</si>
  <si>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</si>
  <si>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</si>
  <si>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</si>
  <si>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</si>
  <si>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</si>
  <si>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</si>
  <si>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</si>
  <si>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</si>
  <si>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</si>
  <si>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</si>
  <si>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</si>
  <si>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</si>
  <si>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</si>
  <si>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</si>
  <si>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</si>
  <si>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</si>
  <si>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</si>
  <si>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</si>
  <si>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</si>
  <si>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</si>
  <si>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</si>
  <si>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</si>
  <si>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</si>
  <si>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</si>
  <si>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</si>
  <si>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</si>
  <si>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</si>
  <si>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</si>
  <si>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</si>
  <si>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</si>
  <si>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</si>
  <si>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</si>
  <si>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</si>
  <si>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</si>
  <si>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</si>
  <si>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</si>
  <si>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</si>
  <si>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</si>
  <si>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</si>
  <si>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</si>
  <si>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</si>
  <si>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</si>
  <si>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</si>
  <si>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</si>
  <si>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</si>
  <si>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</si>
  <si>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</si>
  <si>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</si>
  <si>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</si>
  <si>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</si>
  <si>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</si>
  <si>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</si>
  <si>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</si>
  <si>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</si>
  <si>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</si>
  <si>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</si>
  <si>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</si>
  <si>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</si>
  <si>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</si>
  <si>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</si>
  <si>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</si>
  <si>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</si>
  <si>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</si>
  <si>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</si>
  <si>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</si>
  <si>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</si>
  <si>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</si>
  <si>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</si>
  <si>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</si>
  <si>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</si>
  <si>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</si>
  <si>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</si>
  <si>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</si>
  <si>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</si>
  <si>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</si>
  <si>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</si>
  <si>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</si>
  <si>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</si>
  <si>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</si>
  <si>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</si>
  <si>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</si>
  <si>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</si>
  <si>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</si>
  <si>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</si>
  <si>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</si>
  <si>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</si>
  <si>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</si>
  <si>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</si>
  <si>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</si>
  <si>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</si>
  <si>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</si>
  <si>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</si>
  <si>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</si>
  <si>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</si>
  <si>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</si>
  <si>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</si>
  <si>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</si>
  <si>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</si>
  <si>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</si>
  <si>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</si>
  <si>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</si>
  <si>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</si>
  <si>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</si>
  <si>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</si>
  <si>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</si>
  <si>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</si>
  <si>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</si>
  <si>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</si>
  <si>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</si>
  <si>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</si>
  <si>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</si>
  <si>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</si>
  <si>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</si>
  <si>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</si>
  <si>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</si>
  <si>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</si>
  <si>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</si>
  <si>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</si>
  <si>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</si>
  <si>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</si>
  <si>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</si>
  <si>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</si>
  <si>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</si>
  <si>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</si>
  <si>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</si>
  <si>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</si>
  <si>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</si>
  <si>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</si>
  <si>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</si>
  <si>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</si>
  <si>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</si>
  <si>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</si>
  <si>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</si>
  <si>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</si>
  <si>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</si>
  <si>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</si>
  <si>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</si>
  <si>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</si>
  <si>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</si>
  <si>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</si>
  <si>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</si>
  <si>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</si>
  <si>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</si>
  <si>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</si>
  <si>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</si>
  <si>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</si>
  <si>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</si>
  <si>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</si>
  <si>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</si>
  <si>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</si>
  <si>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</si>
  <si>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</si>
  <si>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</si>
  <si>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</si>
  <si>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</si>
  <si>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</si>
  <si>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</si>
  <si>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</si>
  <si>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</si>
  <si>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</si>
  <si>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</si>
  <si>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</si>
  <si>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</si>
  <si>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</si>
  <si>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</si>
  <si>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</si>
  <si>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</si>
  <si>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</si>
  <si>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</si>
  <si>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</si>
  <si>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</si>
  <si>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</si>
  <si>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</si>
  <si>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</si>
  <si>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</si>
  <si>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</si>
  <si>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</si>
  <si>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</si>
  <si>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</si>
  <si>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</si>
  <si>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</si>
  <si>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</si>
  <si>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</si>
  <si>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</si>
  <si>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</si>
  <si>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</si>
  <si>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</si>
  <si>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</si>
  <si>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</si>
  <si>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</si>
  <si>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</si>
  <si>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</si>
  <si>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</si>
  <si>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</si>
  <si>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</si>
  <si>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</si>
  <si>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</si>
  <si>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</si>
  <si>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</si>
  <si>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</si>
  <si>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</si>
  <si>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</si>
  <si>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</si>
  <si>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</si>
  <si>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</si>
  <si>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</si>
  <si>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</si>
  <si>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</si>
  <si>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</si>
  <si>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</si>
  <si>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</si>
  <si>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</si>
  <si>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</si>
  <si>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</si>
  <si>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</si>
  <si>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</si>
  <si>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</si>
  <si>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</si>
  <si>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</si>
  <si>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</si>
  <si>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</si>
  <si>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</si>
  <si>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</si>
  <si>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</si>
  <si>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</si>
  <si>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</si>
  <si>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</si>
  <si>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</si>
  <si>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</si>
  <si>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</si>
  <si>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</si>
  <si>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</si>
  <si>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</si>
  <si>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</si>
  <si>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</si>
  <si>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</si>
  <si>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</si>
  <si>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</si>
  <si>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</si>
  <si>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</si>
  <si>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</si>
  <si>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</si>
  <si>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</si>
  <si>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</si>
  <si>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</si>
  <si>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</si>
  <si>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</si>
  <si>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</si>
  <si>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</si>
  <si>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</si>
  <si>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</si>
  <si>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</si>
  <si>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</si>
  <si>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</si>
  <si>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</si>
  <si>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</si>
  <si>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</si>
  <si>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</si>
  <si>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</si>
  <si>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</si>
  <si>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</si>
  <si>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</si>
  <si>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</si>
  <si>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</si>
  <si>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</si>
  <si>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</si>
  <si>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</si>
  <si>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</si>
  <si>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</si>
  <si>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</si>
  <si>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</si>
  <si>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</si>
  <si>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</si>
  <si>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</si>
  <si>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</si>
  <si>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</si>
  <si>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</si>
  <si>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</si>
  <si>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</si>
  <si>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</si>
  <si>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</si>
  <si>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</si>
  <si>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</si>
  <si>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</si>
  <si>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</si>
  <si>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</si>
  <si>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</si>
  <si>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</si>
  <si>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</si>
  <si>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</si>
  <si>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</si>
  <si>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</si>
  <si>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</si>
  <si>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</si>
  <si>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</si>
  <si>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</si>
  <si>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</si>
  <si>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</si>
  <si>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</si>
  <si>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</si>
  <si>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</si>
  <si>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</si>
  <si>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</si>
  <si>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</si>
  <si>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</si>
  <si>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</si>
  <si>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</si>
  <si>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</si>
  <si>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</si>
  <si>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</si>
  <si>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</si>
  <si>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</si>
  <si>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</si>
  <si>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</si>
  <si>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</si>
  <si>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</si>
  <si>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</si>
  <si>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</si>
  <si>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</si>
  <si>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</si>
  <si>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</si>
  <si>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</si>
  <si>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</si>
  <si>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</si>
  <si>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</si>
  <si>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</si>
  <si>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</si>
  <si>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</si>
  <si>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</si>
  <si>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</si>
  <si>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</si>
  <si>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léky - paušál (LEK)</t>
  </si>
  <si>
    <t>O</t>
  </si>
  <si>
    <t>ADRENALIN LECIVA</t>
  </si>
  <si>
    <t>INJ 5X1ML/1MG</t>
  </si>
  <si>
    <t>APAURIN</t>
  </si>
  <si>
    <t>INJ 10X2ML/10MG</t>
  </si>
  <si>
    <t>ATROPIN BIOTIKA 1MG</t>
  </si>
  <si>
    <t>INJ 10X1ML/1MG</t>
  </si>
  <si>
    <t>GUAJACURAN « 5 % INJ</t>
  </si>
  <si>
    <t>P</t>
  </si>
  <si>
    <t>HYDROCORTISON VALEANT 100 MG-výpadek</t>
  </si>
  <si>
    <t>INJ PLV SOL 10X100MG</t>
  </si>
  <si>
    <t>CHLORID SODNÝ 0,9% BRAUN</t>
  </si>
  <si>
    <t>INF SOL 20X100MLPELAH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</si>
  <si>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</si>
  <si>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</si>
  <si>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</si>
  <si>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</si>
  <si>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</si>
  <si>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</si>
  <si>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</si>
  <si>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</si>
  <si>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NATRIUM SALICYLICUM BIOTIKA</t>
  </si>
  <si>
    <t>INJ 10X10ML 10%</t>
  </si>
  <si>
    <t>NITROGLYCERIN-SLOVAKOFARMA</t>
  </si>
  <si>
    <t>0,5MG TBL SLG 20</t>
  </si>
  <si>
    <t>NOVALGIN</t>
  </si>
  <si>
    <t>INJ 10X2ML/1000MG</t>
  </si>
  <si>
    <t>M-M-RVAXPRO</t>
  </si>
  <si>
    <t>INJ PLQ SUS ISP 1+1X(0,5ML+2J)ISPIII</t>
  </si>
  <si>
    <t>PRIORIX</t>
  </si>
  <si>
    <t>INJ PSO LQF 1X1DÁV</t>
  </si>
  <si>
    <t>AVAXIM</t>
  </si>
  <si>
    <t>INJ SUS 1X0.5ML-STŘ</t>
  </si>
  <si>
    <t>BEXSERO</t>
  </si>
  <si>
    <t>INJ SUS 1X0.5ML+JEH</t>
  </si>
  <si>
    <t>BOOSTRIX INJ. STŘÍKAČKA</t>
  </si>
  <si>
    <t>INJ SUS 1X1DÁV</t>
  </si>
  <si>
    <t>ENGERIX-B 20 MCG</t>
  </si>
  <si>
    <t>INJ SUS 1X1ML/20RG</t>
  </si>
  <si>
    <t>FSME-IMMUN 0,5 ML</t>
  </si>
  <si>
    <t>INJ SUS ISP 1X0,5ML+JX0,5ML</t>
  </si>
  <si>
    <t>GARDASIL 9</t>
  </si>
  <si>
    <t>INJ SUS ISP 1X0,5ML+2J</t>
  </si>
  <si>
    <t>NIMENRIX 5 MCG</t>
  </si>
  <si>
    <t>INJ PSO LQF 1+1X1.25ML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</si>
  <si>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</si>
  <si>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</si>
  <si>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</si>
  <si>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</si>
  <si>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</si>
  <si>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</si>
  <si>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VARILRIX</t>
  </si>
  <si>
    <t>INJ PSO LQF 1DÁV+ST2J</t>
  </si>
  <si>
    <t>VERORAB</t>
  </si>
  <si>
    <t>INJ PSU LQF 1DAV.+0.5ML ST</t>
  </si>
  <si>
    <t>1921 - PRAC: ambulance</t>
  </si>
  <si>
    <t>H02AB09 - HYDROKORTISON</t>
  </si>
  <si>
    <t>N02BB02 - SODNÁ SŮL METAMIZOLU</t>
  </si>
  <si>
    <t>H02AB09</t>
  </si>
  <si>
    <t>216670</t>
  </si>
  <si>
    <t>HYDROCORTISON VALEANT</t>
  </si>
  <si>
    <t>100MG INJ PLV SOL 1X10</t>
  </si>
  <si>
    <t>N02BB02</t>
  </si>
  <si>
    <t>7981</t>
  </si>
  <si>
    <t>500MG/ML INJ SOL 10X2ML</t>
  </si>
  <si>
    <t>Přehled plnění pozitivního listu - spotřeba léčivých přípravků - orientační přehled</t>
  </si>
  <si>
    <t>19 - PRAC: Klinika pracovního lékařství</t>
  </si>
  <si>
    <t>1922 - PRAC: ambulance - péče o zaměstnance FNO</t>
  </si>
  <si>
    <t>1923 - PRAC: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</si>
  <si>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</si>
  <si>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</si>
  <si>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</si>
  <si>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</si>
  <si>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</si>
  <si>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</si>
  <si>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</si>
  <si>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</si>
  <si>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</si>
  <si>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</si>
  <si>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Vildová Helena</t>
  </si>
  <si>
    <t>AZITHROMYCIN</t>
  </si>
  <si>
    <t>45010</t>
  </si>
  <si>
    <t>AZITROMYCIN SANDOZ</t>
  </si>
  <si>
    <t>500MG TBL FLM 3</t>
  </si>
  <si>
    <t>DEXAMETHASON A ANTIINFEKTIVA</t>
  </si>
  <si>
    <t>2546</t>
  </si>
  <si>
    <t>MAXITROL</t>
  </si>
  <si>
    <t>OPH GTT SUS 1X5ML</t>
  </si>
  <si>
    <t>KYANOKOBALAMIN</t>
  </si>
  <si>
    <t>643</t>
  </si>
  <si>
    <t>VITAMIN B12 LÉČIVA</t>
  </si>
  <si>
    <t>1000MCG INJ SOL 5X1ML</t>
  </si>
  <si>
    <t>KYSELINA URSODEOXYCHOLOVÁ</t>
  </si>
  <si>
    <t>13808</t>
  </si>
  <si>
    <t>URSOSAN</t>
  </si>
  <si>
    <t>250MG CPS DUR 100 I</t>
  </si>
  <si>
    <t>LÉČIVA K TERAPII ONEMOCNĚNÍ JATER</t>
  </si>
  <si>
    <t>181293</t>
  </si>
  <si>
    <t>ESSENTIALE FORTE</t>
  </si>
  <si>
    <t>600MG CPS DUR 30</t>
  </si>
  <si>
    <t>PENTOXIFYLIN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</si>
  <si>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</si>
  <si>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</si>
  <si>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</si>
  <si>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</si>
  <si>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</si>
  <si>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</si>
  <si>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</si>
  <si>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SILYMARIN</t>
  </si>
  <si>
    <t>19571</t>
  </si>
  <si>
    <t>LAGOSA</t>
  </si>
  <si>
    <t>TBL OBD 100</t>
  </si>
  <si>
    <t>AMLODIPIN</t>
  </si>
  <si>
    <t>221076</t>
  </si>
  <si>
    <t>AGEN</t>
  </si>
  <si>
    <t>5MG TBL NOB 90</t>
  </si>
  <si>
    <t>HYDROKORTISON-BUTYRÁT</t>
  </si>
  <si>
    <t>62047</t>
  </si>
  <si>
    <t>LOCOID LIPOCREAM 0,1%</t>
  </si>
  <si>
    <t>1MG/G CRM 30G</t>
  </si>
  <si>
    <t>JINÁ ANTIBIOTIKA PRO LOKÁLNÍ APLIKACI</t>
  </si>
  <si>
    <t>1066</t>
  </si>
  <si>
    <t>FRAMYKOIN</t>
  </si>
  <si>
    <t>250IU/G+5,2MG/G UNG 10G</t>
  </si>
  <si>
    <t>KYSELINA ACETYLSALICYLOVÁ</t>
  </si>
  <si>
    <t>155782</t>
  </si>
  <si>
    <t>GODASAL</t>
  </si>
  <si>
    <t>100MG/50MG TBL NOB 100 II</t>
  </si>
  <si>
    <t>NITROFURANTOIN</t>
  </si>
  <si>
    <t>207280</t>
  </si>
  <si>
    <t>FUROLIN</t>
  </si>
  <si>
    <t>100MG TBL NOB 30</t>
  </si>
  <si>
    <t>OMEPRAZOL</t>
  </si>
  <si>
    <t>157254</t>
  </si>
  <si>
    <t>OMEPRAZOL ACTAVIS</t>
  </si>
  <si>
    <t>20MG CPS ETD 30</t>
  </si>
  <si>
    <t>PITOFENON A ANALGETIKA</t>
  </si>
  <si>
    <t>176954</t>
  </si>
  <si>
    <t>ALGIFEN NEO</t>
  </si>
  <si>
    <t>500MG/ML+5MG/ML POR GTT SOL 1X50ML</t>
  </si>
  <si>
    <t>SULFAMETHOXAZOL A TRIMETHOPRIM</t>
  </si>
  <si>
    <t>3377</t>
  </si>
  <si>
    <t>BISEPTOL</t>
  </si>
  <si>
    <t>400MG/80MG TBL NOB 20</t>
  </si>
  <si>
    <t>ZOLPIDEM</t>
  </si>
  <si>
    <t>146899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</si>
  <si>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</si>
  <si>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</si>
  <si>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</si>
  <si>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</si>
  <si>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</si>
  <si>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</si>
  <si>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ANTIBIOTIKA V KOMBINACI S OSTATNÍMI LÉČIVY</t>
  </si>
  <si>
    <t>1077</t>
  </si>
  <si>
    <t>OPHTHALMO-FRAMYKOIN COMP.</t>
  </si>
  <si>
    <t>OPH UNG 5G</t>
  </si>
  <si>
    <t>ATORVASTATIN</t>
  </si>
  <si>
    <t>225112</t>
  </si>
  <si>
    <t>ATORVASTATIN ACTAVIS</t>
  </si>
  <si>
    <t>20MG TBL FLM 100</t>
  </si>
  <si>
    <t>208615</t>
  </si>
  <si>
    <t>ATORVASTATIN KRKA</t>
  </si>
  <si>
    <t>20MG TBL FLM 90</t>
  </si>
  <si>
    <t>CETIRIZIN</t>
  </si>
  <si>
    <t>99600</t>
  </si>
  <si>
    <t>ZODAC</t>
  </si>
  <si>
    <t>10MG TBL FLM 90</t>
  </si>
  <si>
    <t>DIOSMIN, KOMBINACE</t>
  </si>
  <si>
    <t>225549</t>
  </si>
  <si>
    <t>DETRALEX</t>
  </si>
  <si>
    <t>500MG TBL FLM 180(2X90)</t>
  </si>
  <si>
    <t>KLOPIDOGREL</t>
  </si>
  <si>
    <t>149483</t>
  </si>
  <si>
    <t>ZYLLT</t>
  </si>
  <si>
    <t>75MG TBL FLM 56</t>
  </si>
  <si>
    <t>ROSUVASTATIN</t>
  </si>
  <si>
    <t>145551</t>
  </si>
  <si>
    <t>ROSUMOP</t>
  </si>
  <si>
    <t>10MG TBL FLM 30</t>
  </si>
  <si>
    <t>145558</t>
  </si>
  <si>
    <t>10MG TBL FLM 100</t>
  </si>
  <si>
    <t>TOBRAMYCIN</t>
  </si>
  <si>
    <t>86264</t>
  </si>
  <si>
    <t>TOBREX</t>
  </si>
  <si>
    <t>3MG/ML OPH GTT SOL 1X5ML</t>
  </si>
  <si>
    <t>MULTIENZYMOVÉ PŘÍPRAVKY (LIPASA, PROTEASA APOD.)</t>
  </si>
  <si>
    <t>215172</t>
  </si>
  <si>
    <t>KREON 25 000</t>
  </si>
  <si>
    <t>25000U CPS ETD 50</t>
  </si>
  <si>
    <t>SODNÁ SŮL LEVOTHYROXINU</t>
  </si>
  <si>
    <t>187425</t>
  </si>
  <si>
    <t>LETROX</t>
  </si>
  <si>
    <t>50MCG TBL NOB 100</t>
  </si>
  <si>
    <t>2547</t>
  </si>
  <si>
    <t>OPH UNG 3,5G</t>
  </si>
  <si>
    <t>HYDROKORTISON</t>
  </si>
  <si>
    <t>2668</t>
  </si>
  <si>
    <t>OPHTHALMO-HYDROCORTISON LÉČIVA</t>
  </si>
  <si>
    <t>5MG/G OPH UNG 5G</t>
  </si>
  <si>
    <t>LEVOCETIRIZIN</t>
  </si>
  <si>
    <t>124343</t>
  </si>
  <si>
    <t>CEZERA</t>
  </si>
  <si>
    <t>5MG TBL FLM 30 I</t>
  </si>
  <si>
    <t>MAKROGOL</t>
  </si>
  <si>
    <t>58827</t>
  </si>
  <si>
    <t>FORTRANS</t>
  </si>
  <si>
    <t>POR PLV SOL 4</t>
  </si>
  <si>
    <t>NIMESULID</t>
  </si>
  <si>
    <t>12891</t>
  </si>
  <si>
    <t>AULIN</t>
  </si>
  <si>
    <t>100MG TBL NOB 15</t>
  </si>
  <si>
    <t>PERINDOPRIL A BISOPROLOL</t>
  </si>
  <si>
    <t>213255</t>
  </si>
  <si>
    <t>COSYREL</t>
  </si>
  <si>
    <t>5MG/5MG TBL FLM 30</t>
  </si>
  <si>
    <t>CHOLERA, INAKTIVOVANÁ CELOBUNĚČNÁ VAKCÍNA</t>
  </si>
  <si>
    <t>28144</t>
  </si>
  <si>
    <t>DUKORAL</t>
  </si>
  <si>
    <t>POR SGE SUS 2X3ML+2X5,6G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</si>
  <si>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</si>
  <si>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</si>
  <si>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</si>
  <si>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</si>
  <si>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J01CR02 - AMOXICILIN A  INHIBITOR BETA-LAKTAMASY</t>
  </si>
  <si>
    <t>R06AE07 - CETIRIZIN</t>
  </si>
  <si>
    <t>C10AA07 - ROSUVASTATIN</t>
  </si>
  <si>
    <t>H03AA01 - SODNÁ SŮL LEVOTHYROXINU</t>
  </si>
  <si>
    <t>J01FA10 - AZITHROMYCIN</t>
  </si>
  <si>
    <t>N05CF02 - ZOLPIDEM</t>
  </si>
  <si>
    <t>J01FA10</t>
  </si>
  <si>
    <t>J01CR02</t>
  </si>
  <si>
    <t>N05CF02</t>
  </si>
  <si>
    <t>B01AC04</t>
  </si>
  <si>
    <t>C10AA07</t>
  </si>
  <si>
    <t>H03AA01</t>
  </si>
  <si>
    <t>R06AE07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</si>
  <si>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</si>
  <si>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</si>
  <si>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</si>
  <si>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</si>
  <si>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</si>
  <si>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</si>
  <si>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</si>
  <si>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</si>
  <si>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</si>
  <si>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</si>
  <si>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</si>
  <si>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</si>
  <si>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</si>
  <si>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</si>
  <si>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</si>
  <si>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</si>
  <si>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</si>
  <si>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</si>
  <si>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</si>
  <si>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ZA318</t>
  </si>
  <si>
    <t>Náplast transpore 1,25 cm x 9,14 m 1527-0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</si>
  <si>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</si>
  <si>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</si>
  <si>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</si>
  <si>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</si>
  <si>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</si>
  <si>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</si>
  <si>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</si>
  <si>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</si>
  <si>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ZB724</t>
  </si>
  <si>
    <t>Kapilára sedimentační kalibrovaná 727111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</si>
  <si>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</si>
  <si>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</si>
  <si>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</si>
  <si>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</si>
  <si>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</si>
  <si>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</si>
  <si>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ZA788</t>
  </si>
  <si>
    <t>Stříkačka injekční 2-dílná 20 ml L Inject Solo 4606205V</t>
  </si>
  <si>
    <t>ZB756</t>
  </si>
  <si>
    <t>Zkumavka 3 ml K3 edta fialová 454086</t>
  </si>
  <si>
    <t>ZB754</t>
  </si>
  <si>
    <t>Zkumavka černá 2 ml 454073</t>
  </si>
  <si>
    <t>ZB777</t>
  </si>
  <si>
    <t>Zkumavka červená 3,5 ml gel 454071</t>
  </si>
  <si>
    <t>ZB761</t>
  </si>
  <si>
    <t>Zkumavka červená 4 ml 454092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</si>
  <si>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</si>
  <si>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</si>
  <si>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</si>
  <si>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</si>
  <si>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</si>
  <si>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</si>
  <si>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</si>
  <si>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</si>
  <si>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</si>
  <si>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</si>
  <si>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</si>
  <si>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</si>
  <si>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</si>
  <si>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</si>
  <si>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</si>
  <si>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</si>
  <si>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</si>
  <si>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</si>
  <si>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</si>
  <si>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</si>
  <si>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</si>
  <si>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</si>
  <si>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</si>
  <si>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</si>
  <si>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</si>
  <si>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</si>
  <si>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</si>
  <si>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</si>
  <si>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</si>
  <si>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</si>
  <si>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ZD903</t>
  </si>
  <si>
    <t>Kontejner+ lopatka 30 ml nesterilní FLME25133</t>
  </si>
  <si>
    <t>ZA728</t>
  </si>
  <si>
    <t>Lopatka ústní dřevěná lékařská nesterilní bal. á 100 ks 1320100655</t>
  </si>
  <si>
    <t>ZG466</t>
  </si>
  <si>
    <t>Náústek papírový pro spirometr 26/24 flowscreen bal. á 100 ks 400847690</t>
  </si>
  <si>
    <t>ZP300</t>
  </si>
  <si>
    <t>Škrtidlo se sponou pro dospělé bez latexu modré délka 400 mm 09820-B</t>
  </si>
  <si>
    <t>ZB774</t>
  </si>
  <si>
    <t>Zkumavka červená 5 ml gel 456071</t>
  </si>
  <si>
    <t>ZB759</t>
  </si>
  <si>
    <t>Zkumavka červená 8 ml gel 455071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</si>
  <si>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</si>
  <si>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</si>
  <si>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</si>
  <si>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</si>
  <si>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</si>
  <si>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</si>
  <si>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</si>
  <si>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</si>
  <si>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</si>
  <si>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</si>
  <si>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</si>
  <si>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</si>
  <si>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</si>
  <si>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</si>
  <si>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</si>
  <si>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</si>
  <si>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</si>
  <si>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</si>
  <si>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</si>
  <si>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</si>
  <si>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</si>
  <si>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</si>
  <si>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</si>
  <si>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</si>
  <si>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</si>
  <si>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</si>
  <si>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Radiměřská Dagmar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</si>
  <si>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</si>
  <si>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</si>
  <si>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</si>
  <si>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</si>
  <si>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</si>
  <si>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</si>
  <si>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0000527</t>
  </si>
  <si>
    <t>0007981</t>
  </si>
  <si>
    <t>0058249</t>
  </si>
  <si>
    <t>GUAJACURAN</t>
  </si>
  <si>
    <t>0107298</t>
  </si>
  <si>
    <t>0,9% SODIUM CHLORIDE IN WATER FOR INJECTION FRESEN</t>
  </si>
  <si>
    <t>0096886</t>
  </si>
  <si>
    <t>0207313</t>
  </si>
  <si>
    <t>INJECTIO PROCAINII CHLORATI ARDEAPHARMA</t>
  </si>
  <si>
    <t>0208466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</si>
  <si>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</si>
  <si>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</si>
  <si>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</si>
  <si>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</si>
  <si>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</si>
  <si>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</si>
  <si>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</si>
  <si>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</si>
  <si>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SIGNÁLNÍ VÝKON PROHLÍDKY DISPENZARIZOVANÉ OSOBY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</si>
  <si>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</si>
  <si>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</si>
  <si>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</si>
  <si>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</si>
  <si>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</si>
  <si>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</si>
  <si>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</si>
  <si>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</si>
  <si>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</si>
  <si>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</si>
  <si>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</si>
  <si>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</si>
  <si>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</si>
  <si>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</si>
  <si>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</si>
  <si>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</si>
  <si>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</si>
  <si>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</si>
  <si>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</si>
  <si>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</si>
  <si>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</si>
  <si>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</si>
  <si>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</si>
  <si>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</si>
  <si>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</si>
  <si>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</si>
  <si>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</si>
  <si>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</si>
  <si>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</si>
  <si>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</si>
  <si>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</si>
  <si>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</si>
  <si>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</si>
  <si>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</si>
  <si>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11</t>
  </si>
  <si>
    <t>902</t>
  </si>
  <si>
    <t>21115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</si>
  <si>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</si>
  <si>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</si>
  <si>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</si>
  <si>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03 - 3IK: III. Interní klinika-nefrol.revm.a endokrin.</t>
  </si>
  <si>
    <t>10 - DK: Dětská klinika</t>
  </si>
  <si>
    <t>16 - PLIC: Klinika plicních nemocí a tuber.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</si>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</sst>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0.26162768499311145</c:v>
                </c:pt>
                <c:pt idx="1">
                  <c:v>0.28833448857067084</c:v>
                </c:pt>
                <c:pt idx="2">
                  <c:v>0.23295821466905811</c:v>
                </c:pt>
                <c:pt idx="3">
                  <c:v>0.2291259668760979</c:v>
                </c:pt>
                <c:pt idx="4">
                  <c:v>0.21505526617380766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4605328"/>
        <c:axId val="-19046036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0.23527552188242579</c:v>
                </c:pt>
                <c:pt idx="1">
                  <c:v>0.23527552188242579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04609136"/>
        <c:axId val="-1904608048"/>
      </c:scatterChart>
      <c:catAx>
        <c:axId val="-19046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90460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4603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04605328"/>
        <c:crosses val="autoZero"/>
        <c:crossBetween val="between"/>
      </c:valAx>
      <c:valAx>
        <c:axId val="-19046091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904608048"/>
        <c:crosses val="max"/>
        <c:crossBetween val="midCat"/>
      </c:valAx>
      <c:valAx>
        <c:axId val="-1904608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9046091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0" tableBorderDxfId="89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3" totalsRowShown="0">
  <autoFilter ref="C3:S6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521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676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677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692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781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801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809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871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872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879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521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24</v>
      </c>
      <c r="J3" s="43">
        <f>SUBTOTAL(9,J6:J1048576)</f>
        <v>1479.5900000000001</v>
      </c>
      <c r="K3" s="44">
        <f>IF(M3=0,0,J3/M3)</f>
        <v>1</v>
      </c>
      <c r="L3" s="43">
        <f>SUBTOTAL(9,L6:L1048576)</f>
        <v>24</v>
      </c>
      <c r="M3" s="45">
        <f>SUBTOTAL(9,M6:M1048576)</f>
        <v>1479.5900000000001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00" t="s">
        <v>444</v>
      </c>
      <c r="B6" s="501" t="s">
        <v>514</v>
      </c>
      <c r="C6" s="501" t="s">
        <v>515</v>
      </c>
      <c r="D6" s="501" t="s">
        <v>516</v>
      </c>
      <c r="E6" s="501" t="s">
        <v>517</v>
      </c>
      <c r="F6" s="505"/>
      <c r="G6" s="505"/>
      <c r="H6" s="526">
        <v>0</v>
      </c>
      <c r="I6" s="505">
        <v>1</v>
      </c>
      <c r="J6" s="505">
        <v>314.27</v>
      </c>
      <c r="K6" s="526">
        <v>1</v>
      </c>
      <c r="L6" s="505">
        <v>1</v>
      </c>
      <c r="M6" s="506">
        <v>314.27</v>
      </c>
    </row>
    <row r="7" spans="1:13" ht="14.4" customHeight="1" thickBot="1" x14ac:dyDescent="0.35">
      <c r="A7" s="514" t="s">
        <v>444</v>
      </c>
      <c r="B7" s="515" t="s">
        <v>518</v>
      </c>
      <c r="C7" s="515" t="s">
        <v>519</v>
      </c>
      <c r="D7" s="515" t="s">
        <v>481</v>
      </c>
      <c r="E7" s="515" t="s">
        <v>520</v>
      </c>
      <c r="F7" s="519"/>
      <c r="G7" s="519"/>
      <c r="H7" s="527">
        <v>0</v>
      </c>
      <c r="I7" s="519">
        <v>23</v>
      </c>
      <c r="J7" s="519">
        <v>1165.3200000000002</v>
      </c>
      <c r="K7" s="527">
        <v>1</v>
      </c>
      <c r="L7" s="519">
        <v>23</v>
      </c>
      <c r="M7" s="520">
        <v>1165.3200000000002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209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93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" customHeight="1" x14ac:dyDescent="0.3">
      <c r="A6" s="552" t="s">
        <v>522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" customHeight="1" x14ac:dyDescent="0.3">
      <c r="A7" s="553" t="s">
        <v>511</v>
      </c>
      <c r="B7" s="559">
        <v>123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60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" customHeight="1" x14ac:dyDescent="0.3">
      <c r="A8" s="553" t="s">
        <v>523</v>
      </c>
      <c r="B8" s="559">
        <v>11</v>
      </c>
      <c r="C8" s="512"/>
      <c r="D8" s="512"/>
      <c r="E8" s="513"/>
      <c r="F8" s="556">
        <v>1</v>
      </c>
      <c r="G8" s="534">
        <v>0</v>
      </c>
      <c r="H8" s="534">
        <v>0</v>
      </c>
      <c r="I8" s="562">
        <v>0</v>
      </c>
      <c r="J8" s="559">
        <v>11</v>
      </c>
      <c r="K8" s="512"/>
      <c r="L8" s="512"/>
      <c r="M8" s="513"/>
      <c r="N8" s="556">
        <v>1</v>
      </c>
      <c r="O8" s="534">
        <v>0</v>
      </c>
      <c r="P8" s="534">
        <v>0</v>
      </c>
      <c r="Q8" s="550">
        <v>0</v>
      </c>
    </row>
    <row r="9" spans="1:17" ht="14.4" customHeight="1" thickBot="1" x14ac:dyDescent="0.35">
      <c r="A9" s="554" t="s">
        <v>524</v>
      </c>
      <c r="B9" s="560">
        <v>75</v>
      </c>
      <c r="C9" s="519"/>
      <c r="D9" s="519"/>
      <c r="E9" s="520"/>
      <c r="F9" s="557">
        <v>1</v>
      </c>
      <c r="G9" s="527">
        <v>0</v>
      </c>
      <c r="H9" s="527">
        <v>0</v>
      </c>
      <c r="I9" s="563">
        <v>0</v>
      </c>
      <c r="J9" s="560">
        <v>22</v>
      </c>
      <c r="K9" s="519"/>
      <c r="L9" s="519"/>
      <c r="M9" s="520"/>
      <c r="N9" s="557">
        <v>1</v>
      </c>
      <c r="O9" s="527">
        <v>0</v>
      </c>
      <c r="P9" s="527">
        <v>0</v>
      </c>
      <c r="Q9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525</v>
      </c>
      <c r="C5" s="491">
        <v>16268.730000000003</v>
      </c>
      <c r="D5" s="491">
        <v>142</v>
      </c>
      <c r="E5" s="491">
        <v>13779.370000000003</v>
      </c>
      <c r="F5" s="564">
        <v>0.8469849828474626</v>
      </c>
      <c r="G5" s="491">
        <v>123</v>
      </c>
      <c r="H5" s="564">
        <v>0.86619718309859151</v>
      </c>
      <c r="I5" s="491">
        <v>2489.3600000000006</v>
      </c>
      <c r="J5" s="564">
        <v>0.15301501715253743</v>
      </c>
      <c r="K5" s="491">
        <v>19</v>
      </c>
      <c r="L5" s="564">
        <v>0.13380281690140844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526</v>
      </c>
      <c r="C6" s="491">
        <v>16268.730000000003</v>
      </c>
      <c r="D6" s="491">
        <v>142</v>
      </c>
      <c r="E6" s="491">
        <v>13779.370000000003</v>
      </c>
      <c r="F6" s="564">
        <v>0.8469849828474626</v>
      </c>
      <c r="G6" s="491">
        <v>123</v>
      </c>
      <c r="H6" s="564">
        <v>0.86619718309859151</v>
      </c>
      <c r="I6" s="491">
        <v>2489.3600000000006</v>
      </c>
      <c r="J6" s="564">
        <v>0.15301501715253743</v>
      </c>
      <c r="K6" s="491">
        <v>19</v>
      </c>
      <c r="L6" s="564">
        <v>0.13380281690140844</v>
      </c>
      <c r="M6" s="491" t="s">
        <v>1</v>
      </c>
      <c r="N6" s="150"/>
    </row>
    <row r="7" spans="1:14" ht="14.4" customHeight="1" x14ac:dyDescent="0.3">
      <c r="A7" s="487" t="s">
        <v>437</v>
      </c>
      <c r="B7" s="488" t="s">
        <v>3</v>
      </c>
      <c r="C7" s="491">
        <v>16268.730000000003</v>
      </c>
      <c r="D7" s="491">
        <v>142</v>
      </c>
      <c r="E7" s="491">
        <v>13779.370000000003</v>
      </c>
      <c r="F7" s="564">
        <v>0.8469849828474626</v>
      </c>
      <c r="G7" s="491">
        <v>123</v>
      </c>
      <c r="H7" s="564">
        <v>0.86619718309859151</v>
      </c>
      <c r="I7" s="491">
        <v>2489.3600000000006</v>
      </c>
      <c r="J7" s="564">
        <v>0.15301501715253743</v>
      </c>
      <c r="K7" s="491">
        <v>19</v>
      </c>
      <c r="L7" s="564">
        <v>0.13380281690140844</v>
      </c>
      <c r="M7" s="491" t="s">
        <v>443</v>
      </c>
      <c r="N7" s="150"/>
    </row>
    <row r="9" spans="1:14" ht="14.4" customHeight="1" x14ac:dyDescent="0.3">
      <c r="A9" s="487">
        <v>19</v>
      </c>
      <c r="B9" s="488" t="s">
        <v>525</v>
      </c>
      <c r="C9" s="491" t="s">
        <v>439</v>
      </c>
      <c r="D9" s="491" t="s">
        <v>439</v>
      </c>
      <c r="E9" s="491" t="s">
        <v>439</v>
      </c>
      <c r="F9" s="564" t="s">
        <v>439</v>
      </c>
      <c r="G9" s="491" t="s">
        <v>439</v>
      </c>
      <c r="H9" s="564" t="s">
        <v>439</v>
      </c>
      <c r="I9" s="491" t="s">
        <v>439</v>
      </c>
      <c r="J9" s="564" t="s">
        <v>439</v>
      </c>
      <c r="K9" s="491" t="s">
        <v>439</v>
      </c>
      <c r="L9" s="564" t="s">
        <v>439</v>
      </c>
      <c r="M9" s="491" t="s">
        <v>68</v>
      </c>
      <c r="N9" s="150"/>
    </row>
    <row r="10" spans="1:14" ht="14.4" customHeight="1" x14ac:dyDescent="0.3">
      <c r="A10" s="487" t="s">
        <v>527</v>
      </c>
      <c r="B10" s="488" t="s">
        <v>526</v>
      </c>
      <c r="C10" s="491">
        <v>16268.730000000003</v>
      </c>
      <c r="D10" s="491">
        <v>142</v>
      </c>
      <c r="E10" s="491">
        <v>13779.370000000003</v>
      </c>
      <c r="F10" s="564">
        <v>0.8469849828474626</v>
      </c>
      <c r="G10" s="491">
        <v>123</v>
      </c>
      <c r="H10" s="564">
        <v>0.86619718309859151</v>
      </c>
      <c r="I10" s="491">
        <v>2489.3600000000006</v>
      </c>
      <c r="J10" s="564">
        <v>0.15301501715253743</v>
      </c>
      <c r="K10" s="491">
        <v>19</v>
      </c>
      <c r="L10" s="564">
        <v>0.13380281690140844</v>
      </c>
      <c r="M10" s="491" t="s">
        <v>1</v>
      </c>
      <c r="N10" s="150"/>
    </row>
    <row r="11" spans="1:14" ht="14.4" customHeight="1" x14ac:dyDescent="0.3">
      <c r="A11" s="487" t="s">
        <v>527</v>
      </c>
      <c r="B11" s="488" t="s">
        <v>528</v>
      </c>
      <c r="C11" s="491">
        <v>16268.730000000003</v>
      </c>
      <c r="D11" s="491">
        <v>142</v>
      </c>
      <c r="E11" s="491">
        <v>13779.370000000003</v>
      </c>
      <c r="F11" s="564">
        <v>0.8469849828474626</v>
      </c>
      <c r="G11" s="491">
        <v>123</v>
      </c>
      <c r="H11" s="564">
        <v>0.86619718309859151</v>
      </c>
      <c r="I11" s="491">
        <v>2489.3600000000006</v>
      </c>
      <c r="J11" s="564">
        <v>0.15301501715253743</v>
      </c>
      <c r="K11" s="491">
        <v>19</v>
      </c>
      <c r="L11" s="564">
        <v>0.13380281690140844</v>
      </c>
      <c r="M11" s="491" t="s">
        <v>447</v>
      </c>
      <c r="N11" s="150"/>
    </row>
    <row r="12" spans="1:14" ht="14.4" customHeight="1" x14ac:dyDescent="0.3">
      <c r="A12" s="487" t="s">
        <v>439</v>
      </c>
      <c r="B12" s="488" t="s">
        <v>439</v>
      </c>
      <c r="C12" s="491" t="s">
        <v>439</v>
      </c>
      <c r="D12" s="491" t="s">
        <v>439</v>
      </c>
      <c r="E12" s="491" t="s">
        <v>439</v>
      </c>
      <c r="F12" s="564" t="s">
        <v>439</v>
      </c>
      <c r="G12" s="491" t="s">
        <v>439</v>
      </c>
      <c r="H12" s="564" t="s">
        <v>439</v>
      </c>
      <c r="I12" s="491" t="s">
        <v>439</v>
      </c>
      <c r="J12" s="564" t="s">
        <v>439</v>
      </c>
      <c r="K12" s="491" t="s">
        <v>439</v>
      </c>
      <c r="L12" s="564" t="s">
        <v>439</v>
      </c>
      <c r="M12" s="491" t="s">
        <v>448</v>
      </c>
      <c r="N12" s="150"/>
    </row>
    <row r="13" spans="1:14" ht="14.4" customHeight="1" x14ac:dyDescent="0.3">
      <c r="A13" s="487" t="s">
        <v>437</v>
      </c>
      <c r="B13" s="488" t="s">
        <v>529</v>
      </c>
      <c r="C13" s="491">
        <v>16268.730000000003</v>
      </c>
      <c r="D13" s="491">
        <v>142</v>
      </c>
      <c r="E13" s="491">
        <v>13779.370000000003</v>
      </c>
      <c r="F13" s="564">
        <v>0.8469849828474626</v>
      </c>
      <c r="G13" s="491">
        <v>123</v>
      </c>
      <c r="H13" s="564">
        <v>0.86619718309859151</v>
      </c>
      <c r="I13" s="491">
        <v>2489.3600000000006</v>
      </c>
      <c r="J13" s="564">
        <v>0.15301501715253743</v>
      </c>
      <c r="K13" s="491">
        <v>19</v>
      </c>
      <c r="L13" s="564">
        <v>0.13380281690140844</v>
      </c>
      <c r="M13" s="491" t="s">
        <v>443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530</v>
      </c>
    </row>
    <row r="16" spans="1:14" ht="14.4" customHeight="1" x14ac:dyDescent="0.3">
      <c r="A16" s="565" t="s">
        <v>531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" customHeight="1" x14ac:dyDescent="0.3">
      <c r="A5" s="567" t="s">
        <v>532</v>
      </c>
      <c r="B5" s="558">
        <v>9302.3200000000015</v>
      </c>
      <c r="C5" s="501">
        <v>1</v>
      </c>
      <c r="D5" s="571">
        <v>87</v>
      </c>
      <c r="E5" s="574" t="s">
        <v>532</v>
      </c>
      <c r="F5" s="558">
        <v>7157.8400000000011</v>
      </c>
      <c r="G5" s="526">
        <v>0.76946826168095694</v>
      </c>
      <c r="H5" s="505">
        <v>74</v>
      </c>
      <c r="I5" s="549">
        <v>0.85057471264367812</v>
      </c>
      <c r="J5" s="577">
        <v>2144.4800000000005</v>
      </c>
      <c r="K5" s="526">
        <v>0.230531738319043</v>
      </c>
      <c r="L5" s="505">
        <v>13</v>
      </c>
      <c r="M5" s="549">
        <v>0.14942528735632185</v>
      </c>
    </row>
    <row r="6" spans="1:13" ht="14.4" customHeight="1" x14ac:dyDescent="0.3">
      <c r="A6" s="568" t="s">
        <v>533</v>
      </c>
      <c r="B6" s="559">
        <v>1594.1</v>
      </c>
      <c r="C6" s="508">
        <v>1</v>
      </c>
      <c r="D6" s="572">
        <v>17</v>
      </c>
      <c r="E6" s="575" t="s">
        <v>533</v>
      </c>
      <c r="F6" s="559">
        <v>1479.1399999999999</v>
      </c>
      <c r="G6" s="534">
        <v>0.9278840725174079</v>
      </c>
      <c r="H6" s="512">
        <v>16</v>
      </c>
      <c r="I6" s="550">
        <v>0.94117647058823528</v>
      </c>
      <c r="J6" s="578">
        <v>114.96</v>
      </c>
      <c r="K6" s="534">
        <v>7.211592748259206E-2</v>
      </c>
      <c r="L6" s="512">
        <v>1</v>
      </c>
      <c r="M6" s="550">
        <v>5.8823529411764705E-2</v>
      </c>
    </row>
    <row r="7" spans="1:13" ht="14.4" customHeight="1" x14ac:dyDescent="0.3">
      <c r="A7" s="568" t="s">
        <v>534</v>
      </c>
      <c r="B7" s="559">
        <v>2383.35</v>
      </c>
      <c r="C7" s="508">
        <v>1</v>
      </c>
      <c r="D7" s="572">
        <v>8</v>
      </c>
      <c r="E7" s="575" t="s">
        <v>534</v>
      </c>
      <c r="F7" s="559">
        <v>2383.35</v>
      </c>
      <c r="G7" s="534">
        <v>1</v>
      </c>
      <c r="H7" s="512">
        <v>8</v>
      </c>
      <c r="I7" s="550">
        <v>1</v>
      </c>
      <c r="J7" s="578"/>
      <c r="K7" s="534">
        <v>0</v>
      </c>
      <c r="L7" s="512"/>
      <c r="M7" s="550">
        <v>0</v>
      </c>
    </row>
    <row r="8" spans="1:13" ht="14.4" customHeight="1" thickBot="1" x14ac:dyDescent="0.35">
      <c r="A8" s="569" t="s">
        <v>535</v>
      </c>
      <c r="B8" s="560">
        <v>2988.96</v>
      </c>
      <c r="C8" s="515">
        <v>1</v>
      </c>
      <c r="D8" s="573">
        <v>30</v>
      </c>
      <c r="E8" s="576" t="s">
        <v>535</v>
      </c>
      <c r="F8" s="560">
        <v>2759.04</v>
      </c>
      <c r="G8" s="527">
        <v>0.92307692307692302</v>
      </c>
      <c r="H8" s="519">
        <v>25</v>
      </c>
      <c r="I8" s="551">
        <v>0.83333333333333337</v>
      </c>
      <c r="J8" s="579">
        <v>229.92</v>
      </c>
      <c r="K8" s="527">
        <v>7.6923076923076913E-2</v>
      </c>
      <c r="L8" s="519">
        <v>5</v>
      </c>
      <c r="M8" s="551">
        <v>0.16666666666666666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676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16268.730000000001</v>
      </c>
      <c r="N3" s="66">
        <f>SUBTOTAL(9,N7:N1048576)</f>
        <v>276</v>
      </c>
      <c r="O3" s="66">
        <f>SUBTOTAL(9,O7:O1048576)</f>
        <v>142</v>
      </c>
      <c r="P3" s="66">
        <f>SUBTOTAL(9,P7:P1048576)</f>
        <v>13779.370000000003</v>
      </c>
      <c r="Q3" s="67">
        <f>IF(M3=0,0,P3/M3)</f>
        <v>0.84698498284746271</v>
      </c>
      <c r="R3" s="66">
        <f>SUBTOTAL(9,R7:R1048576)</f>
        <v>237</v>
      </c>
      <c r="S3" s="67">
        <f>IF(N3=0,0,R3/N3)</f>
        <v>0.85869565217391308</v>
      </c>
      <c r="T3" s="66">
        <f>SUBTOTAL(9,T7:T1048576)</f>
        <v>123</v>
      </c>
      <c r="U3" s="68">
        <f>IF(O3=0,0,T3/O3)</f>
        <v>0.86619718309859151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" customHeight="1" x14ac:dyDescent="0.3">
      <c r="A7" s="585">
        <v>19</v>
      </c>
      <c r="B7" s="586" t="s">
        <v>525</v>
      </c>
      <c r="C7" s="586" t="s">
        <v>527</v>
      </c>
      <c r="D7" s="587" t="s">
        <v>675</v>
      </c>
      <c r="E7" s="588" t="s">
        <v>532</v>
      </c>
      <c r="F7" s="586" t="s">
        <v>526</v>
      </c>
      <c r="G7" s="586" t="s">
        <v>536</v>
      </c>
      <c r="H7" s="586" t="s">
        <v>464</v>
      </c>
      <c r="I7" s="586" t="s">
        <v>537</v>
      </c>
      <c r="J7" s="586" t="s">
        <v>538</v>
      </c>
      <c r="K7" s="586" t="s">
        <v>539</v>
      </c>
      <c r="L7" s="589">
        <v>119.7</v>
      </c>
      <c r="M7" s="589">
        <v>119.7</v>
      </c>
      <c r="N7" s="586">
        <v>1</v>
      </c>
      <c r="O7" s="590">
        <v>1</v>
      </c>
      <c r="P7" s="589"/>
      <c r="Q7" s="591">
        <v>0</v>
      </c>
      <c r="R7" s="586"/>
      <c r="S7" s="591">
        <v>0</v>
      </c>
      <c r="T7" s="590"/>
      <c r="U7" s="122">
        <v>0</v>
      </c>
    </row>
    <row r="8" spans="1:21" ht="14.4" customHeight="1" x14ac:dyDescent="0.3">
      <c r="A8" s="592">
        <v>19</v>
      </c>
      <c r="B8" s="593" t="s">
        <v>525</v>
      </c>
      <c r="C8" s="593" t="s">
        <v>527</v>
      </c>
      <c r="D8" s="594" t="s">
        <v>675</v>
      </c>
      <c r="E8" s="595" t="s">
        <v>532</v>
      </c>
      <c r="F8" s="593" t="s">
        <v>526</v>
      </c>
      <c r="G8" s="593" t="s">
        <v>540</v>
      </c>
      <c r="H8" s="593" t="s">
        <v>439</v>
      </c>
      <c r="I8" s="593" t="s">
        <v>541</v>
      </c>
      <c r="J8" s="593" t="s">
        <v>542</v>
      </c>
      <c r="K8" s="593" t="s">
        <v>543</v>
      </c>
      <c r="L8" s="596">
        <v>42.05</v>
      </c>
      <c r="M8" s="596">
        <v>84.1</v>
      </c>
      <c r="N8" s="593">
        <v>2</v>
      </c>
      <c r="O8" s="597">
        <v>2</v>
      </c>
      <c r="P8" s="596">
        <v>84.1</v>
      </c>
      <c r="Q8" s="598">
        <v>1</v>
      </c>
      <c r="R8" s="593">
        <v>2</v>
      </c>
      <c r="S8" s="598">
        <v>1</v>
      </c>
      <c r="T8" s="597">
        <v>2</v>
      </c>
      <c r="U8" s="599">
        <v>1</v>
      </c>
    </row>
    <row r="9" spans="1:21" ht="14.4" customHeight="1" x14ac:dyDescent="0.3">
      <c r="A9" s="592">
        <v>19</v>
      </c>
      <c r="B9" s="593" t="s">
        <v>525</v>
      </c>
      <c r="C9" s="593" t="s">
        <v>527</v>
      </c>
      <c r="D9" s="594" t="s">
        <v>675</v>
      </c>
      <c r="E9" s="595" t="s">
        <v>532</v>
      </c>
      <c r="F9" s="593" t="s">
        <v>526</v>
      </c>
      <c r="G9" s="593" t="s">
        <v>544</v>
      </c>
      <c r="H9" s="593" t="s">
        <v>439</v>
      </c>
      <c r="I9" s="593" t="s">
        <v>545</v>
      </c>
      <c r="J9" s="593" t="s">
        <v>546</v>
      </c>
      <c r="K9" s="593" t="s">
        <v>547</v>
      </c>
      <c r="L9" s="596">
        <v>57.48</v>
      </c>
      <c r="M9" s="596">
        <v>8047.2000000000016</v>
      </c>
      <c r="N9" s="593">
        <v>140</v>
      </c>
      <c r="O9" s="597">
        <v>68.5</v>
      </c>
      <c r="P9" s="596">
        <v>6782.6400000000012</v>
      </c>
      <c r="Q9" s="598">
        <v>0.84285714285714286</v>
      </c>
      <c r="R9" s="593">
        <v>118</v>
      </c>
      <c r="S9" s="598">
        <v>0.84285714285714286</v>
      </c>
      <c r="T9" s="597">
        <v>57.5</v>
      </c>
      <c r="U9" s="599">
        <v>0.83941605839416056</v>
      </c>
    </row>
    <row r="10" spans="1:21" ht="14.4" customHeight="1" x14ac:dyDescent="0.3">
      <c r="A10" s="592">
        <v>19</v>
      </c>
      <c r="B10" s="593" t="s">
        <v>525</v>
      </c>
      <c r="C10" s="593" t="s">
        <v>527</v>
      </c>
      <c r="D10" s="594" t="s">
        <v>675</v>
      </c>
      <c r="E10" s="595" t="s">
        <v>532</v>
      </c>
      <c r="F10" s="593" t="s">
        <v>526</v>
      </c>
      <c r="G10" s="593" t="s">
        <v>548</v>
      </c>
      <c r="H10" s="593" t="s">
        <v>439</v>
      </c>
      <c r="I10" s="593" t="s">
        <v>549</v>
      </c>
      <c r="J10" s="593" t="s">
        <v>550</v>
      </c>
      <c r="K10" s="593" t="s">
        <v>551</v>
      </c>
      <c r="L10" s="596">
        <v>760.22</v>
      </c>
      <c r="M10" s="596">
        <v>760.22</v>
      </c>
      <c r="N10" s="593">
        <v>1</v>
      </c>
      <c r="O10" s="597">
        <v>1</v>
      </c>
      <c r="P10" s="596"/>
      <c r="Q10" s="598">
        <v>0</v>
      </c>
      <c r="R10" s="593"/>
      <c r="S10" s="598">
        <v>0</v>
      </c>
      <c r="T10" s="597"/>
      <c r="U10" s="599">
        <v>0</v>
      </c>
    </row>
    <row r="11" spans="1:21" ht="14.4" customHeight="1" x14ac:dyDescent="0.3">
      <c r="A11" s="592">
        <v>19</v>
      </c>
      <c r="B11" s="593" t="s">
        <v>525</v>
      </c>
      <c r="C11" s="593" t="s">
        <v>527</v>
      </c>
      <c r="D11" s="594" t="s">
        <v>675</v>
      </c>
      <c r="E11" s="595" t="s">
        <v>532</v>
      </c>
      <c r="F11" s="593" t="s">
        <v>526</v>
      </c>
      <c r="G11" s="593" t="s">
        <v>552</v>
      </c>
      <c r="H11" s="593" t="s">
        <v>439</v>
      </c>
      <c r="I11" s="593" t="s">
        <v>553</v>
      </c>
      <c r="J11" s="593" t="s">
        <v>554</v>
      </c>
      <c r="K11" s="593" t="s">
        <v>555</v>
      </c>
      <c r="L11" s="596">
        <v>0</v>
      </c>
      <c r="M11" s="596">
        <v>0</v>
      </c>
      <c r="N11" s="593">
        <v>1</v>
      </c>
      <c r="O11" s="597">
        <v>1</v>
      </c>
      <c r="P11" s="596">
        <v>0</v>
      </c>
      <c r="Q11" s="598"/>
      <c r="R11" s="593">
        <v>1</v>
      </c>
      <c r="S11" s="598">
        <v>1</v>
      </c>
      <c r="T11" s="597">
        <v>1</v>
      </c>
      <c r="U11" s="599">
        <v>1</v>
      </c>
    </row>
    <row r="12" spans="1:21" ht="14.4" customHeight="1" x14ac:dyDescent="0.3">
      <c r="A12" s="592">
        <v>19</v>
      </c>
      <c r="B12" s="593" t="s">
        <v>525</v>
      </c>
      <c r="C12" s="593" t="s">
        <v>527</v>
      </c>
      <c r="D12" s="594" t="s">
        <v>675</v>
      </c>
      <c r="E12" s="595" t="s">
        <v>532</v>
      </c>
      <c r="F12" s="593" t="s">
        <v>526</v>
      </c>
      <c r="G12" s="593" t="s">
        <v>556</v>
      </c>
      <c r="H12" s="593" t="s">
        <v>439</v>
      </c>
      <c r="I12" s="593" t="s">
        <v>557</v>
      </c>
      <c r="J12" s="593" t="s">
        <v>558</v>
      </c>
      <c r="K12" s="593" t="s">
        <v>559</v>
      </c>
      <c r="L12" s="596">
        <v>0</v>
      </c>
      <c r="M12" s="596">
        <v>0</v>
      </c>
      <c r="N12" s="593">
        <v>16</v>
      </c>
      <c r="O12" s="597">
        <v>7</v>
      </c>
      <c r="P12" s="596">
        <v>0</v>
      </c>
      <c r="Q12" s="598"/>
      <c r="R12" s="593">
        <v>16</v>
      </c>
      <c r="S12" s="598">
        <v>1</v>
      </c>
      <c r="T12" s="597">
        <v>7</v>
      </c>
      <c r="U12" s="599">
        <v>1</v>
      </c>
    </row>
    <row r="13" spans="1:21" ht="14.4" customHeight="1" x14ac:dyDescent="0.3">
      <c r="A13" s="592">
        <v>19</v>
      </c>
      <c r="B13" s="593" t="s">
        <v>525</v>
      </c>
      <c r="C13" s="593" t="s">
        <v>527</v>
      </c>
      <c r="D13" s="594" t="s">
        <v>675</v>
      </c>
      <c r="E13" s="595" t="s">
        <v>532</v>
      </c>
      <c r="F13" s="593" t="s">
        <v>526</v>
      </c>
      <c r="G13" s="593" t="s">
        <v>556</v>
      </c>
      <c r="H13" s="593" t="s">
        <v>439</v>
      </c>
      <c r="I13" s="593" t="s">
        <v>557</v>
      </c>
      <c r="J13" s="593" t="s">
        <v>558</v>
      </c>
      <c r="K13" s="593" t="s">
        <v>559</v>
      </c>
      <c r="L13" s="596">
        <v>29.11</v>
      </c>
      <c r="M13" s="596">
        <v>291.10000000000002</v>
      </c>
      <c r="N13" s="593">
        <v>10</v>
      </c>
      <c r="O13" s="597">
        <v>4.5</v>
      </c>
      <c r="P13" s="596">
        <v>291.10000000000002</v>
      </c>
      <c r="Q13" s="598">
        <v>1</v>
      </c>
      <c r="R13" s="593">
        <v>10</v>
      </c>
      <c r="S13" s="598">
        <v>1</v>
      </c>
      <c r="T13" s="597">
        <v>4.5</v>
      </c>
      <c r="U13" s="599">
        <v>1</v>
      </c>
    </row>
    <row r="14" spans="1:21" ht="14.4" customHeight="1" x14ac:dyDescent="0.3">
      <c r="A14" s="592">
        <v>19</v>
      </c>
      <c r="B14" s="593" t="s">
        <v>525</v>
      </c>
      <c r="C14" s="593" t="s">
        <v>527</v>
      </c>
      <c r="D14" s="594" t="s">
        <v>675</v>
      </c>
      <c r="E14" s="595" t="s">
        <v>532</v>
      </c>
      <c r="F14" s="593" t="s">
        <v>526</v>
      </c>
      <c r="G14" s="593" t="s">
        <v>560</v>
      </c>
      <c r="H14" s="593" t="s">
        <v>439</v>
      </c>
      <c r="I14" s="593" t="s">
        <v>561</v>
      </c>
      <c r="J14" s="593" t="s">
        <v>562</v>
      </c>
      <c r="K14" s="593" t="s">
        <v>563</v>
      </c>
      <c r="L14" s="596">
        <v>0</v>
      </c>
      <c r="M14" s="596">
        <v>0</v>
      </c>
      <c r="N14" s="593">
        <v>1</v>
      </c>
      <c r="O14" s="597">
        <v>1</v>
      </c>
      <c r="P14" s="596">
        <v>0</v>
      </c>
      <c r="Q14" s="598"/>
      <c r="R14" s="593">
        <v>1</v>
      </c>
      <c r="S14" s="598">
        <v>1</v>
      </c>
      <c r="T14" s="597">
        <v>1</v>
      </c>
      <c r="U14" s="599">
        <v>1</v>
      </c>
    </row>
    <row r="15" spans="1:21" ht="14.4" customHeight="1" x14ac:dyDescent="0.3">
      <c r="A15" s="592">
        <v>19</v>
      </c>
      <c r="B15" s="593" t="s">
        <v>525</v>
      </c>
      <c r="C15" s="593" t="s">
        <v>527</v>
      </c>
      <c r="D15" s="594" t="s">
        <v>675</v>
      </c>
      <c r="E15" s="595" t="s">
        <v>532</v>
      </c>
      <c r="F15" s="593" t="s">
        <v>526</v>
      </c>
      <c r="G15" s="593" t="s">
        <v>564</v>
      </c>
      <c r="H15" s="593" t="s">
        <v>439</v>
      </c>
      <c r="I15" s="593" t="s">
        <v>565</v>
      </c>
      <c r="J15" s="593" t="s">
        <v>566</v>
      </c>
      <c r="K15" s="593" t="s">
        <v>567</v>
      </c>
      <c r="L15" s="596">
        <v>0</v>
      </c>
      <c r="M15" s="596">
        <v>0</v>
      </c>
      <c r="N15" s="593">
        <v>1</v>
      </c>
      <c r="O15" s="597">
        <v>1</v>
      </c>
      <c r="P15" s="596">
        <v>0</v>
      </c>
      <c r="Q15" s="598"/>
      <c r="R15" s="593">
        <v>1</v>
      </c>
      <c r="S15" s="598">
        <v>1</v>
      </c>
      <c r="T15" s="597">
        <v>1</v>
      </c>
      <c r="U15" s="599">
        <v>1</v>
      </c>
    </row>
    <row r="16" spans="1:21" ht="14.4" customHeight="1" x14ac:dyDescent="0.3">
      <c r="A16" s="592">
        <v>19</v>
      </c>
      <c r="B16" s="593" t="s">
        <v>525</v>
      </c>
      <c r="C16" s="593" t="s">
        <v>527</v>
      </c>
      <c r="D16" s="594" t="s">
        <v>675</v>
      </c>
      <c r="E16" s="595" t="s">
        <v>533</v>
      </c>
      <c r="F16" s="593" t="s">
        <v>526</v>
      </c>
      <c r="G16" s="593" t="s">
        <v>568</v>
      </c>
      <c r="H16" s="593" t="s">
        <v>439</v>
      </c>
      <c r="I16" s="593" t="s">
        <v>569</v>
      </c>
      <c r="J16" s="593" t="s">
        <v>570</v>
      </c>
      <c r="K16" s="593" t="s">
        <v>571</v>
      </c>
      <c r="L16" s="596">
        <v>93.27</v>
      </c>
      <c r="M16" s="596">
        <v>93.27</v>
      </c>
      <c r="N16" s="593">
        <v>1</v>
      </c>
      <c r="O16" s="597">
        <v>1</v>
      </c>
      <c r="P16" s="596">
        <v>93.27</v>
      </c>
      <c r="Q16" s="598">
        <v>1</v>
      </c>
      <c r="R16" s="593">
        <v>1</v>
      </c>
      <c r="S16" s="598">
        <v>1</v>
      </c>
      <c r="T16" s="597">
        <v>1</v>
      </c>
      <c r="U16" s="599">
        <v>1</v>
      </c>
    </row>
    <row r="17" spans="1:21" ht="14.4" customHeight="1" x14ac:dyDescent="0.3">
      <c r="A17" s="592">
        <v>19</v>
      </c>
      <c r="B17" s="593" t="s">
        <v>525</v>
      </c>
      <c r="C17" s="593" t="s">
        <v>527</v>
      </c>
      <c r="D17" s="594" t="s">
        <v>675</v>
      </c>
      <c r="E17" s="595" t="s">
        <v>533</v>
      </c>
      <c r="F17" s="593" t="s">
        <v>526</v>
      </c>
      <c r="G17" s="593" t="s">
        <v>572</v>
      </c>
      <c r="H17" s="593" t="s">
        <v>439</v>
      </c>
      <c r="I17" s="593" t="s">
        <v>573</v>
      </c>
      <c r="J17" s="593" t="s">
        <v>574</v>
      </c>
      <c r="K17" s="593" t="s">
        <v>575</v>
      </c>
      <c r="L17" s="596">
        <v>79.64</v>
      </c>
      <c r="M17" s="596">
        <v>79.64</v>
      </c>
      <c r="N17" s="593">
        <v>1</v>
      </c>
      <c r="O17" s="597">
        <v>0.5</v>
      </c>
      <c r="P17" s="596">
        <v>79.64</v>
      </c>
      <c r="Q17" s="598">
        <v>1</v>
      </c>
      <c r="R17" s="593">
        <v>1</v>
      </c>
      <c r="S17" s="598">
        <v>1</v>
      </c>
      <c r="T17" s="597">
        <v>0.5</v>
      </c>
      <c r="U17" s="599">
        <v>1</v>
      </c>
    </row>
    <row r="18" spans="1:21" ht="14.4" customHeight="1" x14ac:dyDescent="0.3">
      <c r="A18" s="592">
        <v>19</v>
      </c>
      <c r="B18" s="593" t="s">
        <v>525</v>
      </c>
      <c r="C18" s="593" t="s">
        <v>527</v>
      </c>
      <c r="D18" s="594" t="s">
        <v>675</v>
      </c>
      <c r="E18" s="595" t="s">
        <v>533</v>
      </c>
      <c r="F18" s="593" t="s">
        <v>526</v>
      </c>
      <c r="G18" s="593" t="s">
        <v>576</v>
      </c>
      <c r="H18" s="593" t="s">
        <v>439</v>
      </c>
      <c r="I18" s="593" t="s">
        <v>577</v>
      </c>
      <c r="J18" s="593" t="s">
        <v>578</v>
      </c>
      <c r="K18" s="593" t="s">
        <v>579</v>
      </c>
      <c r="L18" s="596">
        <v>48.09</v>
      </c>
      <c r="M18" s="596">
        <v>48.09</v>
      </c>
      <c r="N18" s="593">
        <v>1</v>
      </c>
      <c r="O18" s="597">
        <v>0.5</v>
      </c>
      <c r="P18" s="596">
        <v>48.09</v>
      </c>
      <c r="Q18" s="598">
        <v>1</v>
      </c>
      <c r="R18" s="593">
        <v>1</v>
      </c>
      <c r="S18" s="598">
        <v>1</v>
      </c>
      <c r="T18" s="597">
        <v>0.5</v>
      </c>
      <c r="U18" s="599">
        <v>1</v>
      </c>
    </row>
    <row r="19" spans="1:21" ht="14.4" customHeight="1" x14ac:dyDescent="0.3">
      <c r="A19" s="592">
        <v>19</v>
      </c>
      <c r="B19" s="593" t="s">
        <v>525</v>
      </c>
      <c r="C19" s="593" t="s">
        <v>527</v>
      </c>
      <c r="D19" s="594" t="s">
        <v>675</v>
      </c>
      <c r="E19" s="595" t="s">
        <v>533</v>
      </c>
      <c r="F19" s="593" t="s">
        <v>526</v>
      </c>
      <c r="G19" s="593" t="s">
        <v>576</v>
      </c>
      <c r="H19" s="593" t="s">
        <v>439</v>
      </c>
      <c r="I19" s="593" t="s">
        <v>577</v>
      </c>
      <c r="J19" s="593" t="s">
        <v>578</v>
      </c>
      <c r="K19" s="593" t="s">
        <v>579</v>
      </c>
      <c r="L19" s="596">
        <v>42.14</v>
      </c>
      <c r="M19" s="596">
        <v>42.14</v>
      </c>
      <c r="N19" s="593">
        <v>1</v>
      </c>
      <c r="O19" s="597">
        <v>0.5</v>
      </c>
      <c r="P19" s="596">
        <v>42.14</v>
      </c>
      <c r="Q19" s="598">
        <v>1</v>
      </c>
      <c r="R19" s="593">
        <v>1</v>
      </c>
      <c r="S19" s="598">
        <v>1</v>
      </c>
      <c r="T19" s="597">
        <v>0.5</v>
      </c>
      <c r="U19" s="599">
        <v>1</v>
      </c>
    </row>
    <row r="20" spans="1:21" ht="14.4" customHeight="1" x14ac:dyDescent="0.3">
      <c r="A20" s="592">
        <v>19</v>
      </c>
      <c r="B20" s="593" t="s">
        <v>525</v>
      </c>
      <c r="C20" s="593" t="s">
        <v>527</v>
      </c>
      <c r="D20" s="594" t="s">
        <v>675</v>
      </c>
      <c r="E20" s="595" t="s">
        <v>533</v>
      </c>
      <c r="F20" s="593" t="s">
        <v>526</v>
      </c>
      <c r="G20" s="593" t="s">
        <v>544</v>
      </c>
      <c r="H20" s="593" t="s">
        <v>439</v>
      </c>
      <c r="I20" s="593" t="s">
        <v>545</v>
      </c>
      <c r="J20" s="593" t="s">
        <v>546</v>
      </c>
      <c r="K20" s="593" t="s">
        <v>547</v>
      </c>
      <c r="L20" s="596">
        <v>57.48</v>
      </c>
      <c r="M20" s="596">
        <v>574.79999999999995</v>
      </c>
      <c r="N20" s="593">
        <v>10</v>
      </c>
      <c r="O20" s="597">
        <v>5</v>
      </c>
      <c r="P20" s="596">
        <v>459.84</v>
      </c>
      <c r="Q20" s="598">
        <v>0.8</v>
      </c>
      <c r="R20" s="593">
        <v>8</v>
      </c>
      <c r="S20" s="598">
        <v>0.8</v>
      </c>
      <c r="T20" s="597">
        <v>4</v>
      </c>
      <c r="U20" s="599">
        <v>0.8</v>
      </c>
    </row>
    <row r="21" spans="1:21" ht="14.4" customHeight="1" x14ac:dyDescent="0.3">
      <c r="A21" s="592">
        <v>19</v>
      </c>
      <c r="B21" s="593" t="s">
        <v>525</v>
      </c>
      <c r="C21" s="593" t="s">
        <v>527</v>
      </c>
      <c r="D21" s="594" t="s">
        <v>675</v>
      </c>
      <c r="E21" s="595" t="s">
        <v>533</v>
      </c>
      <c r="F21" s="593" t="s">
        <v>526</v>
      </c>
      <c r="G21" s="593" t="s">
        <v>580</v>
      </c>
      <c r="H21" s="593" t="s">
        <v>439</v>
      </c>
      <c r="I21" s="593" t="s">
        <v>581</v>
      </c>
      <c r="J21" s="593" t="s">
        <v>582</v>
      </c>
      <c r="K21" s="593" t="s">
        <v>583</v>
      </c>
      <c r="L21" s="596">
        <v>52.75</v>
      </c>
      <c r="M21" s="596">
        <v>52.75</v>
      </c>
      <c r="N21" s="593">
        <v>1</v>
      </c>
      <c r="O21" s="597">
        <v>1</v>
      </c>
      <c r="P21" s="596">
        <v>52.75</v>
      </c>
      <c r="Q21" s="598">
        <v>1</v>
      </c>
      <c r="R21" s="593">
        <v>1</v>
      </c>
      <c r="S21" s="598">
        <v>1</v>
      </c>
      <c r="T21" s="597">
        <v>1</v>
      </c>
      <c r="U21" s="599">
        <v>1</v>
      </c>
    </row>
    <row r="22" spans="1:21" ht="14.4" customHeight="1" x14ac:dyDescent="0.3">
      <c r="A22" s="592">
        <v>19</v>
      </c>
      <c r="B22" s="593" t="s">
        <v>525</v>
      </c>
      <c r="C22" s="593" t="s">
        <v>527</v>
      </c>
      <c r="D22" s="594" t="s">
        <v>675</v>
      </c>
      <c r="E22" s="595" t="s">
        <v>533</v>
      </c>
      <c r="F22" s="593" t="s">
        <v>526</v>
      </c>
      <c r="G22" s="593" t="s">
        <v>584</v>
      </c>
      <c r="H22" s="593" t="s">
        <v>439</v>
      </c>
      <c r="I22" s="593" t="s">
        <v>585</v>
      </c>
      <c r="J22" s="593" t="s">
        <v>586</v>
      </c>
      <c r="K22" s="593" t="s">
        <v>587</v>
      </c>
      <c r="L22" s="596">
        <v>174.59</v>
      </c>
      <c r="M22" s="596">
        <v>174.59</v>
      </c>
      <c r="N22" s="593">
        <v>1</v>
      </c>
      <c r="O22" s="597">
        <v>0.5</v>
      </c>
      <c r="P22" s="596">
        <v>174.59</v>
      </c>
      <c r="Q22" s="598">
        <v>1</v>
      </c>
      <c r="R22" s="593">
        <v>1</v>
      </c>
      <c r="S22" s="598">
        <v>1</v>
      </c>
      <c r="T22" s="597">
        <v>0.5</v>
      </c>
      <c r="U22" s="599">
        <v>1</v>
      </c>
    </row>
    <row r="23" spans="1:21" ht="14.4" customHeight="1" x14ac:dyDescent="0.3">
      <c r="A23" s="592">
        <v>19</v>
      </c>
      <c r="B23" s="593" t="s">
        <v>525</v>
      </c>
      <c r="C23" s="593" t="s">
        <v>527</v>
      </c>
      <c r="D23" s="594" t="s">
        <v>675</v>
      </c>
      <c r="E23" s="595" t="s">
        <v>533</v>
      </c>
      <c r="F23" s="593" t="s">
        <v>526</v>
      </c>
      <c r="G23" s="593" t="s">
        <v>588</v>
      </c>
      <c r="H23" s="593" t="s">
        <v>439</v>
      </c>
      <c r="I23" s="593" t="s">
        <v>589</v>
      </c>
      <c r="J23" s="593" t="s">
        <v>590</v>
      </c>
      <c r="K23" s="593" t="s">
        <v>591</v>
      </c>
      <c r="L23" s="596">
        <v>34.56</v>
      </c>
      <c r="M23" s="596">
        <v>69.12</v>
      </c>
      <c r="N23" s="593">
        <v>2</v>
      </c>
      <c r="O23" s="597">
        <v>1</v>
      </c>
      <c r="P23" s="596">
        <v>69.12</v>
      </c>
      <c r="Q23" s="598">
        <v>1</v>
      </c>
      <c r="R23" s="593">
        <v>2</v>
      </c>
      <c r="S23" s="598">
        <v>1</v>
      </c>
      <c r="T23" s="597">
        <v>1</v>
      </c>
      <c r="U23" s="599">
        <v>1</v>
      </c>
    </row>
    <row r="24" spans="1:21" ht="14.4" customHeight="1" x14ac:dyDescent="0.3">
      <c r="A24" s="592">
        <v>19</v>
      </c>
      <c r="B24" s="593" t="s">
        <v>525</v>
      </c>
      <c r="C24" s="593" t="s">
        <v>527</v>
      </c>
      <c r="D24" s="594" t="s">
        <v>675</v>
      </c>
      <c r="E24" s="595" t="s">
        <v>533</v>
      </c>
      <c r="F24" s="593" t="s">
        <v>526</v>
      </c>
      <c r="G24" s="593" t="s">
        <v>556</v>
      </c>
      <c r="H24" s="593" t="s">
        <v>439</v>
      </c>
      <c r="I24" s="593" t="s">
        <v>557</v>
      </c>
      <c r="J24" s="593" t="s">
        <v>558</v>
      </c>
      <c r="K24" s="593" t="s">
        <v>559</v>
      </c>
      <c r="L24" s="596">
        <v>0</v>
      </c>
      <c r="M24" s="596">
        <v>0</v>
      </c>
      <c r="N24" s="593">
        <v>2</v>
      </c>
      <c r="O24" s="597">
        <v>1</v>
      </c>
      <c r="P24" s="596">
        <v>0</v>
      </c>
      <c r="Q24" s="598"/>
      <c r="R24" s="593">
        <v>2</v>
      </c>
      <c r="S24" s="598">
        <v>1</v>
      </c>
      <c r="T24" s="597">
        <v>1</v>
      </c>
      <c r="U24" s="599">
        <v>1</v>
      </c>
    </row>
    <row r="25" spans="1:21" ht="14.4" customHeight="1" x14ac:dyDescent="0.3">
      <c r="A25" s="592">
        <v>19</v>
      </c>
      <c r="B25" s="593" t="s">
        <v>525</v>
      </c>
      <c r="C25" s="593" t="s">
        <v>527</v>
      </c>
      <c r="D25" s="594" t="s">
        <v>675</v>
      </c>
      <c r="E25" s="595" t="s">
        <v>533</v>
      </c>
      <c r="F25" s="593" t="s">
        <v>526</v>
      </c>
      <c r="G25" s="593" t="s">
        <v>592</v>
      </c>
      <c r="H25" s="593" t="s">
        <v>439</v>
      </c>
      <c r="I25" s="593" t="s">
        <v>593</v>
      </c>
      <c r="J25" s="593" t="s">
        <v>594</v>
      </c>
      <c r="K25" s="593" t="s">
        <v>595</v>
      </c>
      <c r="L25" s="596">
        <v>108.44</v>
      </c>
      <c r="M25" s="596">
        <v>108.44</v>
      </c>
      <c r="N25" s="593">
        <v>1</v>
      </c>
      <c r="O25" s="597">
        <v>1</v>
      </c>
      <c r="P25" s="596">
        <v>108.44</v>
      </c>
      <c r="Q25" s="598">
        <v>1</v>
      </c>
      <c r="R25" s="593">
        <v>1</v>
      </c>
      <c r="S25" s="598">
        <v>1</v>
      </c>
      <c r="T25" s="597">
        <v>1</v>
      </c>
      <c r="U25" s="599">
        <v>1</v>
      </c>
    </row>
    <row r="26" spans="1:21" ht="14.4" customHeight="1" x14ac:dyDescent="0.3">
      <c r="A26" s="592">
        <v>19</v>
      </c>
      <c r="B26" s="593" t="s">
        <v>525</v>
      </c>
      <c r="C26" s="593" t="s">
        <v>527</v>
      </c>
      <c r="D26" s="594" t="s">
        <v>675</v>
      </c>
      <c r="E26" s="595" t="s">
        <v>533</v>
      </c>
      <c r="F26" s="593" t="s">
        <v>526</v>
      </c>
      <c r="G26" s="593" t="s">
        <v>596</v>
      </c>
      <c r="H26" s="593" t="s">
        <v>439</v>
      </c>
      <c r="I26" s="593" t="s">
        <v>597</v>
      </c>
      <c r="J26" s="593" t="s">
        <v>598</v>
      </c>
      <c r="K26" s="593" t="s">
        <v>599</v>
      </c>
      <c r="L26" s="596">
        <v>42.54</v>
      </c>
      <c r="M26" s="596">
        <v>42.54</v>
      </c>
      <c r="N26" s="593">
        <v>1</v>
      </c>
      <c r="O26" s="597">
        <v>1</v>
      </c>
      <c r="P26" s="596">
        <v>42.54</v>
      </c>
      <c r="Q26" s="598">
        <v>1</v>
      </c>
      <c r="R26" s="593">
        <v>1</v>
      </c>
      <c r="S26" s="598">
        <v>1</v>
      </c>
      <c r="T26" s="597">
        <v>1</v>
      </c>
      <c r="U26" s="599">
        <v>1</v>
      </c>
    </row>
    <row r="27" spans="1:21" ht="14.4" customHeight="1" x14ac:dyDescent="0.3">
      <c r="A27" s="592">
        <v>19</v>
      </c>
      <c r="B27" s="593" t="s">
        <v>525</v>
      </c>
      <c r="C27" s="593" t="s">
        <v>527</v>
      </c>
      <c r="D27" s="594" t="s">
        <v>675</v>
      </c>
      <c r="E27" s="595" t="s">
        <v>533</v>
      </c>
      <c r="F27" s="593" t="s">
        <v>526</v>
      </c>
      <c r="G27" s="593" t="s">
        <v>600</v>
      </c>
      <c r="H27" s="593" t="s">
        <v>464</v>
      </c>
      <c r="I27" s="593" t="s">
        <v>601</v>
      </c>
      <c r="J27" s="593" t="s">
        <v>602</v>
      </c>
      <c r="K27" s="593" t="s">
        <v>603</v>
      </c>
      <c r="L27" s="596">
        <v>0</v>
      </c>
      <c r="M27" s="596">
        <v>0</v>
      </c>
      <c r="N27" s="593">
        <v>3</v>
      </c>
      <c r="O27" s="597">
        <v>2.5</v>
      </c>
      <c r="P27" s="596">
        <v>0</v>
      </c>
      <c r="Q27" s="598"/>
      <c r="R27" s="593">
        <v>3</v>
      </c>
      <c r="S27" s="598">
        <v>1</v>
      </c>
      <c r="T27" s="597">
        <v>2.5</v>
      </c>
      <c r="U27" s="599">
        <v>1</v>
      </c>
    </row>
    <row r="28" spans="1:21" ht="14.4" customHeight="1" x14ac:dyDescent="0.3">
      <c r="A28" s="592">
        <v>19</v>
      </c>
      <c r="B28" s="593" t="s">
        <v>525</v>
      </c>
      <c r="C28" s="593" t="s">
        <v>527</v>
      </c>
      <c r="D28" s="594" t="s">
        <v>675</v>
      </c>
      <c r="E28" s="595" t="s">
        <v>533</v>
      </c>
      <c r="F28" s="593" t="s">
        <v>526</v>
      </c>
      <c r="G28" s="593" t="s">
        <v>604</v>
      </c>
      <c r="H28" s="593" t="s">
        <v>464</v>
      </c>
      <c r="I28" s="593" t="s">
        <v>605</v>
      </c>
      <c r="J28" s="593" t="s">
        <v>606</v>
      </c>
      <c r="K28" s="593" t="s">
        <v>607</v>
      </c>
      <c r="L28" s="596">
        <v>154.36000000000001</v>
      </c>
      <c r="M28" s="596">
        <v>308.72000000000003</v>
      </c>
      <c r="N28" s="593">
        <v>2</v>
      </c>
      <c r="O28" s="597">
        <v>1.5</v>
      </c>
      <c r="P28" s="596">
        <v>308.72000000000003</v>
      </c>
      <c r="Q28" s="598">
        <v>1</v>
      </c>
      <c r="R28" s="593">
        <v>2</v>
      </c>
      <c r="S28" s="598">
        <v>1</v>
      </c>
      <c r="T28" s="597">
        <v>1.5</v>
      </c>
      <c r="U28" s="599">
        <v>1</v>
      </c>
    </row>
    <row r="29" spans="1:21" ht="14.4" customHeight="1" x14ac:dyDescent="0.3">
      <c r="A29" s="592">
        <v>19</v>
      </c>
      <c r="B29" s="593" t="s">
        <v>525</v>
      </c>
      <c r="C29" s="593" t="s">
        <v>527</v>
      </c>
      <c r="D29" s="594" t="s">
        <v>675</v>
      </c>
      <c r="E29" s="595" t="s">
        <v>534</v>
      </c>
      <c r="F29" s="593" t="s">
        <v>526</v>
      </c>
      <c r="G29" s="593" t="s">
        <v>608</v>
      </c>
      <c r="H29" s="593" t="s">
        <v>439</v>
      </c>
      <c r="I29" s="593" t="s">
        <v>609</v>
      </c>
      <c r="J29" s="593" t="s">
        <v>610</v>
      </c>
      <c r="K29" s="593" t="s">
        <v>611</v>
      </c>
      <c r="L29" s="596">
        <v>80.23</v>
      </c>
      <c r="M29" s="596">
        <v>80.23</v>
      </c>
      <c r="N29" s="593">
        <v>1</v>
      </c>
      <c r="O29" s="597">
        <v>0.5</v>
      </c>
      <c r="P29" s="596">
        <v>80.23</v>
      </c>
      <c r="Q29" s="598">
        <v>1</v>
      </c>
      <c r="R29" s="593">
        <v>1</v>
      </c>
      <c r="S29" s="598">
        <v>1</v>
      </c>
      <c r="T29" s="597">
        <v>0.5</v>
      </c>
      <c r="U29" s="599">
        <v>1</v>
      </c>
    </row>
    <row r="30" spans="1:21" ht="14.4" customHeight="1" x14ac:dyDescent="0.3">
      <c r="A30" s="592">
        <v>19</v>
      </c>
      <c r="B30" s="593" t="s">
        <v>525</v>
      </c>
      <c r="C30" s="593" t="s">
        <v>527</v>
      </c>
      <c r="D30" s="594" t="s">
        <v>675</v>
      </c>
      <c r="E30" s="595" t="s">
        <v>534</v>
      </c>
      <c r="F30" s="593" t="s">
        <v>526</v>
      </c>
      <c r="G30" s="593" t="s">
        <v>612</v>
      </c>
      <c r="H30" s="593" t="s">
        <v>439</v>
      </c>
      <c r="I30" s="593" t="s">
        <v>613</v>
      </c>
      <c r="J30" s="593" t="s">
        <v>614</v>
      </c>
      <c r="K30" s="593" t="s">
        <v>615</v>
      </c>
      <c r="L30" s="596">
        <v>310.58999999999997</v>
      </c>
      <c r="M30" s="596">
        <v>310.58999999999997</v>
      </c>
      <c r="N30" s="593">
        <v>1</v>
      </c>
      <c r="O30" s="597">
        <v>0.5</v>
      </c>
      <c r="P30" s="596">
        <v>310.58999999999997</v>
      </c>
      <c r="Q30" s="598">
        <v>1</v>
      </c>
      <c r="R30" s="593">
        <v>1</v>
      </c>
      <c r="S30" s="598">
        <v>1</v>
      </c>
      <c r="T30" s="597">
        <v>0.5</v>
      </c>
      <c r="U30" s="599">
        <v>1</v>
      </c>
    </row>
    <row r="31" spans="1:21" ht="14.4" customHeight="1" x14ac:dyDescent="0.3">
      <c r="A31" s="592">
        <v>19</v>
      </c>
      <c r="B31" s="593" t="s">
        <v>525</v>
      </c>
      <c r="C31" s="593" t="s">
        <v>527</v>
      </c>
      <c r="D31" s="594" t="s">
        <v>675</v>
      </c>
      <c r="E31" s="595" t="s">
        <v>534</v>
      </c>
      <c r="F31" s="593" t="s">
        <v>526</v>
      </c>
      <c r="G31" s="593" t="s">
        <v>612</v>
      </c>
      <c r="H31" s="593" t="s">
        <v>439</v>
      </c>
      <c r="I31" s="593" t="s">
        <v>616</v>
      </c>
      <c r="J31" s="593" t="s">
        <v>617</v>
      </c>
      <c r="K31" s="593" t="s">
        <v>618</v>
      </c>
      <c r="L31" s="596">
        <v>279.52999999999997</v>
      </c>
      <c r="M31" s="596">
        <v>279.52999999999997</v>
      </c>
      <c r="N31" s="593">
        <v>1</v>
      </c>
      <c r="O31" s="597">
        <v>0.5</v>
      </c>
      <c r="P31" s="596">
        <v>279.52999999999997</v>
      </c>
      <c r="Q31" s="598">
        <v>1</v>
      </c>
      <c r="R31" s="593">
        <v>1</v>
      </c>
      <c r="S31" s="598">
        <v>1</v>
      </c>
      <c r="T31" s="597">
        <v>0.5</v>
      </c>
      <c r="U31" s="599">
        <v>1</v>
      </c>
    </row>
    <row r="32" spans="1:21" ht="14.4" customHeight="1" x14ac:dyDescent="0.3">
      <c r="A32" s="592">
        <v>19</v>
      </c>
      <c r="B32" s="593" t="s">
        <v>525</v>
      </c>
      <c r="C32" s="593" t="s">
        <v>527</v>
      </c>
      <c r="D32" s="594" t="s">
        <v>675</v>
      </c>
      <c r="E32" s="595" t="s">
        <v>534</v>
      </c>
      <c r="F32" s="593" t="s">
        <v>526</v>
      </c>
      <c r="G32" s="593" t="s">
        <v>619</v>
      </c>
      <c r="H32" s="593" t="s">
        <v>464</v>
      </c>
      <c r="I32" s="593" t="s">
        <v>620</v>
      </c>
      <c r="J32" s="593" t="s">
        <v>621</v>
      </c>
      <c r="K32" s="593" t="s">
        <v>622</v>
      </c>
      <c r="L32" s="596">
        <v>176.32</v>
      </c>
      <c r="M32" s="596">
        <v>176.32</v>
      </c>
      <c r="N32" s="593">
        <v>1</v>
      </c>
      <c r="O32" s="597">
        <v>1</v>
      </c>
      <c r="P32" s="596">
        <v>176.32</v>
      </c>
      <c r="Q32" s="598">
        <v>1</v>
      </c>
      <c r="R32" s="593">
        <v>1</v>
      </c>
      <c r="S32" s="598">
        <v>1</v>
      </c>
      <c r="T32" s="597">
        <v>1</v>
      </c>
      <c r="U32" s="599">
        <v>1</v>
      </c>
    </row>
    <row r="33" spans="1:21" ht="14.4" customHeight="1" x14ac:dyDescent="0.3">
      <c r="A33" s="592">
        <v>19</v>
      </c>
      <c r="B33" s="593" t="s">
        <v>525</v>
      </c>
      <c r="C33" s="593" t="s">
        <v>527</v>
      </c>
      <c r="D33" s="594" t="s">
        <v>675</v>
      </c>
      <c r="E33" s="595" t="s">
        <v>534</v>
      </c>
      <c r="F33" s="593" t="s">
        <v>526</v>
      </c>
      <c r="G33" s="593" t="s">
        <v>623</v>
      </c>
      <c r="H33" s="593" t="s">
        <v>439</v>
      </c>
      <c r="I33" s="593" t="s">
        <v>624</v>
      </c>
      <c r="J33" s="593" t="s">
        <v>625</v>
      </c>
      <c r="K33" s="593" t="s">
        <v>626</v>
      </c>
      <c r="L33" s="596">
        <v>273.33</v>
      </c>
      <c r="M33" s="596">
        <v>273.33</v>
      </c>
      <c r="N33" s="593">
        <v>1</v>
      </c>
      <c r="O33" s="597">
        <v>0.5</v>
      </c>
      <c r="P33" s="596">
        <v>273.33</v>
      </c>
      <c r="Q33" s="598">
        <v>1</v>
      </c>
      <c r="R33" s="593">
        <v>1</v>
      </c>
      <c r="S33" s="598">
        <v>1</v>
      </c>
      <c r="T33" s="597">
        <v>0.5</v>
      </c>
      <c r="U33" s="599">
        <v>1</v>
      </c>
    </row>
    <row r="34" spans="1:21" ht="14.4" customHeight="1" x14ac:dyDescent="0.3">
      <c r="A34" s="592">
        <v>19</v>
      </c>
      <c r="B34" s="593" t="s">
        <v>525</v>
      </c>
      <c r="C34" s="593" t="s">
        <v>527</v>
      </c>
      <c r="D34" s="594" t="s">
        <v>675</v>
      </c>
      <c r="E34" s="595" t="s">
        <v>534</v>
      </c>
      <c r="F34" s="593" t="s">
        <v>526</v>
      </c>
      <c r="G34" s="593" t="s">
        <v>627</v>
      </c>
      <c r="H34" s="593" t="s">
        <v>464</v>
      </c>
      <c r="I34" s="593" t="s">
        <v>628</v>
      </c>
      <c r="J34" s="593" t="s">
        <v>629</v>
      </c>
      <c r="K34" s="593" t="s">
        <v>630</v>
      </c>
      <c r="L34" s="596">
        <v>186.87</v>
      </c>
      <c r="M34" s="596">
        <v>373.74</v>
      </c>
      <c r="N34" s="593">
        <v>2</v>
      </c>
      <c r="O34" s="597">
        <v>1</v>
      </c>
      <c r="P34" s="596">
        <v>373.74</v>
      </c>
      <c r="Q34" s="598">
        <v>1</v>
      </c>
      <c r="R34" s="593">
        <v>2</v>
      </c>
      <c r="S34" s="598">
        <v>1</v>
      </c>
      <c r="T34" s="597">
        <v>1</v>
      </c>
      <c r="U34" s="599">
        <v>1</v>
      </c>
    </row>
    <row r="35" spans="1:21" ht="14.4" customHeight="1" x14ac:dyDescent="0.3">
      <c r="A35" s="592">
        <v>19</v>
      </c>
      <c r="B35" s="593" t="s">
        <v>525</v>
      </c>
      <c r="C35" s="593" t="s">
        <v>527</v>
      </c>
      <c r="D35" s="594" t="s">
        <v>675</v>
      </c>
      <c r="E35" s="595" t="s">
        <v>534</v>
      </c>
      <c r="F35" s="593" t="s">
        <v>526</v>
      </c>
      <c r="G35" s="593" t="s">
        <v>631</v>
      </c>
      <c r="H35" s="593" t="s">
        <v>464</v>
      </c>
      <c r="I35" s="593" t="s">
        <v>632</v>
      </c>
      <c r="J35" s="593" t="s">
        <v>633</v>
      </c>
      <c r="K35" s="593" t="s">
        <v>634</v>
      </c>
      <c r="L35" s="596">
        <v>93.18</v>
      </c>
      <c r="M35" s="596">
        <v>93.18</v>
      </c>
      <c r="N35" s="593">
        <v>1</v>
      </c>
      <c r="O35" s="597">
        <v>1</v>
      </c>
      <c r="P35" s="596">
        <v>93.18</v>
      </c>
      <c r="Q35" s="598">
        <v>1</v>
      </c>
      <c r="R35" s="593">
        <v>1</v>
      </c>
      <c r="S35" s="598">
        <v>1</v>
      </c>
      <c r="T35" s="597">
        <v>1</v>
      </c>
      <c r="U35" s="599">
        <v>1</v>
      </c>
    </row>
    <row r="36" spans="1:21" ht="14.4" customHeight="1" x14ac:dyDescent="0.3">
      <c r="A36" s="592">
        <v>19</v>
      </c>
      <c r="B36" s="593" t="s">
        <v>525</v>
      </c>
      <c r="C36" s="593" t="s">
        <v>527</v>
      </c>
      <c r="D36" s="594" t="s">
        <v>675</v>
      </c>
      <c r="E36" s="595" t="s">
        <v>534</v>
      </c>
      <c r="F36" s="593" t="s">
        <v>526</v>
      </c>
      <c r="G36" s="593" t="s">
        <v>631</v>
      </c>
      <c r="H36" s="593" t="s">
        <v>464</v>
      </c>
      <c r="I36" s="593" t="s">
        <v>635</v>
      </c>
      <c r="J36" s="593" t="s">
        <v>633</v>
      </c>
      <c r="K36" s="593" t="s">
        <v>636</v>
      </c>
      <c r="L36" s="596">
        <v>310.58999999999997</v>
      </c>
      <c r="M36" s="596">
        <v>310.58999999999997</v>
      </c>
      <c r="N36" s="593">
        <v>1</v>
      </c>
      <c r="O36" s="597">
        <v>1</v>
      </c>
      <c r="P36" s="596">
        <v>310.58999999999997</v>
      </c>
      <c r="Q36" s="598">
        <v>1</v>
      </c>
      <c r="R36" s="593">
        <v>1</v>
      </c>
      <c r="S36" s="598">
        <v>1</v>
      </c>
      <c r="T36" s="597">
        <v>1</v>
      </c>
      <c r="U36" s="599">
        <v>1</v>
      </c>
    </row>
    <row r="37" spans="1:21" ht="14.4" customHeight="1" x14ac:dyDescent="0.3">
      <c r="A37" s="592">
        <v>19</v>
      </c>
      <c r="B37" s="593" t="s">
        <v>525</v>
      </c>
      <c r="C37" s="593" t="s">
        <v>527</v>
      </c>
      <c r="D37" s="594" t="s">
        <v>675</v>
      </c>
      <c r="E37" s="595" t="s">
        <v>534</v>
      </c>
      <c r="F37" s="593" t="s">
        <v>526</v>
      </c>
      <c r="G37" s="593" t="s">
        <v>637</v>
      </c>
      <c r="H37" s="593" t="s">
        <v>439</v>
      </c>
      <c r="I37" s="593" t="s">
        <v>638</v>
      </c>
      <c r="J37" s="593" t="s">
        <v>639</v>
      </c>
      <c r="K37" s="593" t="s">
        <v>640</v>
      </c>
      <c r="L37" s="596">
        <v>61.97</v>
      </c>
      <c r="M37" s="596">
        <v>61.97</v>
      </c>
      <c r="N37" s="593">
        <v>1</v>
      </c>
      <c r="O37" s="597"/>
      <c r="P37" s="596">
        <v>61.97</v>
      </c>
      <c r="Q37" s="598">
        <v>1</v>
      </c>
      <c r="R37" s="593">
        <v>1</v>
      </c>
      <c r="S37" s="598">
        <v>1</v>
      </c>
      <c r="T37" s="597"/>
      <c r="U37" s="599"/>
    </row>
    <row r="38" spans="1:21" ht="14.4" customHeight="1" x14ac:dyDescent="0.3">
      <c r="A38" s="592">
        <v>19</v>
      </c>
      <c r="B38" s="593" t="s">
        <v>525</v>
      </c>
      <c r="C38" s="593" t="s">
        <v>527</v>
      </c>
      <c r="D38" s="594" t="s">
        <v>675</v>
      </c>
      <c r="E38" s="595" t="s">
        <v>534</v>
      </c>
      <c r="F38" s="593" t="s">
        <v>526</v>
      </c>
      <c r="G38" s="593" t="s">
        <v>641</v>
      </c>
      <c r="H38" s="593" t="s">
        <v>439</v>
      </c>
      <c r="I38" s="593" t="s">
        <v>642</v>
      </c>
      <c r="J38" s="593" t="s">
        <v>643</v>
      </c>
      <c r="K38" s="593" t="s">
        <v>644</v>
      </c>
      <c r="L38" s="596">
        <v>374.79</v>
      </c>
      <c r="M38" s="596">
        <v>374.79</v>
      </c>
      <c r="N38" s="593">
        <v>1</v>
      </c>
      <c r="O38" s="597">
        <v>1</v>
      </c>
      <c r="P38" s="596">
        <v>374.79</v>
      </c>
      <c r="Q38" s="598">
        <v>1</v>
      </c>
      <c r="R38" s="593">
        <v>1</v>
      </c>
      <c r="S38" s="598">
        <v>1</v>
      </c>
      <c r="T38" s="597">
        <v>1</v>
      </c>
      <c r="U38" s="599">
        <v>1</v>
      </c>
    </row>
    <row r="39" spans="1:21" ht="14.4" customHeight="1" x14ac:dyDescent="0.3">
      <c r="A39" s="592">
        <v>19</v>
      </c>
      <c r="B39" s="593" t="s">
        <v>525</v>
      </c>
      <c r="C39" s="593" t="s">
        <v>527</v>
      </c>
      <c r="D39" s="594" t="s">
        <v>675</v>
      </c>
      <c r="E39" s="595" t="s">
        <v>534</v>
      </c>
      <c r="F39" s="593" t="s">
        <v>526</v>
      </c>
      <c r="G39" s="593" t="s">
        <v>645</v>
      </c>
      <c r="H39" s="593" t="s">
        <v>464</v>
      </c>
      <c r="I39" s="593" t="s">
        <v>646</v>
      </c>
      <c r="J39" s="593" t="s">
        <v>647</v>
      </c>
      <c r="K39" s="593" t="s">
        <v>648</v>
      </c>
      <c r="L39" s="596">
        <v>49.08</v>
      </c>
      <c r="M39" s="596">
        <v>49.08</v>
      </c>
      <c r="N39" s="593">
        <v>1</v>
      </c>
      <c r="O39" s="597">
        <v>1</v>
      </c>
      <c r="P39" s="596">
        <v>49.08</v>
      </c>
      <c r="Q39" s="598">
        <v>1</v>
      </c>
      <c r="R39" s="593">
        <v>1</v>
      </c>
      <c r="S39" s="598">
        <v>1</v>
      </c>
      <c r="T39" s="597">
        <v>1</v>
      </c>
      <c r="U39" s="599">
        <v>1</v>
      </c>
    </row>
    <row r="40" spans="1:21" ht="14.4" customHeight="1" x14ac:dyDescent="0.3">
      <c r="A40" s="592">
        <v>19</v>
      </c>
      <c r="B40" s="593" t="s">
        <v>525</v>
      </c>
      <c r="C40" s="593" t="s">
        <v>527</v>
      </c>
      <c r="D40" s="594" t="s">
        <v>675</v>
      </c>
      <c r="E40" s="595" t="s">
        <v>535</v>
      </c>
      <c r="F40" s="593" t="s">
        <v>526</v>
      </c>
      <c r="G40" s="593" t="s">
        <v>540</v>
      </c>
      <c r="H40" s="593" t="s">
        <v>439</v>
      </c>
      <c r="I40" s="593" t="s">
        <v>649</v>
      </c>
      <c r="J40" s="593" t="s">
        <v>542</v>
      </c>
      <c r="K40" s="593" t="s">
        <v>650</v>
      </c>
      <c r="L40" s="596">
        <v>42.05</v>
      </c>
      <c r="M40" s="596">
        <v>42.05</v>
      </c>
      <c r="N40" s="593">
        <v>1</v>
      </c>
      <c r="O40" s="597">
        <v>0.5</v>
      </c>
      <c r="P40" s="596">
        <v>42.05</v>
      </c>
      <c r="Q40" s="598">
        <v>1</v>
      </c>
      <c r="R40" s="593">
        <v>1</v>
      </c>
      <c r="S40" s="598">
        <v>1</v>
      </c>
      <c r="T40" s="597">
        <v>0.5</v>
      </c>
      <c r="U40" s="599">
        <v>1</v>
      </c>
    </row>
    <row r="41" spans="1:21" ht="14.4" customHeight="1" x14ac:dyDescent="0.3">
      <c r="A41" s="592">
        <v>19</v>
      </c>
      <c r="B41" s="593" t="s">
        <v>525</v>
      </c>
      <c r="C41" s="593" t="s">
        <v>527</v>
      </c>
      <c r="D41" s="594" t="s">
        <v>675</v>
      </c>
      <c r="E41" s="595" t="s">
        <v>535</v>
      </c>
      <c r="F41" s="593" t="s">
        <v>526</v>
      </c>
      <c r="G41" s="593" t="s">
        <v>651</v>
      </c>
      <c r="H41" s="593" t="s">
        <v>439</v>
      </c>
      <c r="I41" s="593" t="s">
        <v>652</v>
      </c>
      <c r="J41" s="593" t="s">
        <v>653</v>
      </c>
      <c r="K41" s="593" t="s">
        <v>654</v>
      </c>
      <c r="L41" s="596">
        <v>38.47</v>
      </c>
      <c r="M41" s="596">
        <v>38.47</v>
      </c>
      <c r="N41" s="593">
        <v>1</v>
      </c>
      <c r="O41" s="597">
        <v>0.5</v>
      </c>
      <c r="P41" s="596">
        <v>38.47</v>
      </c>
      <c r="Q41" s="598">
        <v>1</v>
      </c>
      <c r="R41" s="593">
        <v>1</v>
      </c>
      <c r="S41" s="598">
        <v>1</v>
      </c>
      <c r="T41" s="597">
        <v>0.5</v>
      </c>
      <c r="U41" s="599">
        <v>1</v>
      </c>
    </row>
    <row r="42" spans="1:21" ht="14.4" customHeight="1" x14ac:dyDescent="0.3">
      <c r="A42" s="592">
        <v>19</v>
      </c>
      <c r="B42" s="593" t="s">
        <v>525</v>
      </c>
      <c r="C42" s="593" t="s">
        <v>527</v>
      </c>
      <c r="D42" s="594" t="s">
        <v>675</v>
      </c>
      <c r="E42" s="595" t="s">
        <v>535</v>
      </c>
      <c r="F42" s="593" t="s">
        <v>526</v>
      </c>
      <c r="G42" s="593" t="s">
        <v>544</v>
      </c>
      <c r="H42" s="593" t="s">
        <v>439</v>
      </c>
      <c r="I42" s="593" t="s">
        <v>545</v>
      </c>
      <c r="J42" s="593" t="s">
        <v>546</v>
      </c>
      <c r="K42" s="593" t="s">
        <v>547</v>
      </c>
      <c r="L42" s="596">
        <v>57.48</v>
      </c>
      <c r="M42" s="596">
        <v>2299.2000000000003</v>
      </c>
      <c r="N42" s="593">
        <v>40</v>
      </c>
      <c r="O42" s="597">
        <v>19.5</v>
      </c>
      <c r="P42" s="596">
        <v>2069.2800000000002</v>
      </c>
      <c r="Q42" s="598">
        <v>0.9</v>
      </c>
      <c r="R42" s="593">
        <v>36</v>
      </c>
      <c r="S42" s="598">
        <v>0.9</v>
      </c>
      <c r="T42" s="597">
        <v>17.5</v>
      </c>
      <c r="U42" s="599">
        <v>0.89743589743589747</v>
      </c>
    </row>
    <row r="43" spans="1:21" ht="14.4" customHeight="1" x14ac:dyDescent="0.3">
      <c r="A43" s="592">
        <v>19</v>
      </c>
      <c r="B43" s="593" t="s">
        <v>525</v>
      </c>
      <c r="C43" s="593" t="s">
        <v>527</v>
      </c>
      <c r="D43" s="594" t="s">
        <v>675</v>
      </c>
      <c r="E43" s="595" t="s">
        <v>535</v>
      </c>
      <c r="F43" s="593" t="s">
        <v>526</v>
      </c>
      <c r="G43" s="593" t="s">
        <v>655</v>
      </c>
      <c r="H43" s="593" t="s">
        <v>439</v>
      </c>
      <c r="I43" s="593" t="s">
        <v>656</v>
      </c>
      <c r="J43" s="593" t="s">
        <v>657</v>
      </c>
      <c r="K43" s="593" t="s">
        <v>658</v>
      </c>
      <c r="L43" s="596">
        <v>58.77</v>
      </c>
      <c r="M43" s="596">
        <v>176.31</v>
      </c>
      <c r="N43" s="593">
        <v>3</v>
      </c>
      <c r="O43" s="597">
        <v>2</v>
      </c>
      <c r="P43" s="596">
        <v>176.31</v>
      </c>
      <c r="Q43" s="598">
        <v>1</v>
      </c>
      <c r="R43" s="593">
        <v>3</v>
      </c>
      <c r="S43" s="598">
        <v>1</v>
      </c>
      <c r="T43" s="597">
        <v>2</v>
      </c>
      <c r="U43" s="599">
        <v>1</v>
      </c>
    </row>
    <row r="44" spans="1:21" ht="14.4" customHeight="1" x14ac:dyDescent="0.3">
      <c r="A44" s="592">
        <v>19</v>
      </c>
      <c r="B44" s="593" t="s">
        <v>525</v>
      </c>
      <c r="C44" s="593" t="s">
        <v>527</v>
      </c>
      <c r="D44" s="594" t="s">
        <v>675</v>
      </c>
      <c r="E44" s="595" t="s">
        <v>535</v>
      </c>
      <c r="F44" s="593" t="s">
        <v>526</v>
      </c>
      <c r="G44" s="593" t="s">
        <v>659</v>
      </c>
      <c r="H44" s="593" t="s">
        <v>439</v>
      </c>
      <c r="I44" s="593" t="s">
        <v>660</v>
      </c>
      <c r="J44" s="593" t="s">
        <v>661</v>
      </c>
      <c r="K44" s="593" t="s">
        <v>662</v>
      </c>
      <c r="L44" s="596">
        <v>248.55</v>
      </c>
      <c r="M44" s="596">
        <v>248.55</v>
      </c>
      <c r="N44" s="593">
        <v>1</v>
      </c>
      <c r="O44" s="597">
        <v>1</v>
      </c>
      <c r="P44" s="596">
        <v>248.55</v>
      </c>
      <c r="Q44" s="598">
        <v>1</v>
      </c>
      <c r="R44" s="593">
        <v>1</v>
      </c>
      <c r="S44" s="598">
        <v>1</v>
      </c>
      <c r="T44" s="597">
        <v>1</v>
      </c>
      <c r="U44" s="599">
        <v>1</v>
      </c>
    </row>
    <row r="45" spans="1:21" ht="14.4" customHeight="1" x14ac:dyDescent="0.3">
      <c r="A45" s="592">
        <v>19</v>
      </c>
      <c r="B45" s="593" t="s">
        <v>525</v>
      </c>
      <c r="C45" s="593" t="s">
        <v>527</v>
      </c>
      <c r="D45" s="594" t="s">
        <v>675</v>
      </c>
      <c r="E45" s="595" t="s">
        <v>535</v>
      </c>
      <c r="F45" s="593" t="s">
        <v>526</v>
      </c>
      <c r="G45" s="593" t="s">
        <v>663</v>
      </c>
      <c r="H45" s="593" t="s">
        <v>439</v>
      </c>
      <c r="I45" s="593" t="s">
        <v>664</v>
      </c>
      <c r="J45" s="593" t="s">
        <v>665</v>
      </c>
      <c r="K45" s="593" t="s">
        <v>666</v>
      </c>
      <c r="L45" s="596">
        <v>17.62</v>
      </c>
      <c r="M45" s="596">
        <v>17.62</v>
      </c>
      <c r="N45" s="593">
        <v>1</v>
      </c>
      <c r="O45" s="597">
        <v>0.5</v>
      </c>
      <c r="P45" s="596">
        <v>17.62</v>
      </c>
      <c r="Q45" s="598">
        <v>1</v>
      </c>
      <c r="R45" s="593">
        <v>1</v>
      </c>
      <c r="S45" s="598">
        <v>1</v>
      </c>
      <c r="T45" s="597">
        <v>0.5</v>
      </c>
      <c r="U45" s="599">
        <v>1</v>
      </c>
    </row>
    <row r="46" spans="1:21" ht="14.4" customHeight="1" x14ac:dyDescent="0.3">
      <c r="A46" s="592">
        <v>19</v>
      </c>
      <c r="B46" s="593" t="s">
        <v>525</v>
      </c>
      <c r="C46" s="593" t="s">
        <v>527</v>
      </c>
      <c r="D46" s="594" t="s">
        <v>675</v>
      </c>
      <c r="E46" s="595" t="s">
        <v>535</v>
      </c>
      <c r="F46" s="593" t="s">
        <v>526</v>
      </c>
      <c r="G46" s="593" t="s">
        <v>556</v>
      </c>
      <c r="H46" s="593" t="s">
        <v>439</v>
      </c>
      <c r="I46" s="593" t="s">
        <v>557</v>
      </c>
      <c r="J46" s="593" t="s">
        <v>558</v>
      </c>
      <c r="K46" s="593" t="s">
        <v>559</v>
      </c>
      <c r="L46" s="596">
        <v>0</v>
      </c>
      <c r="M46" s="596">
        <v>0</v>
      </c>
      <c r="N46" s="593">
        <v>6</v>
      </c>
      <c r="O46" s="597">
        <v>2.5</v>
      </c>
      <c r="P46" s="596">
        <v>0</v>
      </c>
      <c r="Q46" s="598"/>
      <c r="R46" s="593">
        <v>6</v>
      </c>
      <c r="S46" s="598">
        <v>1</v>
      </c>
      <c r="T46" s="597">
        <v>2.5</v>
      </c>
      <c r="U46" s="599">
        <v>1</v>
      </c>
    </row>
    <row r="47" spans="1:21" ht="14.4" customHeight="1" x14ac:dyDescent="0.3">
      <c r="A47" s="592">
        <v>19</v>
      </c>
      <c r="B47" s="593" t="s">
        <v>525</v>
      </c>
      <c r="C47" s="593" t="s">
        <v>527</v>
      </c>
      <c r="D47" s="594" t="s">
        <v>675</v>
      </c>
      <c r="E47" s="595" t="s">
        <v>535</v>
      </c>
      <c r="F47" s="593" t="s">
        <v>526</v>
      </c>
      <c r="G47" s="593" t="s">
        <v>560</v>
      </c>
      <c r="H47" s="593" t="s">
        <v>439</v>
      </c>
      <c r="I47" s="593" t="s">
        <v>561</v>
      </c>
      <c r="J47" s="593" t="s">
        <v>562</v>
      </c>
      <c r="K47" s="593" t="s">
        <v>563</v>
      </c>
      <c r="L47" s="596">
        <v>0</v>
      </c>
      <c r="M47" s="596">
        <v>0</v>
      </c>
      <c r="N47" s="593">
        <v>8</v>
      </c>
      <c r="O47" s="597">
        <v>2</v>
      </c>
      <c r="P47" s="596"/>
      <c r="Q47" s="598"/>
      <c r="R47" s="593"/>
      <c r="S47" s="598">
        <v>0</v>
      </c>
      <c r="T47" s="597"/>
      <c r="U47" s="599">
        <v>0</v>
      </c>
    </row>
    <row r="48" spans="1:21" ht="14.4" customHeight="1" x14ac:dyDescent="0.3">
      <c r="A48" s="592">
        <v>19</v>
      </c>
      <c r="B48" s="593" t="s">
        <v>525</v>
      </c>
      <c r="C48" s="593" t="s">
        <v>527</v>
      </c>
      <c r="D48" s="594" t="s">
        <v>675</v>
      </c>
      <c r="E48" s="595" t="s">
        <v>535</v>
      </c>
      <c r="F48" s="593" t="s">
        <v>526</v>
      </c>
      <c r="G48" s="593" t="s">
        <v>667</v>
      </c>
      <c r="H48" s="593" t="s">
        <v>439</v>
      </c>
      <c r="I48" s="593" t="s">
        <v>668</v>
      </c>
      <c r="J48" s="593" t="s">
        <v>669</v>
      </c>
      <c r="K48" s="593" t="s">
        <v>670</v>
      </c>
      <c r="L48" s="596">
        <v>83.38</v>
      </c>
      <c r="M48" s="596">
        <v>166.76</v>
      </c>
      <c r="N48" s="593">
        <v>2</v>
      </c>
      <c r="O48" s="597">
        <v>0.5</v>
      </c>
      <c r="P48" s="596">
        <v>166.76</v>
      </c>
      <c r="Q48" s="598">
        <v>1</v>
      </c>
      <c r="R48" s="593">
        <v>2</v>
      </c>
      <c r="S48" s="598">
        <v>1</v>
      </c>
      <c r="T48" s="597">
        <v>0.5</v>
      </c>
      <c r="U48" s="599">
        <v>1</v>
      </c>
    </row>
    <row r="49" spans="1:21" ht="14.4" customHeight="1" thickBot="1" x14ac:dyDescent="0.35">
      <c r="A49" s="600">
        <v>19</v>
      </c>
      <c r="B49" s="601" t="s">
        <v>525</v>
      </c>
      <c r="C49" s="601" t="s">
        <v>527</v>
      </c>
      <c r="D49" s="602" t="s">
        <v>675</v>
      </c>
      <c r="E49" s="603" t="s">
        <v>535</v>
      </c>
      <c r="F49" s="601" t="s">
        <v>526</v>
      </c>
      <c r="G49" s="601" t="s">
        <v>671</v>
      </c>
      <c r="H49" s="601" t="s">
        <v>439</v>
      </c>
      <c r="I49" s="601" t="s">
        <v>672</v>
      </c>
      <c r="J49" s="601" t="s">
        <v>673</v>
      </c>
      <c r="K49" s="601" t="s">
        <v>674</v>
      </c>
      <c r="L49" s="604">
        <v>0</v>
      </c>
      <c r="M49" s="604">
        <v>0</v>
      </c>
      <c r="N49" s="601">
        <v>1</v>
      </c>
      <c r="O49" s="605">
        <v>1</v>
      </c>
      <c r="P49" s="604"/>
      <c r="Q49" s="606"/>
      <c r="R49" s="601"/>
      <c r="S49" s="606">
        <v>0</v>
      </c>
      <c r="T49" s="605"/>
      <c r="U49" s="607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677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7" t="s">
        <v>532</v>
      </c>
      <c r="B5" s="116"/>
      <c r="C5" s="591">
        <v>0</v>
      </c>
      <c r="D5" s="116">
        <v>119.7</v>
      </c>
      <c r="E5" s="591">
        <v>1</v>
      </c>
      <c r="F5" s="609">
        <v>119.7</v>
      </c>
    </row>
    <row r="6" spans="1:6" ht="14.4" customHeight="1" x14ac:dyDescent="0.3">
      <c r="A6" s="618" t="s">
        <v>534</v>
      </c>
      <c r="B6" s="610"/>
      <c r="C6" s="598">
        <v>0</v>
      </c>
      <c r="D6" s="610">
        <v>1002.9099999999999</v>
      </c>
      <c r="E6" s="598">
        <v>1</v>
      </c>
      <c r="F6" s="611">
        <v>1002.9099999999999</v>
      </c>
    </row>
    <row r="7" spans="1:6" ht="14.4" customHeight="1" thickBot="1" x14ac:dyDescent="0.35">
      <c r="A7" s="619" t="s">
        <v>533</v>
      </c>
      <c r="B7" s="614"/>
      <c r="C7" s="615">
        <v>0</v>
      </c>
      <c r="D7" s="614">
        <v>308.72000000000003</v>
      </c>
      <c r="E7" s="615">
        <v>1</v>
      </c>
      <c r="F7" s="616">
        <v>308.72000000000003</v>
      </c>
    </row>
    <row r="8" spans="1:6" ht="14.4" customHeight="1" thickBot="1" x14ac:dyDescent="0.35">
      <c r="A8" s="528" t="s">
        <v>3</v>
      </c>
      <c r="B8" s="529"/>
      <c r="C8" s="530">
        <v>0</v>
      </c>
      <c r="D8" s="529">
        <v>1431.33</v>
      </c>
      <c r="E8" s="530">
        <v>1</v>
      </c>
      <c r="F8" s="531">
        <v>1431.33</v>
      </c>
    </row>
    <row r="9" spans="1:6" ht="14.4" customHeight="1" thickBot="1" x14ac:dyDescent="0.35"/>
    <row r="10" spans="1:6" ht="14.4" customHeight="1" x14ac:dyDescent="0.3">
      <c r="A10" s="617" t="s">
        <v>678</v>
      </c>
      <c r="B10" s="116"/>
      <c r="C10" s="591">
        <v>0</v>
      </c>
      <c r="D10" s="116">
        <v>373.74</v>
      </c>
      <c r="E10" s="591">
        <v>1</v>
      </c>
      <c r="F10" s="609">
        <v>373.74</v>
      </c>
    </row>
    <row r="11" spans="1:6" ht="14.4" customHeight="1" x14ac:dyDescent="0.3">
      <c r="A11" s="618" t="s">
        <v>679</v>
      </c>
      <c r="B11" s="610"/>
      <c r="C11" s="598">
        <v>0</v>
      </c>
      <c r="D11" s="610">
        <v>308.72000000000003</v>
      </c>
      <c r="E11" s="598">
        <v>1</v>
      </c>
      <c r="F11" s="611">
        <v>308.72000000000003</v>
      </c>
    </row>
    <row r="12" spans="1:6" ht="14.4" customHeight="1" x14ac:dyDescent="0.3">
      <c r="A12" s="618" t="s">
        <v>680</v>
      </c>
      <c r="B12" s="610"/>
      <c r="C12" s="598">
        <v>0</v>
      </c>
      <c r="D12" s="610">
        <v>176.32</v>
      </c>
      <c r="E12" s="598">
        <v>1</v>
      </c>
      <c r="F12" s="611">
        <v>176.32</v>
      </c>
    </row>
    <row r="13" spans="1:6" ht="14.4" customHeight="1" x14ac:dyDescent="0.3">
      <c r="A13" s="618" t="s">
        <v>681</v>
      </c>
      <c r="B13" s="610"/>
      <c r="C13" s="598">
        <v>0</v>
      </c>
      <c r="D13" s="610">
        <v>403.77</v>
      </c>
      <c r="E13" s="598">
        <v>1</v>
      </c>
      <c r="F13" s="611">
        <v>403.77</v>
      </c>
    </row>
    <row r="14" spans="1:6" ht="14.4" customHeight="1" x14ac:dyDescent="0.3">
      <c r="A14" s="618" t="s">
        <v>682</v>
      </c>
      <c r="B14" s="610"/>
      <c r="C14" s="598">
        <v>0</v>
      </c>
      <c r="D14" s="610">
        <v>49.08</v>
      </c>
      <c r="E14" s="598">
        <v>1</v>
      </c>
      <c r="F14" s="611">
        <v>49.08</v>
      </c>
    </row>
    <row r="15" spans="1:6" ht="14.4" customHeight="1" x14ac:dyDescent="0.3">
      <c r="A15" s="618" t="s">
        <v>683</v>
      </c>
      <c r="B15" s="610"/>
      <c r="C15" s="598">
        <v>0</v>
      </c>
      <c r="D15" s="610">
        <v>119.7</v>
      </c>
      <c r="E15" s="598">
        <v>1</v>
      </c>
      <c r="F15" s="611">
        <v>119.7</v>
      </c>
    </row>
    <row r="16" spans="1:6" ht="14.4" customHeight="1" thickBot="1" x14ac:dyDescent="0.35">
      <c r="A16" s="619" t="s">
        <v>684</v>
      </c>
      <c r="B16" s="614"/>
      <c r="C16" s="615"/>
      <c r="D16" s="614">
        <v>0</v>
      </c>
      <c r="E16" s="615"/>
      <c r="F16" s="616">
        <v>0</v>
      </c>
    </row>
    <row r="17" spans="1:6" ht="14.4" customHeight="1" thickBot="1" x14ac:dyDescent="0.35">
      <c r="A17" s="528" t="s">
        <v>3</v>
      </c>
      <c r="B17" s="529"/>
      <c r="C17" s="530">
        <v>0</v>
      </c>
      <c r="D17" s="529">
        <v>1431.33</v>
      </c>
      <c r="E17" s="530">
        <v>1</v>
      </c>
      <c r="F17" s="531">
        <v>1431.33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{15B702F3-A403-4C04-91D3-37A26E075325}</x14:id>
        </ext>
      </extLst>
    </cfRule>
  </conditionalFormatting>
  <conditionalFormatting sqref="F10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{1E286942-69CB-4963-86BD-B18357FFE49F}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B702F3-A403-4C04-91D3-37A26E0753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1E286942-69CB-4963-86BD-B18357FFE49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692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</v>
      </c>
      <c r="J3" s="43">
        <f>SUBTOTAL(9,J6:J1048576)</f>
        <v>1431.33</v>
      </c>
      <c r="K3" s="44">
        <f>IF(M3=0,0,J3/M3)</f>
        <v>1</v>
      </c>
      <c r="L3" s="43">
        <f>SUBTOTAL(9,L6:L1048576)</f>
        <v>12</v>
      </c>
      <c r="M3" s="45">
        <f>SUBTOTAL(9,M6:M1048576)</f>
        <v>1431.33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85" t="s">
        <v>532</v>
      </c>
      <c r="B6" s="586" t="s">
        <v>685</v>
      </c>
      <c r="C6" s="586" t="s">
        <v>537</v>
      </c>
      <c r="D6" s="586" t="s">
        <v>538</v>
      </c>
      <c r="E6" s="586" t="s">
        <v>539</v>
      </c>
      <c r="F6" s="116"/>
      <c r="G6" s="116"/>
      <c r="H6" s="591">
        <v>0</v>
      </c>
      <c r="I6" s="116">
        <v>1</v>
      </c>
      <c r="J6" s="116">
        <v>119.7</v>
      </c>
      <c r="K6" s="591">
        <v>1</v>
      </c>
      <c r="L6" s="116">
        <v>1</v>
      </c>
      <c r="M6" s="609">
        <v>119.7</v>
      </c>
    </row>
    <row r="7" spans="1:13" ht="14.4" customHeight="1" x14ac:dyDescent="0.3">
      <c r="A7" s="592" t="s">
        <v>533</v>
      </c>
      <c r="B7" s="593" t="s">
        <v>686</v>
      </c>
      <c r="C7" s="593" t="s">
        <v>605</v>
      </c>
      <c r="D7" s="593" t="s">
        <v>606</v>
      </c>
      <c r="E7" s="593" t="s">
        <v>607</v>
      </c>
      <c r="F7" s="610"/>
      <c r="G7" s="610"/>
      <c r="H7" s="598">
        <v>0</v>
      </c>
      <c r="I7" s="610">
        <v>2</v>
      </c>
      <c r="J7" s="610">
        <v>308.72000000000003</v>
      </c>
      <c r="K7" s="598">
        <v>1</v>
      </c>
      <c r="L7" s="610">
        <v>2</v>
      </c>
      <c r="M7" s="611">
        <v>308.72000000000003</v>
      </c>
    </row>
    <row r="8" spans="1:13" ht="14.4" customHeight="1" x14ac:dyDescent="0.3">
      <c r="A8" s="592" t="s">
        <v>533</v>
      </c>
      <c r="B8" s="593" t="s">
        <v>687</v>
      </c>
      <c r="C8" s="593" t="s">
        <v>601</v>
      </c>
      <c r="D8" s="593" t="s">
        <v>602</v>
      </c>
      <c r="E8" s="593" t="s">
        <v>603</v>
      </c>
      <c r="F8" s="610"/>
      <c r="G8" s="610"/>
      <c r="H8" s="598"/>
      <c r="I8" s="610">
        <v>3</v>
      </c>
      <c r="J8" s="610">
        <v>0</v>
      </c>
      <c r="K8" s="598"/>
      <c r="L8" s="610">
        <v>3</v>
      </c>
      <c r="M8" s="611">
        <v>0</v>
      </c>
    </row>
    <row r="9" spans="1:13" ht="14.4" customHeight="1" x14ac:dyDescent="0.3">
      <c r="A9" s="592" t="s">
        <v>534</v>
      </c>
      <c r="B9" s="593" t="s">
        <v>688</v>
      </c>
      <c r="C9" s="593" t="s">
        <v>628</v>
      </c>
      <c r="D9" s="593" t="s">
        <v>629</v>
      </c>
      <c r="E9" s="593" t="s">
        <v>630</v>
      </c>
      <c r="F9" s="610"/>
      <c r="G9" s="610"/>
      <c r="H9" s="598">
        <v>0</v>
      </c>
      <c r="I9" s="610">
        <v>2</v>
      </c>
      <c r="J9" s="610">
        <v>373.74</v>
      </c>
      <c r="K9" s="598">
        <v>1</v>
      </c>
      <c r="L9" s="610">
        <v>2</v>
      </c>
      <c r="M9" s="611">
        <v>373.74</v>
      </c>
    </row>
    <row r="10" spans="1:13" ht="14.4" customHeight="1" x14ac:dyDescent="0.3">
      <c r="A10" s="592" t="s">
        <v>534</v>
      </c>
      <c r="B10" s="593" t="s">
        <v>689</v>
      </c>
      <c r="C10" s="593" t="s">
        <v>632</v>
      </c>
      <c r="D10" s="593" t="s">
        <v>633</v>
      </c>
      <c r="E10" s="593" t="s">
        <v>634</v>
      </c>
      <c r="F10" s="610"/>
      <c r="G10" s="610"/>
      <c r="H10" s="598">
        <v>0</v>
      </c>
      <c r="I10" s="610">
        <v>1</v>
      </c>
      <c r="J10" s="610">
        <v>93.18</v>
      </c>
      <c r="K10" s="598">
        <v>1</v>
      </c>
      <c r="L10" s="610">
        <v>1</v>
      </c>
      <c r="M10" s="611">
        <v>93.18</v>
      </c>
    </row>
    <row r="11" spans="1:13" ht="14.4" customHeight="1" x14ac:dyDescent="0.3">
      <c r="A11" s="592" t="s">
        <v>534</v>
      </c>
      <c r="B11" s="593" t="s">
        <v>689</v>
      </c>
      <c r="C11" s="593" t="s">
        <v>635</v>
      </c>
      <c r="D11" s="593" t="s">
        <v>633</v>
      </c>
      <c r="E11" s="593" t="s">
        <v>636</v>
      </c>
      <c r="F11" s="610"/>
      <c r="G11" s="610"/>
      <c r="H11" s="598">
        <v>0</v>
      </c>
      <c r="I11" s="610">
        <v>1</v>
      </c>
      <c r="J11" s="610">
        <v>310.58999999999997</v>
      </c>
      <c r="K11" s="598">
        <v>1</v>
      </c>
      <c r="L11" s="610">
        <v>1</v>
      </c>
      <c r="M11" s="611">
        <v>310.58999999999997</v>
      </c>
    </row>
    <row r="12" spans="1:13" ht="14.4" customHeight="1" x14ac:dyDescent="0.3">
      <c r="A12" s="592" t="s">
        <v>534</v>
      </c>
      <c r="B12" s="593" t="s">
        <v>690</v>
      </c>
      <c r="C12" s="593" t="s">
        <v>646</v>
      </c>
      <c r="D12" s="593" t="s">
        <v>647</v>
      </c>
      <c r="E12" s="593" t="s">
        <v>648</v>
      </c>
      <c r="F12" s="610"/>
      <c r="G12" s="610"/>
      <c r="H12" s="598">
        <v>0</v>
      </c>
      <c r="I12" s="610">
        <v>1</v>
      </c>
      <c r="J12" s="610">
        <v>49.08</v>
      </c>
      <c r="K12" s="598">
        <v>1</v>
      </c>
      <c r="L12" s="610">
        <v>1</v>
      </c>
      <c r="M12" s="611">
        <v>49.08</v>
      </c>
    </row>
    <row r="13" spans="1:13" ht="14.4" customHeight="1" thickBot="1" x14ac:dyDescent="0.35">
      <c r="A13" s="600" t="s">
        <v>534</v>
      </c>
      <c r="B13" s="601" t="s">
        <v>691</v>
      </c>
      <c r="C13" s="601" t="s">
        <v>620</v>
      </c>
      <c r="D13" s="601" t="s">
        <v>621</v>
      </c>
      <c r="E13" s="601" t="s">
        <v>622</v>
      </c>
      <c r="F13" s="612"/>
      <c r="G13" s="612"/>
      <c r="H13" s="606">
        <v>0</v>
      </c>
      <c r="I13" s="612">
        <v>1</v>
      </c>
      <c r="J13" s="612">
        <v>176.32</v>
      </c>
      <c r="K13" s="606">
        <v>1</v>
      </c>
      <c r="L13" s="612">
        <v>1</v>
      </c>
      <c r="M13" s="613">
        <v>176.32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437</v>
      </c>
      <c r="B5" s="488" t="s">
        <v>438</v>
      </c>
      <c r="C5" s="489" t="s">
        <v>439</v>
      </c>
      <c r="D5" s="489" t="s">
        <v>439</v>
      </c>
      <c r="E5" s="489"/>
      <c r="F5" s="489" t="s">
        <v>439</v>
      </c>
      <c r="G5" s="489" t="s">
        <v>439</v>
      </c>
      <c r="H5" s="489" t="s">
        <v>439</v>
      </c>
      <c r="I5" s="490" t="s">
        <v>439</v>
      </c>
      <c r="J5" s="491" t="s">
        <v>68</v>
      </c>
    </row>
    <row r="6" spans="1:10" ht="14.4" customHeight="1" x14ac:dyDescent="0.3">
      <c r="A6" s="487" t="s">
        <v>437</v>
      </c>
      <c r="B6" s="488" t="s">
        <v>693</v>
      </c>
      <c r="C6" s="489">
        <v>5.8951199999999986</v>
      </c>
      <c r="D6" s="489">
        <v>6.9068000000000005</v>
      </c>
      <c r="E6" s="489"/>
      <c r="F6" s="489">
        <v>6.0354800000000006</v>
      </c>
      <c r="G6" s="489">
        <v>7.0833330078124996</v>
      </c>
      <c r="H6" s="489">
        <v>-1.047853007812499</v>
      </c>
      <c r="I6" s="490">
        <v>0.85206780386341019</v>
      </c>
      <c r="J6" s="491" t="s">
        <v>1</v>
      </c>
    </row>
    <row r="7" spans="1:10" ht="14.4" customHeight="1" x14ac:dyDescent="0.3">
      <c r="A7" s="487" t="s">
        <v>437</v>
      </c>
      <c r="B7" s="488" t="s">
        <v>694</v>
      </c>
      <c r="C7" s="489">
        <v>0.74147000000000007</v>
      </c>
      <c r="D7" s="489">
        <v>1.0909599999999999</v>
      </c>
      <c r="E7" s="489"/>
      <c r="F7" s="489">
        <v>1.3700300000000001</v>
      </c>
      <c r="G7" s="489">
        <v>1.25</v>
      </c>
      <c r="H7" s="489">
        <v>0.12003000000000008</v>
      </c>
      <c r="I7" s="490">
        <v>1.0960240000000001</v>
      </c>
      <c r="J7" s="491" t="s">
        <v>1</v>
      </c>
    </row>
    <row r="8" spans="1:10" ht="14.4" customHeight="1" x14ac:dyDescent="0.3">
      <c r="A8" s="487" t="s">
        <v>437</v>
      </c>
      <c r="B8" s="488" t="s">
        <v>695</v>
      </c>
      <c r="C8" s="489">
        <v>10.839820000000001</v>
      </c>
      <c r="D8" s="489">
        <v>10.700869999999998</v>
      </c>
      <c r="E8" s="489"/>
      <c r="F8" s="489">
        <v>10.86281</v>
      </c>
      <c r="G8" s="489">
        <v>12.5</v>
      </c>
      <c r="H8" s="489">
        <v>-1.6371900000000004</v>
      </c>
      <c r="I8" s="490">
        <v>0.86902479999999993</v>
      </c>
      <c r="J8" s="491" t="s">
        <v>1</v>
      </c>
    </row>
    <row r="9" spans="1:10" ht="14.4" customHeight="1" x14ac:dyDescent="0.3">
      <c r="A9" s="487" t="s">
        <v>437</v>
      </c>
      <c r="B9" s="488" t="s">
        <v>696</v>
      </c>
      <c r="C9" s="489">
        <v>9.3118999999999996</v>
      </c>
      <c r="D9" s="489">
        <v>12.55387</v>
      </c>
      <c r="E9" s="489"/>
      <c r="F9" s="489">
        <v>11.180000000000001</v>
      </c>
      <c r="G9" s="489">
        <v>13.333333251953126</v>
      </c>
      <c r="H9" s="489">
        <v>-2.153333251953125</v>
      </c>
      <c r="I9" s="490">
        <v>0.83850000511779788</v>
      </c>
      <c r="J9" s="491" t="s">
        <v>1</v>
      </c>
    </row>
    <row r="10" spans="1:10" ht="14.4" customHeight="1" x14ac:dyDescent="0.3">
      <c r="A10" s="487" t="s">
        <v>437</v>
      </c>
      <c r="B10" s="488" t="s">
        <v>697</v>
      </c>
      <c r="C10" s="489">
        <v>2.625</v>
      </c>
      <c r="D10" s="489">
        <v>3.0049999999999999</v>
      </c>
      <c r="E10" s="489"/>
      <c r="F10" s="489">
        <v>3.8439999999999999</v>
      </c>
      <c r="G10" s="489">
        <v>3.3333334960937502</v>
      </c>
      <c r="H10" s="489">
        <v>0.51066650390624968</v>
      </c>
      <c r="I10" s="490">
        <v>1.1531999436914089</v>
      </c>
      <c r="J10" s="491" t="s">
        <v>1</v>
      </c>
    </row>
    <row r="11" spans="1:10" ht="14.4" customHeight="1" x14ac:dyDescent="0.3">
      <c r="A11" s="487" t="s">
        <v>437</v>
      </c>
      <c r="B11" s="488" t="s">
        <v>698</v>
      </c>
      <c r="C11" s="489">
        <v>0.82400000000000007</v>
      </c>
      <c r="D11" s="489">
        <v>0.75800000000000001</v>
      </c>
      <c r="E11" s="489"/>
      <c r="F11" s="489">
        <v>0.75600000000000001</v>
      </c>
      <c r="G11" s="489">
        <v>1.25</v>
      </c>
      <c r="H11" s="489">
        <v>-0.49399999999999999</v>
      </c>
      <c r="I11" s="490">
        <v>0.6048</v>
      </c>
      <c r="J11" s="491" t="s">
        <v>1</v>
      </c>
    </row>
    <row r="12" spans="1:10" ht="14.4" customHeight="1" x14ac:dyDescent="0.3">
      <c r="A12" s="487" t="s">
        <v>437</v>
      </c>
      <c r="B12" s="488" t="s">
        <v>442</v>
      </c>
      <c r="C12" s="489">
        <v>30.237310000000004</v>
      </c>
      <c r="D12" s="489">
        <v>35.015500000000003</v>
      </c>
      <c r="E12" s="489"/>
      <c r="F12" s="489">
        <v>34.048320000000004</v>
      </c>
      <c r="G12" s="489">
        <v>38.749999755859378</v>
      </c>
      <c r="H12" s="489">
        <v>-4.7016797558593737</v>
      </c>
      <c r="I12" s="490">
        <v>0.87866632811659739</v>
      </c>
      <c r="J12" s="491" t="s">
        <v>443</v>
      </c>
    </row>
    <row r="14" spans="1:10" ht="14.4" customHeight="1" x14ac:dyDescent="0.3">
      <c r="A14" s="487" t="s">
        <v>437</v>
      </c>
      <c r="B14" s="488" t="s">
        <v>438</v>
      </c>
      <c r="C14" s="489" t="s">
        <v>439</v>
      </c>
      <c r="D14" s="489" t="s">
        <v>439</v>
      </c>
      <c r="E14" s="489"/>
      <c r="F14" s="489" t="s">
        <v>439</v>
      </c>
      <c r="G14" s="489" t="s">
        <v>439</v>
      </c>
      <c r="H14" s="489" t="s">
        <v>439</v>
      </c>
      <c r="I14" s="490" t="s">
        <v>439</v>
      </c>
      <c r="J14" s="491" t="s">
        <v>68</v>
      </c>
    </row>
    <row r="15" spans="1:10" ht="14.4" customHeight="1" x14ac:dyDescent="0.3">
      <c r="A15" s="487" t="s">
        <v>444</v>
      </c>
      <c r="B15" s="488" t="s">
        <v>445</v>
      </c>
      <c r="C15" s="489" t="s">
        <v>439</v>
      </c>
      <c r="D15" s="489" t="s">
        <v>439</v>
      </c>
      <c r="E15" s="489"/>
      <c r="F15" s="489" t="s">
        <v>439</v>
      </c>
      <c r="G15" s="489" t="s">
        <v>439</v>
      </c>
      <c r="H15" s="489" t="s">
        <v>439</v>
      </c>
      <c r="I15" s="490" t="s">
        <v>439</v>
      </c>
      <c r="J15" s="491" t="s">
        <v>0</v>
      </c>
    </row>
    <row r="16" spans="1:10" ht="14.4" customHeight="1" x14ac:dyDescent="0.3">
      <c r="A16" s="487" t="s">
        <v>444</v>
      </c>
      <c r="B16" s="488" t="s">
        <v>693</v>
      </c>
      <c r="C16" s="489">
        <v>5.8951199999999986</v>
      </c>
      <c r="D16" s="489">
        <v>6.9068000000000005</v>
      </c>
      <c r="E16" s="489"/>
      <c r="F16" s="489">
        <v>6.0354800000000006</v>
      </c>
      <c r="G16" s="489">
        <v>7</v>
      </c>
      <c r="H16" s="489">
        <v>-0.96451999999999938</v>
      </c>
      <c r="I16" s="490">
        <v>0.86221142857142863</v>
      </c>
      <c r="J16" s="491" t="s">
        <v>1</v>
      </c>
    </row>
    <row r="17" spans="1:10" ht="14.4" customHeight="1" x14ac:dyDescent="0.3">
      <c r="A17" s="487" t="s">
        <v>444</v>
      </c>
      <c r="B17" s="488" t="s">
        <v>694</v>
      </c>
      <c r="C17" s="489">
        <v>0.50772000000000006</v>
      </c>
      <c r="D17" s="489">
        <v>0.51683000000000001</v>
      </c>
      <c r="E17" s="489"/>
      <c r="F17" s="489">
        <v>0.54537000000000002</v>
      </c>
      <c r="G17" s="489">
        <v>1</v>
      </c>
      <c r="H17" s="489">
        <v>-0.45462999999999998</v>
      </c>
      <c r="I17" s="490">
        <v>0.54537000000000002</v>
      </c>
      <c r="J17" s="491" t="s">
        <v>1</v>
      </c>
    </row>
    <row r="18" spans="1:10" ht="14.4" customHeight="1" x14ac:dyDescent="0.3">
      <c r="A18" s="487" t="s">
        <v>444</v>
      </c>
      <c r="B18" s="488" t="s">
        <v>695</v>
      </c>
      <c r="C18" s="489">
        <v>5.8039700000000014</v>
      </c>
      <c r="D18" s="489">
        <v>5.22689</v>
      </c>
      <c r="E18" s="489"/>
      <c r="F18" s="489">
        <v>5.84565</v>
      </c>
      <c r="G18" s="489">
        <v>7</v>
      </c>
      <c r="H18" s="489">
        <v>-1.15435</v>
      </c>
      <c r="I18" s="490">
        <v>0.83509285714285719</v>
      </c>
      <c r="J18" s="491" t="s">
        <v>1</v>
      </c>
    </row>
    <row r="19" spans="1:10" ht="14.4" customHeight="1" x14ac:dyDescent="0.3">
      <c r="A19" s="487" t="s">
        <v>444</v>
      </c>
      <c r="B19" s="488" t="s">
        <v>696</v>
      </c>
      <c r="C19" s="489">
        <v>6.8609</v>
      </c>
      <c r="D19" s="489">
        <v>11.739000000000001</v>
      </c>
      <c r="E19" s="489"/>
      <c r="F19" s="489">
        <v>10.163500000000001</v>
      </c>
      <c r="G19" s="489">
        <v>12</v>
      </c>
      <c r="H19" s="489">
        <v>-1.8364999999999991</v>
      </c>
      <c r="I19" s="490">
        <v>0.84695833333333337</v>
      </c>
      <c r="J19" s="491" t="s">
        <v>1</v>
      </c>
    </row>
    <row r="20" spans="1:10" ht="14.4" customHeight="1" x14ac:dyDescent="0.3">
      <c r="A20" s="487" t="s">
        <v>444</v>
      </c>
      <c r="B20" s="488" t="s">
        <v>697</v>
      </c>
      <c r="C20" s="489">
        <v>1.8540000000000001</v>
      </c>
      <c r="D20" s="489">
        <v>1.6120000000000001</v>
      </c>
      <c r="E20" s="489"/>
      <c r="F20" s="489">
        <v>2.2629999999999999</v>
      </c>
      <c r="G20" s="489">
        <v>2</v>
      </c>
      <c r="H20" s="489">
        <v>0.2629999999999999</v>
      </c>
      <c r="I20" s="490">
        <v>1.1315</v>
      </c>
      <c r="J20" s="491" t="s">
        <v>1</v>
      </c>
    </row>
    <row r="21" spans="1:10" ht="14.4" customHeight="1" x14ac:dyDescent="0.3">
      <c r="A21" s="487" t="s">
        <v>444</v>
      </c>
      <c r="B21" s="488" t="s">
        <v>698</v>
      </c>
      <c r="C21" s="489">
        <v>0.54800000000000004</v>
      </c>
      <c r="D21" s="489">
        <v>0.252</v>
      </c>
      <c r="E21" s="489"/>
      <c r="F21" s="489">
        <v>0.378</v>
      </c>
      <c r="G21" s="489">
        <v>0</v>
      </c>
      <c r="H21" s="489">
        <v>0.378</v>
      </c>
      <c r="I21" s="490" t="s">
        <v>439</v>
      </c>
      <c r="J21" s="491" t="s">
        <v>1</v>
      </c>
    </row>
    <row r="22" spans="1:10" ht="14.4" customHeight="1" x14ac:dyDescent="0.3">
      <c r="A22" s="487" t="s">
        <v>444</v>
      </c>
      <c r="B22" s="488" t="s">
        <v>446</v>
      </c>
      <c r="C22" s="489">
        <v>21.469709999999999</v>
      </c>
      <c r="D22" s="489">
        <v>26.253519999999998</v>
      </c>
      <c r="E22" s="489"/>
      <c r="F22" s="489">
        <v>25.231000000000002</v>
      </c>
      <c r="G22" s="489">
        <v>28</v>
      </c>
      <c r="H22" s="489">
        <v>-2.7689999999999984</v>
      </c>
      <c r="I22" s="490">
        <v>0.90110714285714288</v>
      </c>
      <c r="J22" s="491" t="s">
        <v>447</v>
      </c>
    </row>
    <row r="23" spans="1:10" ht="14.4" customHeight="1" x14ac:dyDescent="0.3">
      <c r="A23" s="487" t="s">
        <v>439</v>
      </c>
      <c r="B23" s="488" t="s">
        <v>439</v>
      </c>
      <c r="C23" s="489" t="s">
        <v>439</v>
      </c>
      <c r="D23" s="489" t="s">
        <v>439</v>
      </c>
      <c r="E23" s="489"/>
      <c r="F23" s="489" t="s">
        <v>439</v>
      </c>
      <c r="G23" s="489" t="s">
        <v>439</v>
      </c>
      <c r="H23" s="489" t="s">
        <v>439</v>
      </c>
      <c r="I23" s="490" t="s">
        <v>439</v>
      </c>
      <c r="J23" s="491" t="s">
        <v>448</v>
      </c>
    </row>
    <row r="24" spans="1:10" ht="14.4" customHeight="1" x14ac:dyDescent="0.3">
      <c r="A24" s="487" t="s">
        <v>452</v>
      </c>
      <c r="B24" s="488" t="s">
        <v>453</v>
      </c>
      <c r="C24" s="489" t="s">
        <v>439</v>
      </c>
      <c r="D24" s="489" t="s">
        <v>439</v>
      </c>
      <c r="E24" s="489"/>
      <c r="F24" s="489" t="s">
        <v>439</v>
      </c>
      <c r="G24" s="489" t="s">
        <v>439</v>
      </c>
      <c r="H24" s="489" t="s">
        <v>439</v>
      </c>
      <c r="I24" s="490" t="s">
        <v>439</v>
      </c>
      <c r="J24" s="491" t="s">
        <v>0</v>
      </c>
    </row>
    <row r="25" spans="1:10" ht="14.4" customHeight="1" x14ac:dyDescent="0.3">
      <c r="A25" s="487" t="s">
        <v>452</v>
      </c>
      <c r="B25" s="488" t="s">
        <v>694</v>
      </c>
      <c r="C25" s="489">
        <v>0.23375000000000001</v>
      </c>
      <c r="D25" s="489">
        <v>0.57413000000000003</v>
      </c>
      <c r="E25" s="489"/>
      <c r="F25" s="489">
        <v>0.82466000000000006</v>
      </c>
      <c r="G25" s="489">
        <v>1</v>
      </c>
      <c r="H25" s="489">
        <v>-0.17533999999999994</v>
      </c>
      <c r="I25" s="490">
        <v>0.82466000000000006</v>
      </c>
      <c r="J25" s="491" t="s">
        <v>1</v>
      </c>
    </row>
    <row r="26" spans="1:10" ht="14.4" customHeight="1" x14ac:dyDescent="0.3">
      <c r="A26" s="487" t="s">
        <v>452</v>
      </c>
      <c r="B26" s="488" t="s">
        <v>695</v>
      </c>
      <c r="C26" s="489">
        <v>5.0358499999999999</v>
      </c>
      <c r="D26" s="489">
        <v>5.4739799999999992</v>
      </c>
      <c r="E26" s="489"/>
      <c r="F26" s="489">
        <v>5.0171599999999996</v>
      </c>
      <c r="G26" s="489">
        <v>6</v>
      </c>
      <c r="H26" s="489">
        <v>-0.98284000000000038</v>
      </c>
      <c r="I26" s="490">
        <v>0.83619333333333323</v>
      </c>
      <c r="J26" s="491" t="s">
        <v>1</v>
      </c>
    </row>
    <row r="27" spans="1:10" ht="14.4" customHeight="1" x14ac:dyDescent="0.3">
      <c r="A27" s="487" t="s">
        <v>452</v>
      </c>
      <c r="B27" s="488" t="s">
        <v>696</v>
      </c>
      <c r="C27" s="489">
        <v>2.4510000000000001</v>
      </c>
      <c r="D27" s="489">
        <v>0.81486999999999998</v>
      </c>
      <c r="E27" s="489"/>
      <c r="F27" s="489">
        <v>1.0165</v>
      </c>
      <c r="G27" s="489">
        <v>1</v>
      </c>
      <c r="H27" s="489">
        <v>1.6499999999999959E-2</v>
      </c>
      <c r="I27" s="490">
        <v>1.0165</v>
      </c>
      <c r="J27" s="491" t="s">
        <v>1</v>
      </c>
    </row>
    <row r="28" spans="1:10" ht="14.4" customHeight="1" x14ac:dyDescent="0.3">
      <c r="A28" s="487" t="s">
        <v>452</v>
      </c>
      <c r="B28" s="488" t="s">
        <v>697</v>
      </c>
      <c r="C28" s="489">
        <v>0.77100000000000002</v>
      </c>
      <c r="D28" s="489">
        <v>1.393</v>
      </c>
      <c r="E28" s="489"/>
      <c r="F28" s="489">
        <v>1.581</v>
      </c>
      <c r="G28" s="489">
        <v>2</v>
      </c>
      <c r="H28" s="489">
        <v>-0.41900000000000004</v>
      </c>
      <c r="I28" s="490">
        <v>0.79049999999999998</v>
      </c>
      <c r="J28" s="491" t="s">
        <v>1</v>
      </c>
    </row>
    <row r="29" spans="1:10" ht="14.4" customHeight="1" x14ac:dyDescent="0.3">
      <c r="A29" s="487" t="s">
        <v>452</v>
      </c>
      <c r="B29" s="488" t="s">
        <v>698</v>
      </c>
      <c r="C29" s="489">
        <v>0.27600000000000002</v>
      </c>
      <c r="D29" s="489">
        <v>0.50600000000000001</v>
      </c>
      <c r="E29" s="489"/>
      <c r="F29" s="489">
        <v>0.378</v>
      </c>
      <c r="G29" s="489">
        <v>1</v>
      </c>
      <c r="H29" s="489">
        <v>-0.622</v>
      </c>
      <c r="I29" s="490">
        <v>0.378</v>
      </c>
      <c r="J29" s="491" t="s">
        <v>1</v>
      </c>
    </row>
    <row r="30" spans="1:10" ht="14.4" customHeight="1" x14ac:dyDescent="0.3">
      <c r="A30" s="487" t="s">
        <v>452</v>
      </c>
      <c r="B30" s="488" t="s">
        <v>454</v>
      </c>
      <c r="C30" s="489">
        <v>8.7675999999999998</v>
      </c>
      <c r="D30" s="489">
        <v>8.7619799999999994</v>
      </c>
      <c r="E30" s="489"/>
      <c r="F30" s="489">
        <v>8.8173199999999987</v>
      </c>
      <c r="G30" s="489">
        <v>10</v>
      </c>
      <c r="H30" s="489">
        <v>-1.1826800000000013</v>
      </c>
      <c r="I30" s="490">
        <v>0.88173199999999985</v>
      </c>
      <c r="J30" s="491" t="s">
        <v>447</v>
      </c>
    </row>
    <row r="31" spans="1:10" ht="14.4" customHeight="1" x14ac:dyDescent="0.3">
      <c r="A31" s="487" t="s">
        <v>439</v>
      </c>
      <c r="B31" s="488" t="s">
        <v>439</v>
      </c>
      <c r="C31" s="489" t="s">
        <v>439</v>
      </c>
      <c r="D31" s="489" t="s">
        <v>439</v>
      </c>
      <c r="E31" s="489"/>
      <c r="F31" s="489" t="s">
        <v>439</v>
      </c>
      <c r="G31" s="489" t="s">
        <v>439</v>
      </c>
      <c r="H31" s="489" t="s">
        <v>439</v>
      </c>
      <c r="I31" s="490" t="s">
        <v>439</v>
      </c>
      <c r="J31" s="491" t="s">
        <v>448</v>
      </c>
    </row>
    <row r="32" spans="1:10" ht="14.4" customHeight="1" x14ac:dyDescent="0.3">
      <c r="A32" s="487" t="s">
        <v>437</v>
      </c>
      <c r="B32" s="488" t="s">
        <v>442</v>
      </c>
      <c r="C32" s="489">
        <v>30.237310000000001</v>
      </c>
      <c r="D32" s="489">
        <v>35.015499999999996</v>
      </c>
      <c r="E32" s="489"/>
      <c r="F32" s="489">
        <v>34.048320000000004</v>
      </c>
      <c r="G32" s="489">
        <v>39</v>
      </c>
      <c r="H32" s="489">
        <v>-4.9516799999999961</v>
      </c>
      <c r="I32" s="490">
        <v>0.87303384615384627</v>
      </c>
      <c r="J32" s="491" t="s">
        <v>443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781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3.2193948383500826</v>
      </c>
      <c r="J3" s="98">
        <f>SUBTOTAL(9,J5:J1048576)</f>
        <v>10576</v>
      </c>
      <c r="K3" s="99">
        <f>SUBTOTAL(9,K5:K1048576)</f>
        <v>34048.319810390472</v>
      </c>
    </row>
    <row r="4" spans="1:11" s="208" customFormat="1" ht="14.4" customHeight="1" thickBot="1" x14ac:dyDescent="0.3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5" t="s">
        <v>437</v>
      </c>
      <c r="B5" s="586" t="s">
        <v>438</v>
      </c>
      <c r="C5" s="589" t="s">
        <v>444</v>
      </c>
      <c r="D5" s="623" t="s">
        <v>445</v>
      </c>
      <c r="E5" s="589" t="s">
        <v>699</v>
      </c>
      <c r="F5" s="623" t="s">
        <v>700</v>
      </c>
      <c r="G5" s="589" t="s">
        <v>701</v>
      </c>
      <c r="H5" s="589" t="s">
        <v>702</v>
      </c>
      <c r="I5" s="116">
        <v>208.1199951171875</v>
      </c>
      <c r="J5" s="116">
        <v>29</v>
      </c>
      <c r="K5" s="609">
        <v>6035.4798583984375</v>
      </c>
    </row>
    <row r="6" spans="1:11" ht="14.4" customHeight="1" x14ac:dyDescent="0.3">
      <c r="A6" s="592" t="s">
        <v>437</v>
      </c>
      <c r="B6" s="593" t="s">
        <v>438</v>
      </c>
      <c r="C6" s="596" t="s">
        <v>444</v>
      </c>
      <c r="D6" s="624" t="s">
        <v>445</v>
      </c>
      <c r="E6" s="596" t="s">
        <v>703</v>
      </c>
      <c r="F6" s="624" t="s">
        <v>704</v>
      </c>
      <c r="G6" s="596" t="s">
        <v>705</v>
      </c>
      <c r="H6" s="596" t="s">
        <v>706</v>
      </c>
      <c r="I6" s="610">
        <v>13.020000457763672</v>
      </c>
      <c r="J6" s="610">
        <v>18</v>
      </c>
      <c r="K6" s="611">
        <v>234.36000823974609</v>
      </c>
    </row>
    <row r="7" spans="1:11" ht="14.4" customHeight="1" x14ac:dyDescent="0.3">
      <c r="A7" s="592" t="s">
        <v>437</v>
      </c>
      <c r="B7" s="593" t="s">
        <v>438</v>
      </c>
      <c r="C7" s="596" t="s">
        <v>444</v>
      </c>
      <c r="D7" s="624" t="s">
        <v>445</v>
      </c>
      <c r="E7" s="596" t="s">
        <v>703</v>
      </c>
      <c r="F7" s="624" t="s">
        <v>704</v>
      </c>
      <c r="G7" s="596" t="s">
        <v>707</v>
      </c>
      <c r="H7" s="596" t="s">
        <v>708</v>
      </c>
      <c r="I7" s="610">
        <v>0.86000001430511475</v>
      </c>
      <c r="J7" s="610">
        <v>10</v>
      </c>
      <c r="K7" s="611">
        <v>8.6000003814697266</v>
      </c>
    </row>
    <row r="8" spans="1:11" ht="14.4" customHeight="1" x14ac:dyDescent="0.3">
      <c r="A8" s="592" t="s">
        <v>437</v>
      </c>
      <c r="B8" s="593" t="s">
        <v>438</v>
      </c>
      <c r="C8" s="596" t="s">
        <v>444</v>
      </c>
      <c r="D8" s="624" t="s">
        <v>445</v>
      </c>
      <c r="E8" s="596" t="s">
        <v>703</v>
      </c>
      <c r="F8" s="624" t="s">
        <v>704</v>
      </c>
      <c r="G8" s="596" t="s">
        <v>709</v>
      </c>
      <c r="H8" s="596" t="s">
        <v>710</v>
      </c>
      <c r="I8" s="610">
        <v>1.5199999809265137</v>
      </c>
      <c r="J8" s="610">
        <v>5</v>
      </c>
      <c r="K8" s="611">
        <v>7.5999999046325684</v>
      </c>
    </row>
    <row r="9" spans="1:11" ht="14.4" customHeight="1" x14ac:dyDescent="0.3">
      <c r="A9" s="592" t="s">
        <v>437</v>
      </c>
      <c r="B9" s="593" t="s">
        <v>438</v>
      </c>
      <c r="C9" s="596" t="s">
        <v>444</v>
      </c>
      <c r="D9" s="624" t="s">
        <v>445</v>
      </c>
      <c r="E9" s="596" t="s">
        <v>703</v>
      </c>
      <c r="F9" s="624" t="s">
        <v>704</v>
      </c>
      <c r="G9" s="596" t="s">
        <v>711</v>
      </c>
      <c r="H9" s="596" t="s">
        <v>712</v>
      </c>
      <c r="I9" s="610">
        <v>7.6349999904632568</v>
      </c>
      <c r="J9" s="610">
        <v>11</v>
      </c>
      <c r="K9" s="611">
        <v>83.990001678466797</v>
      </c>
    </row>
    <row r="10" spans="1:11" ht="14.4" customHeight="1" x14ac:dyDescent="0.3">
      <c r="A10" s="592" t="s">
        <v>437</v>
      </c>
      <c r="B10" s="593" t="s">
        <v>438</v>
      </c>
      <c r="C10" s="596" t="s">
        <v>444</v>
      </c>
      <c r="D10" s="624" t="s">
        <v>445</v>
      </c>
      <c r="E10" s="596" t="s">
        <v>703</v>
      </c>
      <c r="F10" s="624" t="s">
        <v>704</v>
      </c>
      <c r="G10" s="596" t="s">
        <v>713</v>
      </c>
      <c r="H10" s="596" t="s">
        <v>714</v>
      </c>
      <c r="I10" s="610">
        <v>30.363333384195965</v>
      </c>
      <c r="J10" s="610">
        <v>4</v>
      </c>
      <c r="K10" s="611">
        <v>121.60000038146973</v>
      </c>
    </row>
    <row r="11" spans="1:11" ht="14.4" customHeight="1" x14ac:dyDescent="0.3">
      <c r="A11" s="592" t="s">
        <v>437</v>
      </c>
      <c r="B11" s="593" t="s">
        <v>438</v>
      </c>
      <c r="C11" s="596" t="s">
        <v>444</v>
      </c>
      <c r="D11" s="624" t="s">
        <v>445</v>
      </c>
      <c r="E11" s="596" t="s">
        <v>703</v>
      </c>
      <c r="F11" s="624" t="s">
        <v>704</v>
      </c>
      <c r="G11" s="596" t="s">
        <v>715</v>
      </c>
      <c r="H11" s="596" t="s">
        <v>716</v>
      </c>
      <c r="I11" s="610">
        <v>29.739999771118164</v>
      </c>
      <c r="J11" s="610">
        <v>3</v>
      </c>
      <c r="K11" s="611">
        <v>89.220001220703125</v>
      </c>
    </row>
    <row r="12" spans="1:11" ht="14.4" customHeight="1" x14ac:dyDescent="0.3">
      <c r="A12" s="592" t="s">
        <v>437</v>
      </c>
      <c r="B12" s="593" t="s">
        <v>438</v>
      </c>
      <c r="C12" s="596" t="s">
        <v>444</v>
      </c>
      <c r="D12" s="624" t="s">
        <v>445</v>
      </c>
      <c r="E12" s="596" t="s">
        <v>717</v>
      </c>
      <c r="F12" s="624" t="s">
        <v>718</v>
      </c>
      <c r="G12" s="596" t="s">
        <v>719</v>
      </c>
      <c r="H12" s="596" t="s">
        <v>720</v>
      </c>
      <c r="I12" s="610">
        <v>9.9999997764825821E-3</v>
      </c>
      <c r="J12" s="610">
        <v>600</v>
      </c>
      <c r="K12" s="611">
        <v>6</v>
      </c>
    </row>
    <row r="13" spans="1:11" ht="14.4" customHeight="1" x14ac:dyDescent="0.3">
      <c r="A13" s="592" t="s">
        <v>437</v>
      </c>
      <c r="B13" s="593" t="s">
        <v>438</v>
      </c>
      <c r="C13" s="596" t="s">
        <v>444</v>
      </c>
      <c r="D13" s="624" t="s">
        <v>445</v>
      </c>
      <c r="E13" s="596" t="s">
        <v>717</v>
      </c>
      <c r="F13" s="624" t="s">
        <v>718</v>
      </c>
      <c r="G13" s="596" t="s">
        <v>721</v>
      </c>
      <c r="H13" s="596" t="s">
        <v>722</v>
      </c>
      <c r="I13" s="610">
        <v>1.7999999523162842</v>
      </c>
      <c r="J13" s="610">
        <v>100</v>
      </c>
      <c r="K13" s="611">
        <v>180</v>
      </c>
    </row>
    <row r="14" spans="1:11" ht="14.4" customHeight="1" x14ac:dyDescent="0.3">
      <c r="A14" s="592" t="s">
        <v>437</v>
      </c>
      <c r="B14" s="593" t="s">
        <v>438</v>
      </c>
      <c r="C14" s="596" t="s">
        <v>444</v>
      </c>
      <c r="D14" s="624" t="s">
        <v>445</v>
      </c>
      <c r="E14" s="596" t="s">
        <v>717</v>
      </c>
      <c r="F14" s="624" t="s">
        <v>718</v>
      </c>
      <c r="G14" s="596" t="s">
        <v>723</v>
      </c>
      <c r="H14" s="596" t="s">
        <v>724</v>
      </c>
      <c r="I14" s="610">
        <v>11.734999656677246</v>
      </c>
      <c r="J14" s="610">
        <v>8</v>
      </c>
      <c r="K14" s="611">
        <v>93.870002746582031</v>
      </c>
    </row>
    <row r="15" spans="1:11" ht="14.4" customHeight="1" x14ac:dyDescent="0.3">
      <c r="A15" s="592" t="s">
        <v>437</v>
      </c>
      <c r="B15" s="593" t="s">
        <v>438</v>
      </c>
      <c r="C15" s="596" t="s">
        <v>444</v>
      </c>
      <c r="D15" s="624" t="s">
        <v>445</v>
      </c>
      <c r="E15" s="596" t="s">
        <v>717</v>
      </c>
      <c r="F15" s="624" t="s">
        <v>718</v>
      </c>
      <c r="G15" s="596" t="s">
        <v>725</v>
      </c>
      <c r="H15" s="596" t="s">
        <v>726</v>
      </c>
      <c r="I15" s="610">
        <v>13.310000419616699</v>
      </c>
      <c r="J15" s="610">
        <v>17</v>
      </c>
      <c r="K15" s="611">
        <v>226.27000617980957</v>
      </c>
    </row>
    <row r="16" spans="1:11" ht="14.4" customHeight="1" x14ac:dyDescent="0.3">
      <c r="A16" s="592" t="s">
        <v>437</v>
      </c>
      <c r="B16" s="593" t="s">
        <v>438</v>
      </c>
      <c r="C16" s="596" t="s">
        <v>444</v>
      </c>
      <c r="D16" s="624" t="s">
        <v>445</v>
      </c>
      <c r="E16" s="596" t="s">
        <v>717</v>
      </c>
      <c r="F16" s="624" t="s">
        <v>718</v>
      </c>
      <c r="G16" s="596" t="s">
        <v>727</v>
      </c>
      <c r="H16" s="596" t="s">
        <v>728</v>
      </c>
      <c r="I16" s="610">
        <v>2.2799999713897705</v>
      </c>
      <c r="J16" s="610">
        <v>50</v>
      </c>
      <c r="K16" s="611">
        <v>114</v>
      </c>
    </row>
    <row r="17" spans="1:11" ht="14.4" customHeight="1" x14ac:dyDescent="0.3">
      <c r="A17" s="592" t="s">
        <v>437</v>
      </c>
      <c r="B17" s="593" t="s">
        <v>438</v>
      </c>
      <c r="C17" s="596" t="s">
        <v>444</v>
      </c>
      <c r="D17" s="624" t="s">
        <v>445</v>
      </c>
      <c r="E17" s="596" t="s">
        <v>717</v>
      </c>
      <c r="F17" s="624" t="s">
        <v>718</v>
      </c>
      <c r="G17" s="596" t="s">
        <v>729</v>
      </c>
      <c r="H17" s="596" t="s">
        <v>730</v>
      </c>
      <c r="I17" s="610">
        <v>1.6799999475479126</v>
      </c>
      <c r="J17" s="610">
        <v>100</v>
      </c>
      <c r="K17" s="611">
        <v>168</v>
      </c>
    </row>
    <row r="18" spans="1:11" ht="14.4" customHeight="1" x14ac:dyDescent="0.3">
      <c r="A18" s="592" t="s">
        <v>437</v>
      </c>
      <c r="B18" s="593" t="s">
        <v>438</v>
      </c>
      <c r="C18" s="596" t="s">
        <v>444</v>
      </c>
      <c r="D18" s="624" t="s">
        <v>445</v>
      </c>
      <c r="E18" s="596" t="s">
        <v>717</v>
      </c>
      <c r="F18" s="624" t="s">
        <v>718</v>
      </c>
      <c r="G18" s="596" t="s">
        <v>731</v>
      </c>
      <c r="H18" s="596" t="s">
        <v>732</v>
      </c>
      <c r="I18" s="610">
        <v>1.9850000143051147</v>
      </c>
      <c r="J18" s="610">
        <v>150</v>
      </c>
      <c r="K18" s="611">
        <v>298</v>
      </c>
    </row>
    <row r="19" spans="1:11" ht="14.4" customHeight="1" x14ac:dyDescent="0.3">
      <c r="A19" s="592" t="s">
        <v>437</v>
      </c>
      <c r="B19" s="593" t="s">
        <v>438</v>
      </c>
      <c r="C19" s="596" t="s">
        <v>444</v>
      </c>
      <c r="D19" s="624" t="s">
        <v>445</v>
      </c>
      <c r="E19" s="596" t="s">
        <v>717</v>
      </c>
      <c r="F19" s="624" t="s">
        <v>718</v>
      </c>
      <c r="G19" s="596" t="s">
        <v>733</v>
      </c>
      <c r="H19" s="596" t="s">
        <v>734</v>
      </c>
      <c r="I19" s="610">
        <v>1.8999999761581421</v>
      </c>
      <c r="J19" s="610">
        <v>100</v>
      </c>
      <c r="K19" s="611">
        <v>190</v>
      </c>
    </row>
    <row r="20" spans="1:11" ht="14.4" customHeight="1" x14ac:dyDescent="0.3">
      <c r="A20" s="592" t="s">
        <v>437</v>
      </c>
      <c r="B20" s="593" t="s">
        <v>438</v>
      </c>
      <c r="C20" s="596" t="s">
        <v>444</v>
      </c>
      <c r="D20" s="624" t="s">
        <v>445</v>
      </c>
      <c r="E20" s="596" t="s">
        <v>717</v>
      </c>
      <c r="F20" s="624" t="s">
        <v>718</v>
      </c>
      <c r="G20" s="596" t="s">
        <v>735</v>
      </c>
      <c r="H20" s="596" t="s">
        <v>736</v>
      </c>
      <c r="I20" s="610">
        <v>2.6950000524520874</v>
      </c>
      <c r="J20" s="610">
        <v>200</v>
      </c>
      <c r="K20" s="611">
        <v>539</v>
      </c>
    </row>
    <row r="21" spans="1:11" ht="14.4" customHeight="1" x14ac:dyDescent="0.3">
      <c r="A21" s="592" t="s">
        <v>437</v>
      </c>
      <c r="B21" s="593" t="s">
        <v>438</v>
      </c>
      <c r="C21" s="596" t="s">
        <v>444</v>
      </c>
      <c r="D21" s="624" t="s">
        <v>445</v>
      </c>
      <c r="E21" s="596" t="s">
        <v>717</v>
      </c>
      <c r="F21" s="624" t="s">
        <v>718</v>
      </c>
      <c r="G21" s="596" t="s">
        <v>737</v>
      </c>
      <c r="H21" s="596" t="s">
        <v>738</v>
      </c>
      <c r="I21" s="610">
        <v>1.9249999523162842</v>
      </c>
      <c r="J21" s="610">
        <v>600</v>
      </c>
      <c r="K21" s="611">
        <v>1156</v>
      </c>
    </row>
    <row r="22" spans="1:11" ht="14.4" customHeight="1" x14ac:dyDescent="0.3">
      <c r="A22" s="592" t="s">
        <v>437</v>
      </c>
      <c r="B22" s="593" t="s">
        <v>438</v>
      </c>
      <c r="C22" s="596" t="s">
        <v>444</v>
      </c>
      <c r="D22" s="624" t="s">
        <v>445</v>
      </c>
      <c r="E22" s="596" t="s">
        <v>717</v>
      </c>
      <c r="F22" s="624" t="s">
        <v>718</v>
      </c>
      <c r="G22" s="596" t="s">
        <v>739</v>
      </c>
      <c r="H22" s="596" t="s">
        <v>740</v>
      </c>
      <c r="I22" s="610">
        <v>2.1600000858306885</v>
      </c>
      <c r="J22" s="610">
        <v>10</v>
      </c>
      <c r="K22" s="611">
        <v>21.600000381469727</v>
      </c>
    </row>
    <row r="23" spans="1:11" ht="14.4" customHeight="1" x14ac:dyDescent="0.3">
      <c r="A23" s="592" t="s">
        <v>437</v>
      </c>
      <c r="B23" s="593" t="s">
        <v>438</v>
      </c>
      <c r="C23" s="596" t="s">
        <v>444</v>
      </c>
      <c r="D23" s="624" t="s">
        <v>445</v>
      </c>
      <c r="E23" s="596" t="s">
        <v>717</v>
      </c>
      <c r="F23" s="624" t="s">
        <v>718</v>
      </c>
      <c r="G23" s="596" t="s">
        <v>741</v>
      </c>
      <c r="H23" s="596" t="s">
        <v>742</v>
      </c>
      <c r="I23" s="610">
        <v>21.239999771118164</v>
      </c>
      <c r="J23" s="610">
        <v>5</v>
      </c>
      <c r="K23" s="611">
        <v>106.19999694824219</v>
      </c>
    </row>
    <row r="24" spans="1:11" ht="14.4" customHeight="1" x14ac:dyDescent="0.3">
      <c r="A24" s="592" t="s">
        <v>437</v>
      </c>
      <c r="B24" s="593" t="s">
        <v>438</v>
      </c>
      <c r="C24" s="596" t="s">
        <v>444</v>
      </c>
      <c r="D24" s="624" t="s">
        <v>445</v>
      </c>
      <c r="E24" s="596" t="s">
        <v>717</v>
      </c>
      <c r="F24" s="624" t="s">
        <v>718</v>
      </c>
      <c r="G24" s="596" t="s">
        <v>743</v>
      </c>
      <c r="H24" s="596" t="s">
        <v>744</v>
      </c>
      <c r="I24" s="610">
        <v>2.5099999904632568</v>
      </c>
      <c r="J24" s="610">
        <v>200</v>
      </c>
      <c r="K24" s="611">
        <v>502</v>
      </c>
    </row>
    <row r="25" spans="1:11" ht="14.4" customHeight="1" x14ac:dyDescent="0.3">
      <c r="A25" s="592" t="s">
        <v>437</v>
      </c>
      <c r="B25" s="593" t="s">
        <v>438</v>
      </c>
      <c r="C25" s="596" t="s">
        <v>444</v>
      </c>
      <c r="D25" s="624" t="s">
        <v>445</v>
      </c>
      <c r="E25" s="596" t="s">
        <v>717</v>
      </c>
      <c r="F25" s="624" t="s">
        <v>718</v>
      </c>
      <c r="G25" s="596" t="s">
        <v>745</v>
      </c>
      <c r="H25" s="596" t="s">
        <v>746</v>
      </c>
      <c r="I25" s="610">
        <v>4.619999885559082</v>
      </c>
      <c r="J25" s="610">
        <v>5</v>
      </c>
      <c r="K25" s="611">
        <v>23.100000381469727</v>
      </c>
    </row>
    <row r="26" spans="1:11" ht="14.4" customHeight="1" x14ac:dyDescent="0.3">
      <c r="A26" s="592" t="s">
        <v>437</v>
      </c>
      <c r="B26" s="593" t="s">
        <v>438</v>
      </c>
      <c r="C26" s="596" t="s">
        <v>444</v>
      </c>
      <c r="D26" s="624" t="s">
        <v>445</v>
      </c>
      <c r="E26" s="596" t="s">
        <v>717</v>
      </c>
      <c r="F26" s="624" t="s">
        <v>718</v>
      </c>
      <c r="G26" s="596" t="s">
        <v>747</v>
      </c>
      <c r="H26" s="596" t="s">
        <v>748</v>
      </c>
      <c r="I26" s="610">
        <v>21.239999771118164</v>
      </c>
      <c r="J26" s="610">
        <v>104</v>
      </c>
      <c r="K26" s="611">
        <v>2208.9599609375</v>
      </c>
    </row>
    <row r="27" spans="1:11" ht="14.4" customHeight="1" x14ac:dyDescent="0.3">
      <c r="A27" s="592" t="s">
        <v>437</v>
      </c>
      <c r="B27" s="593" t="s">
        <v>438</v>
      </c>
      <c r="C27" s="596" t="s">
        <v>444</v>
      </c>
      <c r="D27" s="624" t="s">
        <v>445</v>
      </c>
      <c r="E27" s="596" t="s">
        <v>717</v>
      </c>
      <c r="F27" s="624" t="s">
        <v>718</v>
      </c>
      <c r="G27" s="596" t="s">
        <v>749</v>
      </c>
      <c r="H27" s="596" t="s">
        <v>750</v>
      </c>
      <c r="I27" s="610">
        <v>2.5299999713897705</v>
      </c>
      <c r="J27" s="610">
        <v>5</v>
      </c>
      <c r="K27" s="611">
        <v>12.649999618530273</v>
      </c>
    </row>
    <row r="28" spans="1:11" ht="14.4" customHeight="1" x14ac:dyDescent="0.3">
      <c r="A28" s="592" t="s">
        <v>437</v>
      </c>
      <c r="B28" s="593" t="s">
        <v>438</v>
      </c>
      <c r="C28" s="596" t="s">
        <v>444</v>
      </c>
      <c r="D28" s="624" t="s">
        <v>445</v>
      </c>
      <c r="E28" s="596" t="s">
        <v>751</v>
      </c>
      <c r="F28" s="624" t="s">
        <v>752</v>
      </c>
      <c r="G28" s="596" t="s">
        <v>753</v>
      </c>
      <c r="H28" s="596" t="s">
        <v>754</v>
      </c>
      <c r="I28" s="610">
        <v>10.163999938964844</v>
      </c>
      <c r="J28" s="610">
        <v>1000</v>
      </c>
      <c r="K28" s="611">
        <v>10163.5</v>
      </c>
    </row>
    <row r="29" spans="1:11" ht="14.4" customHeight="1" x14ac:dyDescent="0.3">
      <c r="A29" s="592" t="s">
        <v>437</v>
      </c>
      <c r="B29" s="593" t="s">
        <v>438</v>
      </c>
      <c r="C29" s="596" t="s">
        <v>444</v>
      </c>
      <c r="D29" s="624" t="s">
        <v>445</v>
      </c>
      <c r="E29" s="596" t="s">
        <v>755</v>
      </c>
      <c r="F29" s="624" t="s">
        <v>756</v>
      </c>
      <c r="G29" s="596" t="s">
        <v>757</v>
      </c>
      <c r="H29" s="596" t="s">
        <v>758</v>
      </c>
      <c r="I29" s="610">
        <v>0.54000002145767212</v>
      </c>
      <c r="J29" s="610">
        <v>100</v>
      </c>
      <c r="K29" s="611">
        <v>54</v>
      </c>
    </row>
    <row r="30" spans="1:11" ht="14.4" customHeight="1" x14ac:dyDescent="0.3">
      <c r="A30" s="592" t="s">
        <v>437</v>
      </c>
      <c r="B30" s="593" t="s">
        <v>438</v>
      </c>
      <c r="C30" s="596" t="s">
        <v>444</v>
      </c>
      <c r="D30" s="624" t="s">
        <v>445</v>
      </c>
      <c r="E30" s="596" t="s">
        <v>755</v>
      </c>
      <c r="F30" s="624" t="s">
        <v>756</v>
      </c>
      <c r="G30" s="596" t="s">
        <v>759</v>
      </c>
      <c r="H30" s="596" t="s">
        <v>760</v>
      </c>
      <c r="I30" s="610">
        <v>0.97000002861022949</v>
      </c>
      <c r="J30" s="610">
        <v>600</v>
      </c>
      <c r="K30" s="611">
        <v>582</v>
      </c>
    </row>
    <row r="31" spans="1:11" ht="14.4" customHeight="1" x14ac:dyDescent="0.3">
      <c r="A31" s="592" t="s">
        <v>437</v>
      </c>
      <c r="B31" s="593" t="s">
        <v>438</v>
      </c>
      <c r="C31" s="596" t="s">
        <v>444</v>
      </c>
      <c r="D31" s="624" t="s">
        <v>445</v>
      </c>
      <c r="E31" s="596" t="s">
        <v>755</v>
      </c>
      <c r="F31" s="624" t="s">
        <v>756</v>
      </c>
      <c r="G31" s="596" t="s">
        <v>761</v>
      </c>
      <c r="H31" s="596" t="s">
        <v>762</v>
      </c>
      <c r="I31" s="610">
        <v>1.8074999451637268</v>
      </c>
      <c r="J31" s="610">
        <v>900</v>
      </c>
      <c r="K31" s="611">
        <v>1627</v>
      </c>
    </row>
    <row r="32" spans="1:11" ht="14.4" customHeight="1" x14ac:dyDescent="0.3">
      <c r="A32" s="592" t="s">
        <v>437</v>
      </c>
      <c r="B32" s="593" t="s">
        <v>438</v>
      </c>
      <c r="C32" s="596" t="s">
        <v>444</v>
      </c>
      <c r="D32" s="624" t="s">
        <v>445</v>
      </c>
      <c r="E32" s="596" t="s">
        <v>763</v>
      </c>
      <c r="F32" s="624" t="s">
        <v>764</v>
      </c>
      <c r="G32" s="596" t="s">
        <v>765</v>
      </c>
      <c r="H32" s="596" t="s">
        <v>766</v>
      </c>
      <c r="I32" s="610">
        <v>0.62999999523162842</v>
      </c>
      <c r="J32" s="610">
        <v>400</v>
      </c>
      <c r="K32" s="611">
        <v>252</v>
      </c>
    </row>
    <row r="33" spans="1:11" ht="14.4" customHeight="1" x14ac:dyDescent="0.3">
      <c r="A33" s="592" t="s">
        <v>437</v>
      </c>
      <c r="B33" s="593" t="s">
        <v>438</v>
      </c>
      <c r="C33" s="596" t="s">
        <v>444</v>
      </c>
      <c r="D33" s="624" t="s">
        <v>445</v>
      </c>
      <c r="E33" s="596" t="s">
        <v>763</v>
      </c>
      <c r="F33" s="624" t="s">
        <v>764</v>
      </c>
      <c r="G33" s="596" t="s">
        <v>767</v>
      </c>
      <c r="H33" s="596" t="s">
        <v>768</v>
      </c>
      <c r="I33" s="610">
        <v>0.62999999523162842</v>
      </c>
      <c r="J33" s="610">
        <v>200</v>
      </c>
      <c r="K33" s="611">
        <v>126</v>
      </c>
    </row>
    <row r="34" spans="1:11" ht="14.4" customHeight="1" x14ac:dyDescent="0.3">
      <c r="A34" s="592" t="s">
        <v>437</v>
      </c>
      <c r="B34" s="593" t="s">
        <v>438</v>
      </c>
      <c r="C34" s="596" t="s">
        <v>452</v>
      </c>
      <c r="D34" s="624" t="s">
        <v>453</v>
      </c>
      <c r="E34" s="596" t="s">
        <v>703</v>
      </c>
      <c r="F34" s="624" t="s">
        <v>704</v>
      </c>
      <c r="G34" s="596" t="s">
        <v>705</v>
      </c>
      <c r="H34" s="596" t="s">
        <v>706</v>
      </c>
      <c r="I34" s="610">
        <v>13.020000457763672</v>
      </c>
      <c r="J34" s="610">
        <v>30</v>
      </c>
      <c r="K34" s="611">
        <v>390.59999084472656</v>
      </c>
    </row>
    <row r="35" spans="1:11" ht="14.4" customHeight="1" x14ac:dyDescent="0.3">
      <c r="A35" s="592" t="s">
        <v>437</v>
      </c>
      <c r="B35" s="593" t="s">
        <v>438</v>
      </c>
      <c r="C35" s="596" t="s">
        <v>452</v>
      </c>
      <c r="D35" s="624" t="s">
        <v>453</v>
      </c>
      <c r="E35" s="596" t="s">
        <v>703</v>
      </c>
      <c r="F35" s="624" t="s">
        <v>704</v>
      </c>
      <c r="G35" s="596" t="s">
        <v>711</v>
      </c>
      <c r="H35" s="596" t="s">
        <v>712</v>
      </c>
      <c r="I35" s="610">
        <v>7.630000114440918</v>
      </c>
      <c r="J35" s="610">
        <v>15</v>
      </c>
      <c r="K35" s="611">
        <v>114.45000076293945</v>
      </c>
    </row>
    <row r="36" spans="1:11" ht="14.4" customHeight="1" x14ac:dyDescent="0.3">
      <c r="A36" s="592" t="s">
        <v>437</v>
      </c>
      <c r="B36" s="593" t="s">
        <v>438</v>
      </c>
      <c r="C36" s="596" t="s">
        <v>452</v>
      </c>
      <c r="D36" s="624" t="s">
        <v>453</v>
      </c>
      <c r="E36" s="596" t="s">
        <v>703</v>
      </c>
      <c r="F36" s="624" t="s">
        <v>704</v>
      </c>
      <c r="G36" s="596" t="s">
        <v>713</v>
      </c>
      <c r="H36" s="596" t="s">
        <v>714</v>
      </c>
      <c r="I36" s="610">
        <v>29.723333358764648</v>
      </c>
      <c r="J36" s="610">
        <v>4</v>
      </c>
      <c r="K36" s="611">
        <v>118.5</v>
      </c>
    </row>
    <row r="37" spans="1:11" ht="14.4" customHeight="1" x14ac:dyDescent="0.3">
      <c r="A37" s="592" t="s">
        <v>437</v>
      </c>
      <c r="B37" s="593" t="s">
        <v>438</v>
      </c>
      <c r="C37" s="596" t="s">
        <v>452</v>
      </c>
      <c r="D37" s="624" t="s">
        <v>453</v>
      </c>
      <c r="E37" s="596" t="s">
        <v>703</v>
      </c>
      <c r="F37" s="624" t="s">
        <v>704</v>
      </c>
      <c r="G37" s="596" t="s">
        <v>715</v>
      </c>
      <c r="H37" s="596" t="s">
        <v>716</v>
      </c>
      <c r="I37" s="610">
        <v>28.729999542236328</v>
      </c>
      <c r="J37" s="610">
        <v>7</v>
      </c>
      <c r="K37" s="611">
        <v>201.11000061035156</v>
      </c>
    </row>
    <row r="38" spans="1:11" ht="14.4" customHeight="1" x14ac:dyDescent="0.3">
      <c r="A38" s="592" t="s">
        <v>437</v>
      </c>
      <c r="B38" s="593" t="s">
        <v>438</v>
      </c>
      <c r="C38" s="596" t="s">
        <v>452</v>
      </c>
      <c r="D38" s="624" t="s">
        <v>453</v>
      </c>
      <c r="E38" s="596" t="s">
        <v>717</v>
      </c>
      <c r="F38" s="624" t="s">
        <v>718</v>
      </c>
      <c r="G38" s="596" t="s">
        <v>719</v>
      </c>
      <c r="H38" s="596" t="s">
        <v>720</v>
      </c>
      <c r="I38" s="610">
        <v>1.6666666294137638E-2</v>
      </c>
      <c r="J38" s="610">
        <v>800</v>
      </c>
      <c r="K38" s="611">
        <v>11</v>
      </c>
    </row>
    <row r="39" spans="1:11" ht="14.4" customHeight="1" x14ac:dyDescent="0.3">
      <c r="A39" s="592" t="s">
        <v>437</v>
      </c>
      <c r="B39" s="593" t="s">
        <v>438</v>
      </c>
      <c r="C39" s="596" t="s">
        <v>452</v>
      </c>
      <c r="D39" s="624" t="s">
        <v>453</v>
      </c>
      <c r="E39" s="596" t="s">
        <v>717</v>
      </c>
      <c r="F39" s="624" t="s">
        <v>718</v>
      </c>
      <c r="G39" s="596" t="s">
        <v>721</v>
      </c>
      <c r="H39" s="596" t="s">
        <v>722</v>
      </c>
      <c r="I39" s="610">
        <v>1.8049999475479126</v>
      </c>
      <c r="J39" s="610">
        <v>200</v>
      </c>
      <c r="K39" s="611">
        <v>361</v>
      </c>
    </row>
    <row r="40" spans="1:11" ht="14.4" customHeight="1" x14ac:dyDescent="0.3">
      <c r="A40" s="592" t="s">
        <v>437</v>
      </c>
      <c r="B40" s="593" t="s">
        <v>438</v>
      </c>
      <c r="C40" s="596" t="s">
        <v>452</v>
      </c>
      <c r="D40" s="624" t="s">
        <v>453</v>
      </c>
      <c r="E40" s="596" t="s">
        <v>717</v>
      </c>
      <c r="F40" s="624" t="s">
        <v>718</v>
      </c>
      <c r="G40" s="596" t="s">
        <v>769</v>
      </c>
      <c r="H40" s="596" t="s">
        <v>770</v>
      </c>
      <c r="I40" s="610">
        <v>2.0499999523162842</v>
      </c>
      <c r="J40" s="610">
        <v>10</v>
      </c>
      <c r="K40" s="611">
        <v>20.5</v>
      </c>
    </row>
    <row r="41" spans="1:11" ht="14.4" customHeight="1" x14ac:dyDescent="0.3">
      <c r="A41" s="592" t="s">
        <v>437</v>
      </c>
      <c r="B41" s="593" t="s">
        <v>438</v>
      </c>
      <c r="C41" s="596" t="s">
        <v>452</v>
      </c>
      <c r="D41" s="624" t="s">
        <v>453</v>
      </c>
      <c r="E41" s="596" t="s">
        <v>717</v>
      </c>
      <c r="F41" s="624" t="s">
        <v>718</v>
      </c>
      <c r="G41" s="596" t="s">
        <v>771</v>
      </c>
      <c r="H41" s="596" t="s">
        <v>772</v>
      </c>
      <c r="I41" s="610">
        <v>0.25</v>
      </c>
      <c r="J41" s="610">
        <v>200</v>
      </c>
      <c r="K41" s="611">
        <v>50</v>
      </c>
    </row>
    <row r="42" spans="1:11" ht="14.4" customHeight="1" x14ac:dyDescent="0.3">
      <c r="A42" s="592" t="s">
        <v>437</v>
      </c>
      <c r="B42" s="593" t="s">
        <v>438</v>
      </c>
      <c r="C42" s="596" t="s">
        <v>452</v>
      </c>
      <c r="D42" s="624" t="s">
        <v>453</v>
      </c>
      <c r="E42" s="596" t="s">
        <v>717</v>
      </c>
      <c r="F42" s="624" t="s">
        <v>718</v>
      </c>
      <c r="G42" s="596" t="s">
        <v>723</v>
      </c>
      <c r="H42" s="596" t="s">
        <v>724</v>
      </c>
      <c r="I42" s="610">
        <v>11.729999542236328</v>
      </c>
      <c r="J42" s="610">
        <v>30</v>
      </c>
      <c r="K42" s="611">
        <v>351.89999389648437</v>
      </c>
    </row>
    <row r="43" spans="1:11" ht="14.4" customHeight="1" x14ac:dyDescent="0.3">
      <c r="A43" s="592" t="s">
        <v>437</v>
      </c>
      <c r="B43" s="593" t="s">
        <v>438</v>
      </c>
      <c r="C43" s="596" t="s">
        <v>452</v>
      </c>
      <c r="D43" s="624" t="s">
        <v>453</v>
      </c>
      <c r="E43" s="596" t="s">
        <v>717</v>
      </c>
      <c r="F43" s="624" t="s">
        <v>718</v>
      </c>
      <c r="G43" s="596" t="s">
        <v>725</v>
      </c>
      <c r="H43" s="596" t="s">
        <v>726</v>
      </c>
      <c r="I43" s="610">
        <v>13.310000419616699</v>
      </c>
      <c r="J43" s="610">
        <v>5</v>
      </c>
      <c r="K43" s="611">
        <v>66.550003051757812</v>
      </c>
    </row>
    <row r="44" spans="1:11" ht="14.4" customHeight="1" x14ac:dyDescent="0.3">
      <c r="A44" s="592" t="s">
        <v>437</v>
      </c>
      <c r="B44" s="593" t="s">
        <v>438</v>
      </c>
      <c r="C44" s="596" t="s">
        <v>452</v>
      </c>
      <c r="D44" s="624" t="s">
        <v>453</v>
      </c>
      <c r="E44" s="596" t="s">
        <v>717</v>
      </c>
      <c r="F44" s="624" t="s">
        <v>718</v>
      </c>
      <c r="G44" s="596" t="s">
        <v>727</v>
      </c>
      <c r="H44" s="596" t="s">
        <v>728</v>
      </c>
      <c r="I44" s="610">
        <v>2.2899999618530273</v>
      </c>
      <c r="J44" s="610">
        <v>150</v>
      </c>
      <c r="K44" s="611">
        <v>343.5</v>
      </c>
    </row>
    <row r="45" spans="1:11" ht="14.4" customHeight="1" x14ac:dyDescent="0.3">
      <c r="A45" s="592" t="s">
        <v>437</v>
      </c>
      <c r="B45" s="593" t="s">
        <v>438</v>
      </c>
      <c r="C45" s="596" t="s">
        <v>452</v>
      </c>
      <c r="D45" s="624" t="s">
        <v>453</v>
      </c>
      <c r="E45" s="596" t="s">
        <v>717</v>
      </c>
      <c r="F45" s="624" t="s">
        <v>718</v>
      </c>
      <c r="G45" s="596" t="s">
        <v>773</v>
      </c>
      <c r="H45" s="596" t="s">
        <v>774</v>
      </c>
      <c r="I45" s="610">
        <v>2.5699999332427979</v>
      </c>
      <c r="J45" s="610">
        <v>100</v>
      </c>
      <c r="K45" s="611">
        <v>256.51998901367187</v>
      </c>
    </row>
    <row r="46" spans="1:11" ht="14.4" customHeight="1" x14ac:dyDescent="0.3">
      <c r="A46" s="592" t="s">
        <v>437</v>
      </c>
      <c r="B46" s="593" t="s">
        <v>438</v>
      </c>
      <c r="C46" s="596" t="s">
        <v>452</v>
      </c>
      <c r="D46" s="624" t="s">
        <v>453</v>
      </c>
      <c r="E46" s="596" t="s">
        <v>717</v>
      </c>
      <c r="F46" s="624" t="s">
        <v>718</v>
      </c>
      <c r="G46" s="596" t="s">
        <v>729</v>
      </c>
      <c r="H46" s="596" t="s">
        <v>730</v>
      </c>
      <c r="I46" s="610">
        <v>1.6799999475479126</v>
      </c>
      <c r="J46" s="610">
        <v>200</v>
      </c>
      <c r="K46" s="611">
        <v>336</v>
      </c>
    </row>
    <row r="47" spans="1:11" ht="14.4" customHeight="1" x14ac:dyDescent="0.3">
      <c r="A47" s="592" t="s">
        <v>437</v>
      </c>
      <c r="B47" s="593" t="s">
        <v>438</v>
      </c>
      <c r="C47" s="596" t="s">
        <v>452</v>
      </c>
      <c r="D47" s="624" t="s">
        <v>453</v>
      </c>
      <c r="E47" s="596" t="s">
        <v>717</v>
      </c>
      <c r="F47" s="624" t="s">
        <v>718</v>
      </c>
      <c r="G47" s="596" t="s">
        <v>775</v>
      </c>
      <c r="H47" s="596" t="s">
        <v>776</v>
      </c>
      <c r="I47" s="610">
        <v>35.090000152587891</v>
      </c>
      <c r="J47" s="610">
        <v>1</v>
      </c>
      <c r="K47" s="611">
        <v>35.090000152587891</v>
      </c>
    </row>
    <row r="48" spans="1:11" ht="14.4" customHeight="1" x14ac:dyDescent="0.3">
      <c r="A48" s="592" t="s">
        <v>437</v>
      </c>
      <c r="B48" s="593" t="s">
        <v>438</v>
      </c>
      <c r="C48" s="596" t="s">
        <v>452</v>
      </c>
      <c r="D48" s="624" t="s">
        <v>453</v>
      </c>
      <c r="E48" s="596" t="s">
        <v>717</v>
      </c>
      <c r="F48" s="624" t="s">
        <v>718</v>
      </c>
      <c r="G48" s="596" t="s">
        <v>731</v>
      </c>
      <c r="H48" s="596" t="s">
        <v>732</v>
      </c>
      <c r="I48" s="610">
        <v>1.9866666793823242</v>
      </c>
      <c r="J48" s="610">
        <v>300</v>
      </c>
      <c r="K48" s="611">
        <v>595.5</v>
      </c>
    </row>
    <row r="49" spans="1:11" ht="14.4" customHeight="1" x14ac:dyDescent="0.3">
      <c r="A49" s="592" t="s">
        <v>437</v>
      </c>
      <c r="B49" s="593" t="s">
        <v>438</v>
      </c>
      <c r="C49" s="596" t="s">
        <v>452</v>
      </c>
      <c r="D49" s="624" t="s">
        <v>453</v>
      </c>
      <c r="E49" s="596" t="s">
        <v>717</v>
      </c>
      <c r="F49" s="624" t="s">
        <v>718</v>
      </c>
      <c r="G49" s="596" t="s">
        <v>733</v>
      </c>
      <c r="H49" s="596" t="s">
        <v>734</v>
      </c>
      <c r="I49" s="610">
        <v>1.8999999761581421</v>
      </c>
      <c r="J49" s="610">
        <v>250</v>
      </c>
      <c r="K49" s="611">
        <v>475</v>
      </c>
    </row>
    <row r="50" spans="1:11" ht="14.4" customHeight="1" x14ac:dyDescent="0.3">
      <c r="A50" s="592" t="s">
        <v>437</v>
      </c>
      <c r="B50" s="593" t="s">
        <v>438</v>
      </c>
      <c r="C50" s="596" t="s">
        <v>452</v>
      </c>
      <c r="D50" s="624" t="s">
        <v>453</v>
      </c>
      <c r="E50" s="596" t="s">
        <v>717</v>
      </c>
      <c r="F50" s="624" t="s">
        <v>718</v>
      </c>
      <c r="G50" s="596" t="s">
        <v>735</v>
      </c>
      <c r="H50" s="596" t="s">
        <v>736</v>
      </c>
      <c r="I50" s="610">
        <v>2.6950000524520874</v>
      </c>
      <c r="J50" s="610">
        <v>150</v>
      </c>
      <c r="K50" s="611">
        <v>404.5</v>
      </c>
    </row>
    <row r="51" spans="1:11" ht="14.4" customHeight="1" x14ac:dyDescent="0.3">
      <c r="A51" s="592" t="s">
        <v>437</v>
      </c>
      <c r="B51" s="593" t="s">
        <v>438</v>
      </c>
      <c r="C51" s="596" t="s">
        <v>452</v>
      </c>
      <c r="D51" s="624" t="s">
        <v>453</v>
      </c>
      <c r="E51" s="596" t="s">
        <v>717</v>
      </c>
      <c r="F51" s="624" t="s">
        <v>718</v>
      </c>
      <c r="G51" s="596" t="s">
        <v>737</v>
      </c>
      <c r="H51" s="596" t="s">
        <v>738</v>
      </c>
      <c r="I51" s="610">
        <v>1.9249999523162842</v>
      </c>
      <c r="J51" s="610">
        <v>500</v>
      </c>
      <c r="K51" s="611">
        <v>964</v>
      </c>
    </row>
    <row r="52" spans="1:11" ht="14.4" customHeight="1" x14ac:dyDescent="0.3">
      <c r="A52" s="592" t="s">
        <v>437</v>
      </c>
      <c r="B52" s="593" t="s">
        <v>438</v>
      </c>
      <c r="C52" s="596" t="s">
        <v>452</v>
      </c>
      <c r="D52" s="624" t="s">
        <v>453</v>
      </c>
      <c r="E52" s="596" t="s">
        <v>717</v>
      </c>
      <c r="F52" s="624" t="s">
        <v>718</v>
      </c>
      <c r="G52" s="596" t="s">
        <v>777</v>
      </c>
      <c r="H52" s="596" t="s">
        <v>778</v>
      </c>
      <c r="I52" s="610">
        <v>3.0699999332427979</v>
      </c>
      <c r="J52" s="610">
        <v>100</v>
      </c>
      <c r="K52" s="611">
        <v>307</v>
      </c>
    </row>
    <row r="53" spans="1:11" ht="14.4" customHeight="1" x14ac:dyDescent="0.3">
      <c r="A53" s="592" t="s">
        <v>437</v>
      </c>
      <c r="B53" s="593" t="s">
        <v>438</v>
      </c>
      <c r="C53" s="596" t="s">
        <v>452</v>
      </c>
      <c r="D53" s="624" t="s">
        <v>453</v>
      </c>
      <c r="E53" s="596" t="s">
        <v>717</v>
      </c>
      <c r="F53" s="624" t="s">
        <v>718</v>
      </c>
      <c r="G53" s="596" t="s">
        <v>779</v>
      </c>
      <c r="H53" s="596" t="s">
        <v>780</v>
      </c>
      <c r="I53" s="610">
        <v>3.0999999046325684</v>
      </c>
      <c r="J53" s="610">
        <v>10</v>
      </c>
      <c r="K53" s="611">
        <v>31</v>
      </c>
    </row>
    <row r="54" spans="1:11" ht="14.4" customHeight="1" x14ac:dyDescent="0.3">
      <c r="A54" s="592" t="s">
        <v>437</v>
      </c>
      <c r="B54" s="593" t="s">
        <v>438</v>
      </c>
      <c r="C54" s="596" t="s">
        <v>452</v>
      </c>
      <c r="D54" s="624" t="s">
        <v>453</v>
      </c>
      <c r="E54" s="596" t="s">
        <v>717</v>
      </c>
      <c r="F54" s="624" t="s">
        <v>718</v>
      </c>
      <c r="G54" s="596" t="s">
        <v>739</v>
      </c>
      <c r="H54" s="596" t="s">
        <v>740</v>
      </c>
      <c r="I54" s="610">
        <v>2.1700000762939453</v>
      </c>
      <c r="J54" s="610">
        <v>5</v>
      </c>
      <c r="K54" s="611">
        <v>10.850000381469727</v>
      </c>
    </row>
    <row r="55" spans="1:11" ht="14.4" customHeight="1" x14ac:dyDescent="0.3">
      <c r="A55" s="592" t="s">
        <v>437</v>
      </c>
      <c r="B55" s="593" t="s">
        <v>438</v>
      </c>
      <c r="C55" s="596" t="s">
        <v>452</v>
      </c>
      <c r="D55" s="624" t="s">
        <v>453</v>
      </c>
      <c r="E55" s="596" t="s">
        <v>717</v>
      </c>
      <c r="F55" s="624" t="s">
        <v>718</v>
      </c>
      <c r="G55" s="596" t="s">
        <v>743</v>
      </c>
      <c r="H55" s="596" t="s">
        <v>744</v>
      </c>
      <c r="I55" s="610">
        <v>2.5199999809265137</v>
      </c>
      <c r="J55" s="610">
        <v>50</v>
      </c>
      <c r="K55" s="611">
        <v>126</v>
      </c>
    </row>
    <row r="56" spans="1:11" ht="14.4" customHeight="1" x14ac:dyDescent="0.3">
      <c r="A56" s="592" t="s">
        <v>437</v>
      </c>
      <c r="B56" s="593" t="s">
        <v>438</v>
      </c>
      <c r="C56" s="596" t="s">
        <v>452</v>
      </c>
      <c r="D56" s="624" t="s">
        <v>453</v>
      </c>
      <c r="E56" s="596" t="s">
        <v>717</v>
      </c>
      <c r="F56" s="624" t="s">
        <v>718</v>
      </c>
      <c r="G56" s="596" t="s">
        <v>745</v>
      </c>
      <c r="H56" s="596" t="s">
        <v>746</v>
      </c>
      <c r="I56" s="610">
        <v>4.625</v>
      </c>
      <c r="J56" s="610">
        <v>10</v>
      </c>
      <c r="K56" s="611">
        <v>46.25</v>
      </c>
    </row>
    <row r="57" spans="1:11" ht="14.4" customHeight="1" x14ac:dyDescent="0.3">
      <c r="A57" s="592" t="s">
        <v>437</v>
      </c>
      <c r="B57" s="593" t="s">
        <v>438</v>
      </c>
      <c r="C57" s="596" t="s">
        <v>452</v>
      </c>
      <c r="D57" s="624" t="s">
        <v>453</v>
      </c>
      <c r="E57" s="596" t="s">
        <v>717</v>
      </c>
      <c r="F57" s="624" t="s">
        <v>718</v>
      </c>
      <c r="G57" s="596" t="s">
        <v>747</v>
      </c>
      <c r="H57" s="596" t="s">
        <v>748</v>
      </c>
      <c r="I57" s="610">
        <v>21.239999771118164</v>
      </c>
      <c r="J57" s="610">
        <v>10</v>
      </c>
      <c r="K57" s="611">
        <v>212.39999389648437</v>
      </c>
    </row>
    <row r="58" spans="1:11" ht="14.4" customHeight="1" x14ac:dyDescent="0.3">
      <c r="A58" s="592" t="s">
        <v>437</v>
      </c>
      <c r="B58" s="593" t="s">
        <v>438</v>
      </c>
      <c r="C58" s="596" t="s">
        <v>452</v>
      </c>
      <c r="D58" s="624" t="s">
        <v>453</v>
      </c>
      <c r="E58" s="596" t="s">
        <v>717</v>
      </c>
      <c r="F58" s="624" t="s">
        <v>718</v>
      </c>
      <c r="G58" s="596" t="s">
        <v>749</v>
      </c>
      <c r="H58" s="596" t="s">
        <v>750</v>
      </c>
      <c r="I58" s="610">
        <v>2.5199999809265137</v>
      </c>
      <c r="J58" s="610">
        <v>5</v>
      </c>
      <c r="K58" s="611">
        <v>12.600000381469727</v>
      </c>
    </row>
    <row r="59" spans="1:11" ht="14.4" customHeight="1" x14ac:dyDescent="0.3">
      <c r="A59" s="592" t="s">
        <v>437</v>
      </c>
      <c r="B59" s="593" t="s">
        <v>438</v>
      </c>
      <c r="C59" s="596" t="s">
        <v>452</v>
      </c>
      <c r="D59" s="624" t="s">
        <v>453</v>
      </c>
      <c r="E59" s="596" t="s">
        <v>751</v>
      </c>
      <c r="F59" s="624" t="s">
        <v>752</v>
      </c>
      <c r="G59" s="596" t="s">
        <v>753</v>
      </c>
      <c r="H59" s="596" t="s">
        <v>754</v>
      </c>
      <c r="I59" s="610">
        <v>10.164999961853027</v>
      </c>
      <c r="J59" s="610">
        <v>100</v>
      </c>
      <c r="K59" s="611">
        <v>1016.5</v>
      </c>
    </row>
    <row r="60" spans="1:11" ht="14.4" customHeight="1" x14ac:dyDescent="0.3">
      <c r="A60" s="592" t="s">
        <v>437</v>
      </c>
      <c r="B60" s="593" t="s">
        <v>438</v>
      </c>
      <c r="C60" s="596" t="s">
        <v>452</v>
      </c>
      <c r="D60" s="624" t="s">
        <v>453</v>
      </c>
      <c r="E60" s="596" t="s">
        <v>755</v>
      </c>
      <c r="F60" s="624" t="s">
        <v>756</v>
      </c>
      <c r="G60" s="596" t="s">
        <v>759</v>
      </c>
      <c r="H60" s="596" t="s">
        <v>760</v>
      </c>
      <c r="I60" s="610">
        <v>0.97000002861022949</v>
      </c>
      <c r="J60" s="610">
        <v>700</v>
      </c>
      <c r="K60" s="611">
        <v>679</v>
      </c>
    </row>
    <row r="61" spans="1:11" ht="14.4" customHeight="1" x14ac:dyDescent="0.3">
      <c r="A61" s="592" t="s">
        <v>437</v>
      </c>
      <c r="B61" s="593" t="s">
        <v>438</v>
      </c>
      <c r="C61" s="596" t="s">
        <v>452</v>
      </c>
      <c r="D61" s="624" t="s">
        <v>453</v>
      </c>
      <c r="E61" s="596" t="s">
        <v>755</v>
      </c>
      <c r="F61" s="624" t="s">
        <v>756</v>
      </c>
      <c r="G61" s="596" t="s">
        <v>761</v>
      </c>
      <c r="H61" s="596" t="s">
        <v>762</v>
      </c>
      <c r="I61" s="610">
        <v>1.8033332824707031</v>
      </c>
      <c r="J61" s="610">
        <v>500</v>
      </c>
      <c r="K61" s="611">
        <v>902</v>
      </c>
    </row>
    <row r="62" spans="1:11" ht="14.4" customHeight="1" thickBot="1" x14ac:dyDescent="0.35">
      <c r="A62" s="600" t="s">
        <v>437</v>
      </c>
      <c r="B62" s="601" t="s">
        <v>438</v>
      </c>
      <c r="C62" s="604" t="s">
        <v>452</v>
      </c>
      <c r="D62" s="625" t="s">
        <v>453</v>
      </c>
      <c r="E62" s="604" t="s">
        <v>763</v>
      </c>
      <c r="F62" s="625" t="s">
        <v>764</v>
      </c>
      <c r="G62" s="604" t="s">
        <v>765</v>
      </c>
      <c r="H62" s="604" t="s">
        <v>766</v>
      </c>
      <c r="I62" s="612">
        <v>0.62999999523162842</v>
      </c>
      <c r="J62" s="612">
        <v>600</v>
      </c>
      <c r="K62" s="613">
        <v>378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2" customHeight="1" x14ac:dyDescent="0.3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179</v>
      </c>
      <c r="B6" s="400"/>
      <c r="C6" s="310">
        <f ca="1">SUM(Tabulka[01 uv_sk])/2</f>
        <v>12.15</v>
      </c>
      <c r="D6" s="308"/>
      <c r="E6" s="308"/>
      <c r="F6" s="307"/>
      <c r="G6" s="309">
        <f ca="1">SUM(Tabulka[05 h_vram])/2</f>
        <v>9288.4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3030827</v>
      </c>
      <c r="P6" s="306">
        <f ca="1">SUM(Tabulka[14_vzsk])/2</f>
        <v>0</v>
      </c>
      <c r="Q6" s="306">
        <f ca="1">SUM(Tabulka[15_vzpl])/2</f>
        <v>6344.69696969697</v>
      </c>
      <c r="R6" s="305">
        <f ca="1">IF(Q6=0,0,P6/Q6)</f>
        <v>0</v>
      </c>
      <c r="S6" s="304">
        <f ca="1">Q6-P6</f>
        <v>6344.69696969697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4.6500000000000004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3696.4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1654582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5511.363636363636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5511.363636363636</v>
      </c>
    </row>
    <row r="9" spans="1:19" x14ac:dyDescent="0.3">
      <c r="A9" s="286">
        <v>99</v>
      </c>
      <c r="B9" s="285" t="s">
        <v>790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5511.363636363636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5511.363636363636</v>
      </c>
    </row>
    <row r="10" spans="1:19" x14ac:dyDescent="0.3">
      <c r="A10" s="286">
        <v>100</v>
      </c>
      <c r="B10" s="285" t="s">
        <v>791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98900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792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3288.4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1555682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782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1129715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833.33333333333326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833.33333333333326</v>
      </c>
    </row>
    <row r="13" spans="1:19" x14ac:dyDescent="0.3">
      <c r="A13" s="286">
        <v>303</v>
      </c>
      <c r="B13" s="285" t="s">
        <v>793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195255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833.33333333333326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833.33333333333326</v>
      </c>
    </row>
    <row r="14" spans="1:19" x14ac:dyDescent="0.3">
      <c r="A14" s="286">
        <v>304</v>
      </c>
      <c r="B14" s="285" t="s">
        <v>794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594581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795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270513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424</v>
      </c>
      <c r="B16" s="285" t="s">
        <v>796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69366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783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246530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797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246530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247</v>
      </c>
    </row>
    <row r="20" spans="1:19" x14ac:dyDescent="0.3">
      <c r="A20" s="113" t="s">
        <v>160</v>
      </c>
    </row>
    <row r="21" spans="1:19" x14ac:dyDescent="0.3">
      <c r="A21" s="114" t="s">
        <v>217</v>
      </c>
    </row>
    <row r="22" spans="1:19" x14ac:dyDescent="0.3">
      <c r="A22" s="278" t="s">
        <v>216</v>
      </c>
    </row>
    <row r="23" spans="1:19" x14ac:dyDescent="0.3">
      <c r="A23" s="235" t="s">
        <v>189</v>
      </c>
    </row>
    <row r="24" spans="1:19" x14ac:dyDescent="0.3">
      <c r="A24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5227.6581097741137</v>
      </c>
      <c r="D4" s="160">
        <f ca="1">IF(ISERROR(VLOOKUP("Náklady celkem",INDIRECT("HI!$A:$G"),5,0)),0,VLOOKUP("Náklady celkem",INDIRECT("HI!$A:$G"),5,0))</f>
        <v>5828.9497500000007</v>
      </c>
      <c r="E4" s="161">
        <f ca="1">IF(C4=0,0,D4/C4)</f>
        <v>1.1150212251068325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454.58031512451169</v>
      </c>
      <c r="D7" s="168">
        <f>IF(ISERROR(HI!E5),"",HI!E5)</f>
        <v>688.71248000000014</v>
      </c>
      <c r="E7" s="165">
        <f t="shared" ref="E7:E15" si="0">IF(C7=0,0,D7/C7)</f>
        <v>1.5150512617585707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0.8469849828474626</v>
      </c>
      <c r="E11" s="165">
        <f t="shared" si="0"/>
        <v>1.4116416380791044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38.749999755859378</v>
      </c>
      <c r="D15" s="168">
        <f>IF(ISERROR(HI!E6),"",HI!E6)</f>
        <v>34.048320000000004</v>
      </c>
      <c r="E15" s="165">
        <f t="shared" si="0"/>
        <v>0.87866632811659739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3865.80402734375</v>
      </c>
      <c r="D16" s="164">
        <f ca="1">IF(ISERROR(VLOOKUP("Osobní náklady (Kč) *",INDIRECT("HI!$A:$G"),5,0)),0,VLOOKUP("Osobní náklady (Kč) *",INDIRECT("HI!$A:$G"),5,0))</f>
        <v>4120.1402799999996</v>
      </c>
      <c r="E16" s="165">
        <f ca="1">IF(C16=0,0,D16/C16)</f>
        <v>1.0657912948657688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1229.9399900000001</v>
      </c>
      <c r="D18" s="183">
        <f ca="1">IF(ISERROR(VLOOKUP("Výnosy celkem",INDIRECT("HI!$A:$G"),5,0)),0,VLOOKUP("Výnosy celkem",INDIRECT("HI!$A:$G"),5,0))</f>
        <v>1253.5463300000001</v>
      </c>
      <c r="E18" s="184">
        <f t="shared" ref="E18:E23" ca="1" si="1">IF(C18=0,0,D18/C18)</f>
        <v>1.0191930827454436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1229.9399900000001</v>
      </c>
      <c r="D19" s="164">
        <f ca="1">IF(ISERROR(VLOOKUP("Ambulance *",INDIRECT("HI!$A:$G"),5,0)),0,VLOOKUP("Ambulance *",INDIRECT("HI!$A:$G"),5,0))</f>
        <v>1253.5463300000001</v>
      </c>
      <c r="E19" s="165">
        <f t="shared" ca="1" si="1"/>
        <v>1.0191930827454436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1.0191930827454436</v>
      </c>
      <c r="E20" s="165">
        <f t="shared" si="1"/>
        <v>1.0191930827454436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1.0191930827454438</v>
      </c>
      <c r="E21" s="165">
        <f t="shared" si="1"/>
        <v>1.0191930827454438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</v>
      </c>
      <c r="E23" s="165">
        <f t="shared" si="1"/>
        <v>0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789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4.6500000000000004</v>
      </c>
      <c r="F4" s="315"/>
      <c r="G4" s="315"/>
      <c r="H4" s="315"/>
      <c r="I4" s="315">
        <v>776.4</v>
      </c>
      <c r="J4" s="315"/>
      <c r="K4" s="315"/>
      <c r="L4" s="315"/>
      <c r="M4" s="315"/>
      <c r="N4" s="315"/>
      <c r="O4" s="315"/>
      <c r="P4" s="315"/>
      <c r="Q4" s="315">
        <v>305383</v>
      </c>
      <c r="R4" s="315"/>
      <c r="S4" s="315">
        <v>1102.2727272727273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S5">
        <v>1102.2727272727273</v>
      </c>
    </row>
    <row r="6" spans="1:19" x14ac:dyDescent="0.3">
      <c r="A6" s="322" t="s">
        <v>169</v>
      </c>
      <c r="B6" s="321">
        <v>3</v>
      </c>
      <c r="C6">
        <v>1</v>
      </c>
      <c r="D6">
        <v>100</v>
      </c>
      <c r="E6">
        <v>0.5</v>
      </c>
      <c r="I6">
        <v>96</v>
      </c>
      <c r="Q6">
        <v>18030</v>
      </c>
    </row>
    <row r="7" spans="1:19" x14ac:dyDescent="0.3">
      <c r="A7" s="320" t="s">
        <v>170</v>
      </c>
      <c r="B7" s="319">
        <v>4</v>
      </c>
      <c r="C7">
        <v>1</v>
      </c>
      <c r="D7">
        <v>101</v>
      </c>
      <c r="E7">
        <v>4.1500000000000004</v>
      </c>
      <c r="I7">
        <v>680.4</v>
      </c>
      <c r="Q7">
        <v>287353</v>
      </c>
    </row>
    <row r="8" spans="1:19" x14ac:dyDescent="0.3">
      <c r="A8" s="322" t="s">
        <v>171</v>
      </c>
      <c r="B8" s="321">
        <v>5</v>
      </c>
      <c r="C8">
        <v>1</v>
      </c>
      <c r="D8" t="s">
        <v>782</v>
      </c>
      <c r="E8">
        <v>5.5</v>
      </c>
      <c r="I8">
        <v>944</v>
      </c>
      <c r="Q8">
        <v>208352</v>
      </c>
      <c r="S8">
        <v>166.66666666666666</v>
      </c>
    </row>
    <row r="9" spans="1:19" x14ac:dyDescent="0.3">
      <c r="A9" s="320" t="s">
        <v>172</v>
      </c>
      <c r="B9" s="319">
        <v>6</v>
      </c>
      <c r="C9">
        <v>1</v>
      </c>
      <c r="D9">
        <v>303</v>
      </c>
      <c r="E9">
        <v>1</v>
      </c>
      <c r="I9">
        <v>184</v>
      </c>
      <c r="Q9">
        <v>34450</v>
      </c>
      <c r="S9">
        <v>166.66666666666666</v>
      </c>
    </row>
    <row r="10" spans="1:19" x14ac:dyDescent="0.3">
      <c r="A10" s="322" t="s">
        <v>173</v>
      </c>
      <c r="B10" s="321">
        <v>7</v>
      </c>
      <c r="C10">
        <v>1</v>
      </c>
      <c r="D10">
        <v>304</v>
      </c>
      <c r="E10">
        <v>3</v>
      </c>
      <c r="I10">
        <v>504</v>
      </c>
      <c r="Q10">
        <v>110712</v>
      </c>
    </row>
    <row r="11" spans="1:19" x14ac:dyDescent="0.3">
      <c r="A11" s="320" t="s">
        <v>174</v>
      </c>
      <c r="B11" s="319">
        <v>8</v>
      </c>
      <c r="C11">
        <v>1</v>
      </c>
      <c r="D11">
        <v>305</v>
      </c>
      <c r="E11">
        <v>1</v>
      </c>
      <c r="I11">
        <v>176</v>
      </c>
      <c r="Q11">
        <v>49557</v>
      </c>
    </row>
    <row r="12" spans="1:19" x14ac:dyDescent="0.3">
      <c r="A12" s="322" t="s">
        <v>175</v>
      </c>
      <c r="B12" s="321">
        <v>9</v>
      </c>
      <c r="C12">
        <v>1</v>
      </c>
      <c r="D12">
        <v>424</v>
      </c>
      <c r="E12">
        <v>0.5</v>
      </c>
      <c r="I12">
        <v>80</v>
      </c>
      <c r="Q12">
        <v>13633</v>
      </c>
    </row>
    <row r="13" spans="1:19" x14ac:dyDescent="0.3">
      <c r="A13" s="320" t="s">
        <v>176</v>
      </c>
      <c r="B13" s="319">
        <v>10</v>
      </c>
      <c r="C13">
        <v>1</v>
      </c>
      <c r="D13" t="s">
        <v>783</v>
      </c>
      <c r="E13">
        <v>2</v>
      </c>
      <c r="I13">
        <v>336</v>
      </c>
      <c r="Q13">
        <v>57055</v>
      </c>
    </row>
    <row r="14" spans="1:19" x14ac:dyDescent="0.3">
      <c r="A14" s="322" t="s">
        <v>177</v>
      </c>
      <c r="B14" s="321">
        <v>11</v>
      </c>
      <c r="C14">
        <v>1</v>
      </c>
      <c r="D14">
        <v>30</v>
      </c>
      <c r="E14">
        <v>2</v>
      </c>
      <c r="I14">
        <v>336</v>
      </c>
      <c r="Q14">
        <v>57055</v>
      </c>
    </row>
    <row r="15" spans="1:19" x14ac:dyDescent="0.3">
      <c r="A15" s="320" t="s">
        <v>178</v>
      </c>
      <c r="B15" s="319">
        <v>12</v>
      </c>
      <c r="C15" t="s">
        <v>784</v>
      </c>
      <c r="E15">
        <v>12.15</v>
      </c>
      <c r="I15">
        <v>2056.4</v>
      </c>
      <c r="Q15">
        <v>570790</v>
      </c>
      <c r="S15">
        <v>1268.939393939394</v>
      </c>
    </row>
    <row r="16" spans="1:19" x14ac:dyDescent="0.3">
      <c r="A16" s="318" t="s">
        <v>166</v>
      </c>
      <c r="B16" s="317">
        <v>2019</v>
      </c>
      <c r="C16">
        <v>2</v>
      </c>
      <c r="D16" t="s">
        <v>218</v>
      </c>
      <c r="E16">
        <v>4.6500000000000004</v>
      </c>
      <c r="I16">
        <v>736</v>
      </c>
      <c r="Q16">
        <v>305179</v>
      </c>
      <c r="S16">
        <v>1102.2727272727273</v>
      </c>
    </row>
    <row r="17" spans="3:19" x14ac:dyDescent="0.3">
      <c r="C17">
        <v>2</v>
      </c>
      <c r="D17">
        <v>99</v>
      </c>
      <c r="S17">
        <v>1102.2727272727273</v>
      </c>
    </row>
    <row r="18" spans="3:19" x14ac:dyDescent="0.3">
      <c r="C18">
        <v>2</v>
      </c>
      <c r="D18">
        <v>100</v>
      </c>
      <c r="E18">
        <v>0.5</v>
      </c>
      <c r="I18">
        <v>80</v>
      </c>
      <c r="Q18">
        <v>18030</v>
      </c>
    </row>
    <row r="19" spans="3:19" x14ac:dyDescent="0.3">
      <c r="C19">
        <v>2</v>
      </c>
      <c r="D19">
        <v>101</v>
      </c>
      <c r="E19">
        <v>4.1500000000000004</v>
      </c>
      <c r="I19">
        <v>656</v>
      </c>
      <c r="Q19">
        <v>287149</v>
      </c>
    </row>
    <row r="20" spans="3:19" x14ac:dyDescent="0.3">
      <c r="C20">
        <v>2</v>
      </c>
      <c r="D20" t="s">
        <v>782</v>
      </c>
      <c r="E20">
        <v>5.5</v>
      </c>
      <c r="I20">
        <v>844</v>
      </c>
      <c r="Q20">
        <v>208201</v>
      </c>
      <c r="S20">
        <v>166.66666666666666</v>
      </c>
    </row>
    <row r="21" spans="3:19" x14ac:dyDescent="0.3">
      <c r="C21">
        <v>2</v>
      </c>
      <c r="D21">
        <v>303</v>
      </c>
      <c r="E21">
        <v>1</v>
      </c>
      <c r="I21">
        <v>136</v>
      </c>
      <c r="Q21">
        <v>34244</v>
      </c>
      <c r="S21">
        <v>166.66666666666666</v>
      </c>
    </row>
    <row r="22" spans="3:19" x14ac:dyDescent="0.3">
      <c r="C22">
        <v>2</v>
      </c>
      <c r="D22">
        <v>304</v>
      </c>
      <c r="E22">
        <v>3</v>
      </c>
      <c r="I22">
        <v>476</v>
      </c>
      <c r="Q22">
        <v>109827</v>
      </c>
    </row>
    <row r="23" spans="3:19" x14ac:dyDescent="0.3">
      <c r="C23">
        <v>2</v>
      </c>
      <c r="D23">
        <v>305</v>
      </c>
      <c r="E23">
        <v>1</v>
      </c>
      <c r="I23">
        <v>152</v>
      </c>
      <c r="Q23">
        <v>50490</v>
      </c>
    </row>
    <row r="24" spans="3:19" x14ac:dyDescent="0.3">
      <c r="C24">
        <v>2</v>
      </c>
      <c r="D24">
        <v>424</v>
      </c>
      <c r="E24">
        <v>0.5</v>
      </c>
      <c r="I24">
        <v>80</v>
      </c>
      <c r="Q24">
        <v>13640</v>
      </c>
    </row>
    <row r="25" spans="3:19" x14ac:dyDescent="0.3">
      <c r="C25">
        <v>2</v>
      </c>
      <c r="D25" t="s">
        <v>783</v>
      </c>
      <c r="E25">
        <v>2</v>
      </c>
      <c r="I25">
        <v>160</v>
      </c>
      <c r="Q25">
        <v>38228</v>
      </c>
    </row>
    <row r="26" spans="3:19" x14ac:dyDescent="0.3">
      <c r="C26">
        <v>2</v>
      </c>
      <c r="D26">
        <v>30</v>
      </c>
      <c r="E26">
        <v>2</v>
      </c>
      <c r="I26">
        <v>160</v>
      </c>
      <c r="Q26">
        <v>38228</v>
      </c>
    </row>
    <row r="27" spans="3:19" x14ac:dyDescent="0.3">
      <c r="C27" t="s">
        <v>785</v>
      </c>
      <c r="E27">
        <v>12.15</v>
      </c>
      <c r="I27">
        <v>1740</v>
      </c>
      <c r="Q27">
        <v>551608</v>
      </c>
      <c r="S27">
        <v>1268.939393939394</v>
      </c>
    </row>
    <row r="28" spans="3:19" x14ac:dyDescent="0.3">
      <c r="C28">
        <v>3</v>
      </c>
      <c r="D28" t="s">
        <v>218</v>
      </c>
      <c r="E28">
        <v>4.6500000000000004</v>
      </c>
      <c r="I28">
        <v>686</v>
      </c>
      <c r="Q28">
        <v>419565</v>
      </c>
      <c r="S28">
        <v>1102.2727272727273</v>
      </c>
    </row>
    <row r="29" spans="3:19" x14ac:dyDescent="0.3">
      <c r="C29">
        <v>3</v>
      </c>
      <c r="D29">
        <v>99</v>
      </c>
      <c r="S29">
        <v>1102.2727272727273</v>
      </c>
    </row>
    <row r="30" spans="3:19" x14ac:dyDescent="0.3">
      <c r="C30">
        <v>3</v>
      </c>
      <c r="D30">
        <v>100</v>
      </c>
      <c r="E30">
        <v>0.5</v>
      </c>
      <c r="I30">
        <v>84</v>
      </c>
      <c r="Q30">
        <v>25030</v>
      </c>
    </row>
    <row r="31" spans="3:19" x14ac:dyDescent="0.3">
      <c r="C31">
        <v>3</v>
      </c>
      <c r="D31">
        <v>101</v>
      </c>
      <c r="E31">
        <v>4.1500000000000004</v>
      </c>
      <c r="I31">
        <v>602</v>
      </c>
      <c r="Q31">
        <v>394535</v>
      </c>
    </row>
    <row r="32" spans="3:19" x14ac:dyDescent="0.3">
      <c r="C32">
        <v>3</v>
      </c>
      <c r="D32" t="s">
        <v>782</v>
      </c>
      <c r="E32">
        <v>5.5</v>
      </c>
      <c r="I32">
        <v>868</v>
      </c>
      <c r="Q32">
        <v>284352</v>
      </c>
      <c r="S32">
        <v>166.66666666666666</v>
      </c>
    </row>
    <row r="33" spans="3:19" x14ac:dyDescent="0.3">
      <c r="C33">
        <v>3</v>
      </c>
      <c r="D33">
        <v>303</v>
      </c>
      <c r="E33">
        <v>1</v>
      </c>
      <c r="I33">
        <v>168</v>
      </c>
      <c r="Q33">
        <v>54450</v>
      </c>
      <c r="S33">
        <v>166.66666666666666</v>
      </c>
    </row>
    <row r="34" spans="3:19" x14ac:dyDescent="0.3">
      <c r="C34">
        <v>3</v>
      </c>
      <c r="D34">
        <v>304</v>
      </c>
      <c r="E34">
        <v>3</v>
      </c>
      <c r="I34">
        <v>468</v>
      </c>
      <c r="Q34">
        <v>145828</v>
      </c>
    </row>
    <row r="35" spans="3:19" x14ac:dyDescent="0.3">
      <c r="C35">
        <v>3</v>
      </c>
      <c r="D35">
        <v>305</v>
      </c>
      <c r="E35">
        <v>1</v>
      </c>
      <c r="I35">
        <v>160</v>
      </c>
      <c r="Q35">
        <v>65610</v>
      </c>
    </row>
    <row r="36" spans="3:19" x14ac:dyDescent="0.3">
      <c r="C36">
        <v>3</v>
      </c>
      <c r="D36">
        <v>424</v>
      </c>
      <c r="E36">
        <v>0.5</v>
      </c>
      <c r="I36">
        <v>72</v>
      </c>
      <c r="Q36">
        <v>18464</v>
      </c>
    </row>
    <row r="37" spans="3:19" x14ac:dyDescent="0.3">
      <c r="C37">
        <v>3</v>
      </c>
      <c r="D37" t="s">
        <v>783</v>
      </c>
      <c r="E37">
        <v>2</v>
      </c>
      <c r="I37">
        <v>168</v>
      </c>
      <c r="Q37">
        <v>59361</v>
      </c>
    </row>
    <row r="38" spans="3:19" x14ac:dyDescent="0.3">
      <c r="C38">
        <v>3</v>
      </c>
      <c r="D38">
        <v>30</v>
      </c>
      <c r="E38">
        <v>2</v>
      </c>
      <c r="I38">
        <v>168</v>
      </c>
      <c r="Q38">
        <v>59361</v>
      </c>
    </row>
    <row r="39" spans="3:19" x14ac:dyDescent="0.3">
      <c r="C39" t="s">
        <v>786</v>
      </c>
      <c r="E39">
        <v>12.15</v>
      </c>
      <c r="I39">
        <v>1722</v>
      </c>
      <c r="Q39">
        <v>763278</v>
      </c>
      <c r="S39">
        <v>1268.939393939394</v>
      </c>
    </row>
    <row r="40" spans="3:19" x14ac:dyDescent="0.3">
      <c r="C40">
        <v>4</v>
      </c>
      <c r="D40" t="s">
        <v>218</v>
      </c>
      <c r="E40">
        <v>4.6500000000000004</v>
      </c>
      <c r="I40">
        <v>738</v>
      </c>
      <c r="Q40">
        <v>311692</v>
      </c>
      <c r="S40">
        <v>1102.2727272727273</v>
      </c>
    </row>
    <row r="41" spans="3:19" x14ac:dyDescent="0.3">
      <c r="C41">
        <v>4</v>
      </c>
      <c r="D41">
        <v>99</v>
      </c>
      <c r="S41">
        <v>1102.2727272727273</v>
      </c>
    </row>
    <row r="42" spans="3:19" x14ac:dyDescent="0.3">
      <c r="C42">
        <v>4</v>
      </c>
      <c r="D42">
        <v>100</v>
      </c>
      <c r="E42">
        <v>0.5</v>
      </c>
      <c r="I42">
        <v>80</v>
      </c>
      <c r="Q42">
        <v>18030</v>
      </c>
    </row>
    <row r="43" spans="3:19" x14ac:dyDescent="0.3">
      <c r="C43">
        <v>4</v>
      </c>
      <c r="D43">
        <v>101</v>
      </c>
      <c r="E43">
        <v>4.1500000000000004</v>
      </c>
      <c r="I43">
        <v>658</v>
      </c>
      <c r="Q43">
        <v>293662</v>
      </c>
    </row>
    <row r="44" spans="3:19" x14ac:dyDescent="0.3">
      <c r="C44">
        <v>4</v>
      </c>
      <c r="D44" t="s">
        <v>782</v>
      </c>
      <c r="E44">
        <v>5.5</v>
      </c>
      <c r="I44">
        <v>876</v>
      </c>
      <c r="Q44">
        <v>217630</v>
      </c>
      <c r="S44">
        <v>166.66666666666666</v>
      </c>
    </row>
    <row r="45" spans="3:19" x14ac:dyDescent="0.3">
      <c r="C45">
        <v>4</v>
      </c>
      <c r="D45">
        <v>303</v>
      </c>
      <c r="E45">
        <v>1</v>
      </c>
      <c r="I45">
        <v>176</v>
      </c>
      <c r="Q45">
        <v>35550</v>
      </c>
      <c r="S45">
        <v>166.66666666666666</v>
      </c>
    </row>
    <row r="46" spans="3:19" x14ac:dyDescent="0.3">
      <c r="C46">
        <v>4</v>
      </c>
      <c r="D46">
        <v>304</v>
      </c>
      <c r="E46">
        <v>3</v>
      </c>
      <c r="I46">
        <v>468</v>
      </c>
      <c r="Q46">
        <v>115409</v>
      </c>
    </row>
    <row r="47" spans="3:19" x14ac:dyDescent="0.3">
      <c r="C47">
        <v>4</v>
      </c>
      <c r="D47">
        <v>305</v>
      </c>
      <c r="E47">
        <v>1</v>
      </c>
      <c r="I47">
        <v>144</v>
      </c>
      <c r="Q47">
        <v>52531</v>
      </c>
    </row>
    <row r="48" spans="3:19" x14ac:dyDescent="0.3">
      <c r="C48">
        <v>4</v>
      </c>
      <c r="D48">
        <v>424</v>
      </c>
      <c r="E48">
        <v>0.5</v>
      </c>
      <c r="I48">
        <v>88</v>
      </c>
      <c r="Q48">
        <v>14140</v>
      </c>
    </row>
    <row r="49" spans="3:19" x14ac:dyDescent="0.3">
      <c r="C49">
        <v>4</v>
      </c>
      <c r="D49" t="s">
        <v>783</v>
      </c>
      <c r="E49">
        <v>2</v>
      </c>
      <c r="I49">
        <v>176</v>
      </c>
      <c r="Q49">
        <v>34010</v>
      </c>
    </row>
    <row r="50" spans="3:19" x14ac:dyDescent="0.3">
      <c r="C50">
        <v>4</v>
      </c>
      <c r="D50">
        <v>30</v>
      </c>
      <c r="E50">
        <v>2</v>
      </c>
      <c r="I50">
        <v>176</v>
      </c>
      <c r="Q50">
        <v>34010</v>
      </c>
    </row>
    <row r="51" spans="3:19" x14ac:dyDescent="0.3">
      <c r="C51" t="s">
        <v>787</v>
      </c>
      <c r="E51">
        <v>12.15</v>
      </c>
      <c r="I51">
        <v>1790</v>
      </c>
      <c r="Q51">
        <v>563332</v>
      </c>
      <c r="S51">
        <v>1268.939393939394</v>
      </c>
    </row>
    <row r="52" spans="3:19" x14ac:dyDescent="0.3">
      <c r="C52">
        <v>5</v>
      </c>
      <c r="D52" t="s">
        <v>218</v>
      </c>
      <c r="E52">
        <v>4.6500000000000004</v>
      </c>
      <c r="I52">
        <v>760</v>
      </c>
      <c r="Q52">
        <v>312763</v>
      </c>
      <c r="S52">
        <v>1102.2727272727273</v>
      </c>
    </row>
    <row r="53" spans="3:19" x14ac:dyDescent="0.3">
      <c r="C53">
        <v>5</v>
      </c>
      <c r="D53">
        <v>99</v>
      </c>
      <c r="S53">
        <v>1102.2727272727273</v>
      </c>
    </row>
    <row r="54" spans="3:19" x14ac:dyDescent="0.3">
      <c r="C54">
        <v>5</v>
      </c>
      <c r="D54">
        <v>100</v>
      </c>
      <c r="E54">
        <v>0.5</v>
      </c>
      <c r="I54">
        <v>68</v>
      </c>
      <c r="Q54">
        <v>19780</v>
      </c>
    </row>
    <row r="55" spans="3:19" x14ac:dyDescent="0.3">
      <c r="C55">
        <v>5</v>
      </c>
      <c r="D55">
        <v>101</v>
      </c>
      <c r="E55">
        <v>4.1500000000000004</v>
      </c>
      <c r="I55">
        <v>692</v>
      </c>
      <c r="Q55">
        <v>292983</v>
      </c>
    </row>
    <row r="56" spans="3:19" x14ac:dyDescent="0.3">
      <c r="C56">
        <v>5</v>
      </c>
      <c r="D56" t="s">
        <v>782</v>
      </c>
      <c r="E56">
        <v>5.5</v>
      </c>
      <c r="I56">
        <v>872</v>
      </c>
      <c r="Q56">
        <v>211180</v>
      </c>
      <c r="S56">
        <v>166.66666666666666</v>
      </c>
    </row>
    <row r="57" spans="3:19" x14ac:dyDescent="0.3">
      <c r="C57">
        <v>5</v>
      </c>
      <c r="D57">
        <v>303</v>
      </c>
      <c r="E57">
        <v>1</v>
      </c>
      <c r="I57">
        <v>152</v>
      </c>
      <c r="Q57">
        <v>36561</v>
      </c>
      <c r="S57">
        <v>166.66666666666666</v>
      </c>
    </row>
    <row r="58" spans="3:19" x14ac:dyDescent="0.3">
      <c r="C58">
        <v>5</v>
      </c>
      <c r="D58">
        <v>304</v>
      </c>
      <c r="E58">
        <v>3</v>
      </c>
      <c r="I58">
        <v>496</v>
      </c>
      <c r="Q58">
        <v>112805</v>
      </c>
    </row>
    <row r="59" spans="3:19" x14ac:dyDescent="0.3">
      <c r="C59">
        <v>5</v>
      </c>
      <c r="D59">
        <v>305</v>
      </c>
      <c r="E59">
        <v>1</v>
      </c>
      <c r="I59">
        <v>160</v>
      </c>
      <c r="Q59">
        <v>52325</v>
      </c>
    </row>
    <row r="60" spans="3:19" x14ac:dyDescent="0.3">
      <c r="C60">
        <v>5</v>
      </c>
      <c r="D60">
        <v>424</v>
      </c>
      <c r="E60">
        <v>0.5</v>
      </c>
      <c r="I60">
        <v>64</v>
      </c>
      <c r="Q60">
        <v>9489</v>
      </c>
    </row>
    <row r="61" spans="3:19" x14ac:dyDescent="0.3">
      <c r="C61">
        <v>5</v>
      </c>
      <c r="D61" t="s">
        <v>783</v>
      </c>
      <c r="E61">
        <v>2</v>
      </c>
      <c r="I61">
        <v>348</v>
      </c>
      <c r="Q61">
        <v>57876</v>
      </c>
    </row>
    <row r="62" spans="3:19" x14ac:dyDescent="0.3">
      <c r="C62">
        <v>5</v>
      </c>
      <c r="D62">
        <v>30</v>
      </c>
      <c r="E62">
        <v>2</v>
      </c>
      <c r="I62">
        <v>348</v>
      </c>
      <c r="Q62">
        <v>57876</v>
      </c>
    </row>
    <row r="63" spans="3:19" x14ac:dyDescent="0.3">
      <c r="C63" t="s">
        <v>788</v>
      </c>
      <c r="E63">
        <v>12.15</v>
      </c>
      <c r="I63">
        <v>1980</v>
      </c>
      <c r="Q63">
        <v>581819</v>
      </c>
      <c r="S63">
        <v>1268.939393939394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801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1215725.97</v>
      </c>
      <c r="C3" s="222">
        <f t="shared" ref="C3:Z3" si="0">SUBTOTAL(9,C6:C1048576)</f>
        <v>6</v>
      </c>
      <c r="D3" s="222"/>
      <c r="E3" s="222">
        <f>SUBTOTAL(9,E6:E1048576)/4</f>
        <v>1229939.99</v>
      </c>
      <c r="F3" s="222"/>
      <c r="G3" s="222">
        <f t="shared" si="0"/>
        <v>8</v>
      </c>
      <c r="H3" s="222">
        <f>SUBTOTAL(9,H6:H1048576)/4</f>
        <v>1253546.33</v>
      </c>
      <c r="I3" s="225">
        <f>IF(B3&lt;&gt;0,H3/B3,"")</f>
        <v>1.03110928032573</v>
      </c>
      <c r="J3" s="223">
        <f>IF(E3&lt;&gt;0,H3/E3,"")</f>
        <v>1.0191930827454436</v>
      </c>
      <c r="K3" s="224">
        <f t="shared" si="0"/>
        <v>41137.000000000015</v>
      </c>
      <c r="L3" s="224"/>
      <c r="M3" s="222">
        <f t="shared" si="0"/>
        <v>1.7286661825712195</v>
      </c>
      <c r="N3" s="222">
        <f t="shared" si="0"/>
        <v>47593.920000000006</v>
      </c>
      <c r="O3" s="222"/>
      <c r="P3" s="222">
        <f t="shared" si="0"/>
        <v>2</v>
      </c>
      <c r="Q3" s="222">
        <f t="shared" si="0"/>
        <v>32808.000000000007</v>
      </c>
      <c r="R3" s="225">
        <f>IF(K3&lt;&gt;0,Q3/K3,"")</f>
        <v>0.79753020395264596</v>
      </c>
      <c r="S3" s="225">
        <f>IF(N3&lt;&gt;0,Q3/N3,"")</f>
        <v>0.68933174657603336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6"/>
      <c r="B5" s="627">
        <v>2015</v>
      </c>
      <c r="C5" s="628"/>
      <c r="D5" s="628"/>
      <c r="E5" s="628">
        <v>2018</v>
      </c>
      <c r="F5" s="628"/>
      <c r="G5" s="628"/>
      <c r="H5" s="628">
        <v>2019</v>
      </c>
      <c r="I5" s="629" t="s">
        <v>211</v>
      </c>
      <c r="J5" s="630" t="s">
        <v>2</v>
      </c>
      <c r="K5" s="627">
        <v>2015</v>
      </c>
      <c r="L5" s="628"/>
      <c r="M5" s="628"/>
      <c r="N5" s="628">
        <v>2018</v>
      </c>
      <c r="O5" s="628"/>
      <c r="P5" s="628"/>
      <c r="Q5" s="628">
        <v>2019</v>
      </c>
      <c r="R5" s="629" t="s">
        <v>211</v>
      </c>
      <c r="S5" s="630" t="s">
        <v>2</v>
      </c>
      <c r="T5" s="627">
        <v>2015</v>
      </c>
      <c r="U5" s="628"/>
      <c r="V5" s="628"/>
      <c r="W5" s="628">
        <v>2018</v>
      </c>
      <c r="X5" s="628"/>
      <c r="Y5" s="628"/>
      <c r="Z5" s="628">
        <v>2019</v>
      </c>
      <c r="AA5" s="629" t="s">
        <v>211</v>
      </c>
      <c r="AB5" s="630" t="s">
        <v>2</v>
      </c>
    </row>
    <row r="6" spans="1:28" ht="14.4" customHeight="1" x14ac:dyDescent="0.3">
      <c r="A6" s="631" t="s">
        <v>798</v>
      </c>
      <c r="B6" s="632">
        <v>1215725.9699999997</v>
      </c>
      <c r="C6" s="633">
        <v>1</v>
      </c>
      <c r="D6" s="633">
        <v>0.98844332234453158</v>
      </c>
      <c r="E6" s="632">
        <v>1229939.9899999998</v>
      </c>
      <c r="F6" s="633">
        <v>1.0116917959727389</v>
      </c>
      <c r="G6" s="633">
        <v>1</v>
      </c>
      <c r="H6" s="632">
        <v>1253546.33</v>
      </c>
      <c r="I6" s="633">
        <v>1.0311092803257302</v>
      </c>
      <c r="J6" s="633">
        <v>1.0191930827454438</v>
      </c>
      <c r="K6" s="632">
        <v>20568.500000000007</v>
      </c>
      <c r="L6" s="633">
        <v>1</v>
      </c>
      <c r="M6" s="633">
        <v>0.86433309128560976</v>
      </c>
      <c r="N6" s="632">
        <v>23796.960000000003</v>
      </c>
      <c r="O6" s="633">
        <v>1.1569613729732355</v>
      </c>
      <c r="P6" s="633">
        <v>1</v>
      </c>
      <c r="Q6" s="632">
        <v>16404.000000000004</v>
      </c>
      <c r="R6" s="633">
        <v>0.79753020395264596</v>
      </c>
      <c r="S6" s="633">
        <v>0.68933174657603336</v>
      </c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" customHeight="1" x14ac:dyDescent="0.3">
      <c r="A7" s="641" t="s">
        <v>799</v>
      </c>
      <c r="B7" s="635">
        <v>1168051.9699999997</v>
      </c>
      <c r="C7" s="636">
        <v>1</v>
      </c>
      <c r="D7" s="636">
        <v>0.99726275506560258</v>
      </c>
      <c r="E7" s="635">
        <v>1171257.9899999998</v>
      </c>
      <c r="F7" s="636">
        <v>1.0027447580093547</v>
      </c>
      <c r="G7" s="636">
        <v>1</v>
      </c>
      <c r="H7" s="635">
        <v>1199591.33</v>
      </c>
      <c r="I7" s="636">
        <v>1.0270016752764866</v>
      </c>
      <c r="J7" s="636">
        <v>1.0241905201432182</v>
      </c>
      <c r="K7" s="635">
        <v>20568.500000000007</v>
      </c>
      <c r="L7" s="636">
        <v>1</v>
      </c>
      <c r="M7" s="636">
        <v>0.86433309128560976</v>
      </c>
      <c r="N7" s="635">
        <v>23796.960000000003</v>
      </c>
      <c r="O7" s="636">
        <v>1.1569613729732355</v>
      </c>
      <c r="P7" s="636">
        <v>1</v>
      </c>
      <c r="Q7" s="635">
        <v>16404.000000000004</v>
      </c>
      <c r="R7" s="636">
        <v>0.79753020395264596</v>
      </c>
      <c r="S7" s="636">
        <v>0.68933174657603336</v>
      </c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" customHeight="1" thickBot="1" x14ac:dyDescent="0.35">
      <c r="A8" s="642" t="s">
        <v>800</v>
      </c>
      <c r="B8" s="638">
        <v>47674</v>
      </c>
      <c r="C8" s="639">
        <v>1</v>
      </c>
      <c r="D8" s="639">
        <v>0.81241266487168129</v>
      </c>
      <c r="E8" s="638">
        <v>58682</v>
      </c>
      <c r="F8" s="639">
        <v>1.2309015396232748</v>
      </c>
      <c r="G8" s="639">
        <v>1</v>
      </c>
      <c r="H8" s="638">
        <v>53955</v>
      </c>
      <c r="I8" s="639">
        <v>1.1317489616982004</v>
      </c>
      <c r="J8" s="639">
        <v>0.91944718993899321</v>
      </c>
      <c r="K8" s="638"/>
      <c r="L8" s="639"/>
      <c r="M8" s="639"/>
      <c r="N8" s="638"/>
      <c r="O8" s="639"/>
      <c r="P8" s="639"/>
      <c r="Q8" s="638"/>
      <c r="R8" s="639"/>
      <c r="S8" s="639"/>
      <c r="T8" s="638"/>
      <c r="U8" s="639"/>
      <c r="V8" s="639"/>
      <c r="W8" s="638"/>
      <c r="X8" s="639"/>
      <c r="Y8" s="639"/>
      <c r="Z8" s="638"/>
      <c r="AA8" s="639"/>
      <c r="AB8" s="640"/>
    </row>
    <row r="9" spans="1:28" ht="14.4" customHeight="1" thickBot="1" x14ac:dyDescent="0.35"/>
    <row r="10" spans="1:28" ht="14.4" customHeight="1" x14ac:dyDescent="0.3">
      <c r="A10" s="631" t="s">
        <v>444</v>
      </c>
      <c r="B10" s="632">
        <v>1215725.9700000002</v>
      </c>
      <c r="C10" s="633">
        <v>1</v>
      </c>
      <c r="D10" s="633">
        <v>0.99024194709679658</v>
      </c>
      <c r="E10" s="632">
        <v>1227705.99</v>
      </c>
      <c r="F10" s="633">
        <v>1.0098542108136424</v>
      </c>
      <c r="G10" s="633">
        <v>1</v>
      </c>
      <c r="H10" s="632">
        <v>1253396.33</v>
      </c>
      <c r="I10" s="633">
        <v>1.0309858972577512</v>
      </c>
      <c r="J10" s="634">
        <v>1.0209254823298533</v>
      </c>
    </row>
    <row r="11" spans="1:28" ht="14.4" customHeight="1" x14ac:dyDescent="0.3">
      <c r="A11" s="641" t="s">
        <v>802</v>
      </c>
      <c r="B11" s="635">
        <v>186304</v>
      </c>
      <c r="C11" s="636">
        <v>1</v>
      </c>
      <c r="D11" s="636">
        <v>1.0761677006434918</v>
      </c>
      <c r="E11" s="635">
        <v>173118</v>
      </c>
      <c r="F11" s="636">
        <v>0.92922320508416356</v>
      </c>
      <c r="G11" s="636">
        <v>1</v>
      </c>
      <c r="H11" s="635">
        <v>207264.66</v>
      </c>
      <c r="I11" s="636">
        <v>1.1125078366540708</v>
      </c>
      <c r="J11" s="637">
        <v>1.1972450005198767</v>
      </c>
    </row>
    <row r="12" spans="1:28" ht="14.4" customHeight="1" x14ac:dyDescent="0.3">
      <c r="A12" s="641" t="s">
        <v>803</v>
      </c>
      <c r="B12" s="635">
        <v>1029421.9700000001</v>
      </c>
      <c r="C12" s="636">
        <v>1</v>
      </c>
      <c r="D12" s="636">
        <v>0.97613663322678279</v>
      </c>
      <c r="E12" s="635">
        <v>1054587.99</v>
      </c>
      <c r="F12" s="636">
        <v>1.0244467484990629</v>
      </c>
      <c r="G12" s="636">
        <v>1</v>
      </c>
      <c r="H12" s="635">
        <v>1046131.67</v>
      </c>
      <c r="I12" s="636">
        <v>1.0162321190794092</v>
      </c>
      <c r="J12" s="637">
        <v>0.99198139929509344</v>
      </c>
    </row>
    <row r="13" spans="1:28" ht="14.4" customHeight="1" x14ac:dyDescent="0.3">
      <c r="A13" s="643" t="s">
        <v>449</v>
      </c>
      <c r="B13" s="644"/>
      <c r="C13" s="645"/>
      <c r="D13" s="645"/>
      <c r="E13" s="644">
        <v>2234</v>
      </c>
      <c r="F13" s="645"/>
      <c r="G13" s="645">
        <v>1</v>
      </c>
      <c r="H13" s="644">
        <v>150</v>
      </c>
      <c r="I13" s="645"/>
      <c r="J13" s="646">
        <v>6.714413607878246E-2</v>
      </c>
    </row>
    <row r="14" spans="1:28" ht="14.4" customHeight="1" x14ac:dyDescent="0.3">
      <c r="A14" s="641" t="s">
        <v>802</v>
      </c>
      <c r="B14" s="635"/>
      <c r="C14" s="636"/>
      <c r="D14" s="636"/>
      <c r="E14" s="635"/>
      <c r="F14" s="636"/>
      <c r="G14" s="636"/>
      <c r="H14" s="635">
        <v>150</v>
      </c>
      <c r="I14" s="636"/>
      <c r="J14" s="637"/>
    </row>
    <row r="15" spans="1:28" ht="14.4" customHeight="1" thickBot="1" x14ac:dyDescent="0.35">
      <c r="A15" s="642" t="s">
        <v>803</v>
      </c>
      <c r="B15" s="638"/>
      <c r="C15" s="639"/>
      <c r="D15" s="639"/>
      <c r="E15" s="638">
        <v>2234</v>
      </c>
      <c r="F15" s="639"/>
      <c r="G15" s="639">
        <v>1</v>
      </c>
      <c r="H15" s="638"/>
      <c r="I15" s="639"/>
      <c r="J15" s="640"/>
    </row>
    <row r="16" spans="1:28" ht="14.4" customHeight="1" x14ac:dyDescent="0.3">
      <c r="A16" s="565" t="s">
        <v>247</v>
      </c>
    </row>
    <row r="17" spans="1:1" ht="14.4" customHeight="1" x14ac:dyDescent="0.3">
      <c r="A17" s="566" t="s">
        <v>530</v>
      </c>
    </row>
    <row r="18" spans="1:1" ht="14.4" customHeight="1" x14ac:dyDescent="0.3">
      <c r="A18" s="565" t="s">
        <v>804</v>
      </c>
    </row>
    <row r="19" spans="1:1" ht="14.4" customHeight="1" x14ac:dyDescent="0.3">
      <c r="A19" s="565" t="s">
        <v>805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809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9335</v>
      </c>
      <c r="C3" s="260">
        <f t="shared" si="0"/>
        <v>9450</v>
      </c>
      <c r="D3" s="272">
        <f t="shared" si="0"/>
        <v>9548</v>
      </c>
      <c r="E3" s="224">
        <f t="shared" si="0"/>
        <v>1215725.9700000002</v>
      </c>
      <c r="F3" s="222">
        <f t="shared" si="0"/>
        <v>1229939.9899999998</v>
      </c>
      <c r="G3" s="261">
        <f t="shared" si="0"/>
        <v>1253546.3299999998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6"/>
      <c r="B5" s="627">
        <v>2015</v>
      </c>
      <c r="C5" s="628">
        <v>2018</v>
      </c>
      <c r="D5" s="647">
        <v>2019</v>
      </c>
      <c r="E5" s="627">
        <v>2015</v>
      </c>
      <c r="F5" s="628">
        <v>2018</v>
      </c>
      <c r="G5" s="647">
        <v>2019</v>
      </c>
    </row>
    <row r="6" spans="1:7" ht="14.4" customHeight="1" x14ac:dyDescent="0.3">
      <c r="A6" s="617" t="s">
        <v>802</v>
      </c>
      <c r="B6" s="116">
        <v>1791</v>
      </c>
      <c r="C6" s="116">
        <v>1789</v>
      </c>
      <c r="D6" s="116">
        <v>2075</v>
      </c>
      <c r="E6" s="648">
        <v>186304</v>
      </c>
      <c r="F6" s="648">
        <v>173118</v>
      </c>
      <c r="G6" s="649">
        <v>207414.66</v>
      </c>
    </row>
    <row r="7" spans="1:7" ht="14.4" customHeight="1" x14ac:dyDescent="0.3">
      <c r="A7" s="618" t="s">
        <v>532</v>
      </c>
      <c r="B7" s="610">
        <v>3111</v>
      </c>
      <c r="C7" s="610">
        <v>3975</v>
      </c>
      <c r="D7" s="610">
        <v>3715</v>
      </c>
      <c r="E7" s="650">
        <v>330726.32</v>
      </c>
      <c r="F7" s="650">
        <v>440109.01000000007</v>
      </c>
      <c r="G7" s="651">
        <v>436603.34</v>
      </c>
    </row>
    <row r="8" spans="1:7" ht="14.4" customHeight="1" x14ac:dyDescent="0.3">
      <c r="A8" s="618" t="s">
        <v>533</v>
      </c>
      <c r="B8" s="610">
        <v>1549</v>
      </c>
      <c r="C8" s="610">
        <v>1234</v>
      </c>
      <c r="D8" s="610">
        <v>1417</v>
      </c>
      <c r="E8" s="650">
        <v>234651.66</v>
      </c>
      <c r="F8" s="650">
        <v>202102.31999999998</v>
      </c>
      <c r="G8" s="651">
        <v>225039.34</v>
      </c>
    </row>
    <row r="9" spans="1:7" ht="14.4" customHeight="1" x14ac:dyDescent="0.3">
      <c r="A9" s="618" t="s">
        <v>806</v>
      </c>
      <c r="B9" s="610">
        <v>13</v>
      </c>
      <c r="C9" s="610"/>
      <c r="D9" s="610"/>
      <c r="E9" s="650">
        <v>1308.9899999999998</v>
      </c>
      <c r="F9" s="650"/>
      <c r="G9" s="651"/>
    </row>
    <row r="10" spans="1:7" ht="14.4" customHeight="1" x14ac:dyDescent="0.3">
      <c r="A10" s="618" t="s">
        <v>534</v>
      </c>
      <c r="B10" s="610">
        <v>107</v>
      </c>
      <c r="C10" s="610">
        <v>109</v>
      </c>
      <c r="D10" s="610">
        <v>112</v>
      </c>
      <c r="E10" s="650">
        <v>18894.669999999998</v>
      </c>
      <c r="F10" s="650">
        <v>17839.34</v>
      </c>
      <c r="G10" s="651">
        <v>19826.989999999998</v>
      </c>
    </row>
    <row r="11" spans="1:7" ht="14.4" customHeight="1" x14ac:dyDescent="0.3">
      <c r="A11" s="618" t="s">
        <v>807</v>
      </c>
      <c r="B11" s="610">
        <v>2083</v>
      </c>
      <c r="C11" s="610">
        <v>1699</v>
      </c>
      <c r="D11" s="610">
        <v>1307</v>
      </c>
      <c r="E11" s="650">
        <v>347583</v>
      </c>
      <c r="F11" s="650">
        <v>302581.67</v>
      </c>
      <c r="G11" s="651">
        <v>228587.99999999997</v>
      </c>
    </row>
    <row r="12" spans="1:7" ht="14.4" customHeight="1" x14ac:dyDescent="0.3">
      <c r="A12" s="618" t="s">
        <v>808</v>
      </c>
      <c r="B12" s="610"/>
      <c r="C12" s="610">
        <v>1</v>
      </c>
      <c r="D12" s="610">
        <v>128</v>
      </c>
      <c r="E12" s="650"/>
      <c r="F12" s="650">
        <v>37</v>
      </c>
      <c r="G12" s="651">
        <v>19871.330000000002</v>
      </c>
    </row>
    <row r="13" spans="1:7" ht="14.4" customHeight="1" thickBot="1" x14ac:dyDescent="0.35">
      <c r="A13" s="654" t="s">
        <v>535</v>
      </c>
      <c r="B13" s="612">
        <v>681</v>
      </c>
      <c r="C13" s="612">
        <v>643</v>
      </c>
      <c r="D13" s="612">
        <v>794</v>
      </c>
      <c r="E13" s="652">
        <v>96257.33</v>
      </c>
      <c r="F13" s="652">
        <v>94152.650000000009</v>
      </c>
      <c r="G13" s="653">
        <v>116202.67</v>
      </c>
    </row>
    <row r="14" spans="1:7" ht="14.4" customHeight="1" x14ac:dyDescent="0.3">
      <c r="A14" s="565" t="s">
        <v>247</v>
      </c>
    </row>
    <row r="15" spans="1:7" ht="14.4" customHeight="1" x14ac:dyDescent="0.3">
      <c r="A15" s="566" t="s">
        <v>530</v>
      </c>
    </row>
    <row r="16" spans="1:7" ht="14.4" customHeight="1" x14ac:dyDescent="0.3">
      <c r="A16" s="565" t="s">
        <v>804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871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9699.0499999999993</v>
      </c>
      <c r="H3" s="103">
        <f t="shared" si="0"/>
        <v>1236294.47</v>
      </c>
      <c r="I3" s="74"/>
      <c r="J3" s="74"/>
      <c r="K3" s="103">
        <f t="shared" si="0"/>
        <v>9877.25</v>
      </c>
      <c r="L3" s="103">
        <f t="shared" si="0"/>
        <v>1253736.95</v>
      </c>
      <c r="M3" s="74"/>
      <c r="N3" s="74"/>
      <c r="O3" s="103">
        <f t="shared" si="0"/>
        <v>9847.2000000000007</v>
      </c>
      <c r="P3" s="103">
        <f t="shared" si="0"/>
        <v>1269950.33</v>
      </c>
      <c r="Q3" s="75">
        <f>IF(L3=0,0,P3/L3)</f>
        <v>1.0129320428818822</v>
      </c>
      <c r="R3" s="104">
        <f>IF(O3=0,0,P3/O3)</f>
        <v>128.96562779267202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5"/>
      <c r="B5" s="655"/>
      <c r="C5" s="656"/>
      <c r="D5" s="657"/>
      <c r="E5" s="658"/>
      <c r="F5" s="659"/>
      <c r="G5" s="660" t="s">
        <v>71</v>
      </c>
      <c r="H5" s="661" t="s">
        <v>14</v>
      </c>
      <c r="I5" s="662"/>
      <c r="J5" s="662"/>
      <c r="K5" s="660" t="s">
        <v>71</v>
      </c>
      <c r="L5" s="661" t="s">
        <v>14</v>
      </c>
      <c r="M5" s="662"/>
      <c r="N5" s="662"/>
      <c r="O5" s="660" t="s">
        <v>71</v>
      </c>
      <c r="P5" s="661" t="s">
        <v>14</v>
      </c>
      <c r="Q5" s="663"/>
      <c r="R5" s="664"/>
    </row>
    <row r="6" spans="1:18" ht="14.4" customHeight="1" x14ac:dyDescent="0.3">
      <c r="A6" s="585" t="s">
        <v>810</v>
      </c>
      <c r="B6" s="586" t="s">
        <v>811</v>
      </c>
      <c r="C6" s="586" t="s">
        <v>444</v>
      </c>
      <c r="D6" s="586" t="s">
        <v>812</v>
      </c>
      <c r="E6" s="586" t="s">
        <v>813</v>
      </c>
      <c r="F6" s="586" t="s">
        <v>475</v>
      </c>
      <c r="G6" s="116">
        <v>228.34999999999997</v>
      </c>
      <c r="H6" s="116">
        <v>12353.659999999998</v>
      </c>
      <c r="I6" s="586">
        <v>0.86430209567893024</v>
      </c>
      <c r="J6" s="586">
        <v>54.099671556820667</v>
      </c>
      <c r="K6" s="116">
        <v>264.20000000000005</v>
      </c>
      <c r="L6" s="116">
        <v>14293.22</v>
      </c>
      <c r="M6" s="586">
        <v>1</v>
      </c>
      <c r="N6" s="586">
        <v>54.099999999999987</v>
      </c>
      <c r="O6" s="116">
        <v>216.79999999999998</v>
      </c>
      <c r="P6" s="116">
        <v>11769.32</v>
      </c>
      <c r="Q6" s="591">
        <v>0.82341977525008359</v>
      </c>
      <c r="R6" s="609">
        <v>54.286531365313657</v>
      </c>
    </row>
    <row r="7" spans="1:18" ht="14.4" customHeight="1" x14ac:dyDescent="0.3">
      <c r="A7" s="592" t="s">
        <v>810</v>
      </c>
      <c r="B7" s="593" t="s">
        <v>811</v>
      </c>
      <c r="C7" s="593" t="s">
        <v>444</v>
      </c>
      <c r="D7" s="593" t="s">
        <v>812</v>
      </c>
      <c r="E7" s="593" t="s">
        <v>814</v>
      </c>
      <c r="F7" s="593" t="s">
        <v>477</v>
      </c>
      <c r="G7" s="610">
        <v>2</v>
      </c>
      <c r="H7" s="610">
        <v>276.39999999999998</v>
      </c>
      <c r="I7" s="593">
        <v>1.3333333333333333</v>
      </c>
      <c r="J7" s="593">
        <v>138.19999999999999</v>
      </c>
      <c r="K7" s="610">
        <v>1.5</v>
      </c>
      <c r="L7" s="610">
        <v>207.29999999999998</v>
      </c>
      <c r="M7" s="593">
        <v>1</v>
      </c>
      <c r="N7" s="593">
        <v>138.19999999999999</v>
      </c>
      <c r="O7" s="610">
        <v>0.2</v>
      </c>
      <c r="P7" s="610">
        <v>27.3</v>
      </c>
      <c r="Q7" s="598">
        <v>0.13169319826338641</v>
      </c>
      <c r="R7" s="611">
        <v>136.5</v>
      </c>
    </row>
    <row r="8" spans="1:18" ht="14.4" customHeight="1" x14ac:dyDescent="0.3">
      <c r="A8" s="592" t="s">
        <v>810</v>
      </c>
      <c r="B8" s="593" t="s">
        <v>811</v>
      </c>
      <c r="C8" s="593" t="s">
        <v>444</v>
      </c>
      <c r="D8" s="593" t="s">
        <v>812</v>
      </c>
      <c r="E8" s="593" t="s">
        <v>815</v>
      </c>
      <c r="F8" s="593" t="s">
        <v>481</v>
      </c>
      <c r="G8" s="610">
        <v>12.3</v>
      </c>
      <c r="H8" s="610">
        <v>756.15</v>
      </c>
      <c r="I8" s="593">
        <v>0.53777932662902006</v>
      </c>
      <c r="J8" s="593">
        <v>61.475609756097555</v>
      </c>
      <c r="K8" s="610">
        <v>22.9</v>
      </c>
      <c r="L8" s="610">
        <v>1406.06</v>
      </c>
      <c r="M8" s="593">
        <v>1</v>
      </c>
      <c r="N8" s="593">
        <v>61.4</v>
      </c>
      <c r="O8" s="610">
        <v>18.7</v>
      </c>
      <c r="P8" s="610">
        <v>947.11999999999989</v>
      </c>
      <c r="Q8" s="598">
        <v>0.67359856620627845</v>
      </c>
      <c r="R8" s="611">
        <v>50.648128342245982</v>
      </c>
    </row>
    <row r="9" spans="1:18" ht="14.4" customHeight="1" x14ac:dyDescent="0.3">
      <c r="A9" s="592" t="s">
        <v>810</v>
      </c>
      <c r="B9" s="593" t="s">
        <v>811</v>
      </c>
      <c r="C9" s="593" t="s">
        <v>444</v>
      </c>
      <c r="D9" s="593" t="s">
        <v>812</v>
      </c>
      <c r="E9" s="593" t="s">
        <v>816</v>
      </c>
      <c r="F9" s="593" t="s">
        <v>817</v>
      </c>
      <c r="G9" s="610">
        <v>6.5</v>
      </c>
      <c r="H9" s="610">
        <v>1150.5</v>
      </c>
      <c r="I9" s="593">
        <v>0.79268292682926822</v>
      </c>
      <c r="J9" s="593">
        <v>177</v>
      </c>
      <c r="K9" s="610">
        <v>8.1999999999999993</v>
      </c>
      <c r="L9" s="610">
        <v>1451.4</v>
      </c>
      <c r="M9" s="593">
        <v>1</v>
      </c>
      <c r="N9" s="593">
        <v>177.00000000000003</v>
      </c>
      <c r="O9" s="610">
        <v>5.2999999999999989</v>
      </c>
      <c r="P9" s="610">
        <v>938.10000000000014</v>
      </c>
      <c r="Q9" s="598">
        <v>0.64634146341463417</v>
      </c>
      <c r="R9" s="611">
        <v>177.00000000000006</v>
      </c>
    </row>
    <row r="10" spans="1:18" ht="14.4" customHeight="1" x14ac:dyDescent="0.3">
      <c r="A10" s="592" t="s">
        <v>810</v>
      </c>
      <c r="B10" s="593" t="s">
        <v>811</v>
      </c>
      <c r="C10" s="593" t="s">
        <v>444</v>
      </c>
      <c r="D10" s="593" t="s">
        <v>812</v>
      </c>
      <c r="E10" s="593" t="s">
        <v>818</v>
      </c>
      <c r="F10" s="593" t="s">
        <v>819</v>
      </c>
      <c r="G10" s="610"/>
      <c r="H10" s="610"/>
      <c r="I10" s="593"/>
      <c r="J10" s="593"/>
      <c r="K10" s="610">
        <v>4</v>
      </c>
      <c r="L10" s="610">
        <v>24.36</v>
      </c>
      <c r="M10" s="593">
        <v>1</v>
      </c>
      <c r="N10" s="593">
        <v>6.09</v>
      </c>
      <c r="O10" s="610"/>
      <c r="P10" s="610"/>
      <c r="Q10" s="598"/>
      <c r="R10" s="611"/>
    </row>
    <row r="11" spans="1:18" ht="14.4" customHeight="1" x14ac:dyDescent="0.3">
      <c r="A11" s="592" t="s">
        <v>810</v>
      </c>
      <c r="B11" s="593" t="s">
        <v>811</v>
      </c>
      <c r="C11" s="593" t="s">
        <v>444</v>
      </c>
      <c r="D11" s="593" t="s">
        <v>812</v>
      </c>
      <c r="E11" s="593" t="s">
        <v>820</v>
      </c>
      <c r="F11" s="593" t="s">
        <v>467</v>
      </c>
      <c r="G11" s="610">
        <v>59.9</v>
      </c>
      <c r="H11" s="610">
        <v>287.59000000000003</v>
      </c>
      <c r="I11" s="593">
        <v>0.90505412890231629</v>
      </c>
      <c r="J11" s="593">
        <v>4.8011686143572625</v>
      </c>
      <c r="K11" s="610">
        <v>66.2</v>
      </c>
      <c r="L11" s="610">
        <v>317.76</v>
      </c>
      <c r="M11" s="593">
        <v>1</v>
      </c>
      <c r="N11" s="593">
        <v>4.8</v>
      </c>
      <c r="O11" s="610">
        <v>55.1</v>
      </c>
      <c r="P11" s="610">
        <v>264.48</v>
      </c>
      <c r="Q11" s="598">
        <v>0.83232628398791553</v>
      </c>
      <c r="R11" s="611">
        <v>4.8</v>
      </c>
    </row>
    <row r="12" spans="1:18" ht="14.4" customHeight="1" x14ac:dyDescent="0.3">
      <c r="A12" s="592" t="s">
        <v>810</v>
      </c>
      <c r="B12" s="593" t="s">
        <v>811</v>
      </c>
      <c r="C12" s="593" t="s">
        <v>444</v>
      </c>
      <c r="D12" s="593" t="s">
        <v>812</v>
      </c>
      <c r="E12" s="593" t="s">
        <v>821</v>
      </c>
      <c r="F12" s="593" t="s">
        <v>822</v>
      </c>
      <c r="G12" s="610">
        <v>55</v>
      </c>
      <c r="H12" s="610">
        <v>5744.2</v>
      </c>
      <c r="I12" s="593">
        <v>0.96491228070175439</v>
      </c>
      <c r="J12" s="593">
        <v>104.44</v>
      </c>
      <c r="K12" s="610">
        <v>57</v>
      </c>
      <c r="L12" s="610">
        <v>5953.08</v>
      </c>
      <c r="M12" s="593">
        <v>1</v>
      </c>
      <c r="N12" s="593">
        <v>104.44</v>
      </c>
      <c r="O12" s="610"/>
      <c r="P12" s="610"/>
      <c r="Q12" s="598"/>
      <c r="R12" s="611"/>
    </row>
    <row r="13" spans="1:18" ht="14.4" customHeight="1" x14ac:dyDescent="0.3">
      <c r="A13" s="592" t="s">
        <v>810</v>
      </c>
      <c r="B13" s="593" t="s">
        <v>811</v>
      </c>
      <c r="C13" s="593" t="s">
        <v>444</v>
      </c>
      <c r="D13" s="593" t="s">
        <v>812</v>
      </c>
      <c r="E13" s="593" t="s">
        <v>823</v>
      </c>
      <c r="F13" s="593" t="s">
        <v>822</v>
      </c>
      <c r="G13" s="610"/>
      <c r="H13" s="610"/>
      <c r="I13" s="593"/>
      <c r="J13" s="593"/>
      <c r="K13" s="610"/>
      <c r="L13" s="610"/>
      <c r="M13" s="593"/>
      <c r="N13" s="593"/>
      <c r="O13" s="610">
        <v>3.0999999999999996</v>
      </c>
      <c r="P13" s="610">
        <v>2457.6800000000003</v>
      </c>
      <c r="Q13" s="598"/>
      <c r="R13" s="611">
        <v>792.80000000000018</v>
      </c>
    </row>
    <row r="14" spans="1:18" ht="14.4" customHeight="1" x14ac:dyDescent="0.3">
      <c r="A14" s="592" t="s">
        <v>810</v>
      </c>
      <c r="B14" s="593" t="s">
        <v>811</v>
      </c>
      <c r="C14" s="593" t="s">
        <v>444</v>
      </c>
      <c r="D14" s="593" t="s">
        <v>824</v>
      </c>
      <c r="E14" s="593" t="s">
        <v>825</v>
      </c>
      <c r="F14" s="593" t="s">
        <v>826</v>
      </c>
      <c r="G14" s="610">
        <v>66</v>
      </c>
      <c r="H14" s="610">
        <v>12078</v>
      </c>
      <c r="I14" s="593">
        <v>0.97972096041531476</v>
      </c>
      <c r="J14" s="593">
        <v>183</v>
      </c>
      <c r="K14" s="610">
        <v>67</v>
      </c>
      <c r="L14" s="610">
        <v>12328</v>
      </c>
      <c r="M14" s="593">
        <v>1</v>
      </c>
      <c r="N14" s="593">
        <v>184</v>
      </c>
      <c r="O14" s="610">
        <v>38</v>
      </c>
      <c r="P14" s="610">
        <v>7030</v>
      </c>
      <c r="Q14" s="598">
        <v>0.57024659312134973</v>
      </c>
      <c r="R14" s="611">
        <v>185</v>
      </c>
    </row>
    <row r="15" spans="1:18" ht="14.4" customHeight="1" x14ac:dyDescent="0.3">
      <c r="A15" s="592" t="s">
        <v>810</v>
      </c>
      <c r="B15" s="593" t="s">
        <v>811</v>
      </c>
      <c r="C15" s="593" t="s">
        <v>444</v>
      </c>
      <c r="D15" s="593" t="s">
        <v>824</v>
      </c>
      <c r="E15" s="593" t="s">
        <v>827</v>
      </c>
      <c r="F15" s="593" t="s">
        <v>828</v>
      </c>
      <c r="G15" s="610">
        <v>29</v>
      </c>
      <c r="H15" s="610">
        <v>3538</v>
      </c>
      <c r="I15" s="593">
        <v>2.9</v>
      </c>
      <c r="J15" s="593">
        <v>122</v>
      </c>
      <c r="K15" s="610">
        <v>10</v>
      </c>
      <c r="L15" s="610">
        <v>1220</v>
      </c>
      <c r="M15" s="593">
        <v>1</v>
      </c>
      <c r="N15" s="593">
        <v>122</v>
      </c>
      <c r="O15" s="610">
        <v>13</v>
      </c>
      <c r="P15" s="610">
        <v>1586</v>
      </c>
      <c r="Q15" s="598">
        <v>1.3</v>
      </c>
      <c r="R15" s="611">
        <v>122</v>
      </c>
    </row>
    <row r="16" spans="1:18" ht="14.4" customHeight="1" x14ac:dyDescent="0.3">
      <c r="A16" s="592" t="s">
        <v>810</v>
      </c>
      <c r="B16" s="593" t="s">
        <v>811</v>
      </c>
      <c r="C16" s="593" t="s">
        <v>444</v>
      </c>
      <c r="D16" s="593" t="s">
        <v>824</v>
      </c>
      <c r="E16" s="593" t="s">
        <v>829</v>
      </c>
      <c r="F16" s="593" t="s">
        <v>830</v>
      </c>
      <c r="G16" s="610">
        <v>1650</v>
      </c>
      <c r="H16" s="610">
        <v>61050</v>
      </c>
      <c r="I16" s="593">
        <v>0.9207589285714286</v>
      </c>
      <c r="J16" s="593">
        <v>37</v>
      </c>
      <c r="K16" s="610">
        <v>1792</v>
      </c>
      <c r="L16" s="610">
        <v>66304</v>
      </c>
      <c r="M16" s="593">
        <v>1</v>
      </c>
      <c r="N16" s="593">
        <v>37</v>
      </c>
      <c r="O16" s="610">
        <v>1380</v>
      </c>
      <c r="P16" s="610">
        <v>52440</v>
      </c>
      <c r="Q16" s="598">
        <v>0.79090250965250963</v>
      </c>
      <c r="R16" s="611">
        <v>38</v>
      </c>
    </row>
    <row r="17" spans="1:18" ht="14.4" customHeight="1" x14ac:dyDescent="0.3">
      <c r="A17" s="592" t="s">
        <v>810</v>
      </c>
      <c r="B17" s="593" t="s">
        <v>811</v>
      </c>
      <c r="C17" s="593" t="s">
        <v>444</v>
      </c>
      <c r="D17" s="593" t="s">
        <v>824</v>
      </c>
      <c r="E17" s="593" t="s">
        <v>831</v>
      </c>
      <c r="F17" s="593" t="s">
        <v>832</v>
      </c>
      <c r="G17" s="610">
        <v>549</v>
      </c>
      <c r="H17" s="610">
        <v>5490</v>
      </c>
      <c r="I17" s="593">
        <v>1.120408163265306</v>
      </c>
      <c r="J17" s="593">
        <v>10</v>
      </c>
      <c r="K17" s="610">
        <v>490</v>
      </c>
      <c r="L17" s="610">
        <v>4900</v>
      </c>
      <c r="M17" s="593">
        <v>1</v>
      </c>
      <c r="N17" s="593">
        <v>10</v>
      </c>
      <c r="O17" s="610">
        <v>667</v>
      </c>
      <c r="P17" s="610">
        <v>6670</v>
      </c>
      <c r="Q17" s="598">
        <v>1.3612244897959183</v>
      </c>
      <c r="R17" s="611">
        <v>10</v>
      </c>
    </row>
    <row r="18" spans="1:18" ht="14.4" customHeight="1" x14ac:dyDescent="0.3">
      <c r="A18" s="592" t="s">
        <v>810</v>
      </c>
      <c r="B18" s="593" t="s">
        <v>811</v>
      </c>
      <c r="C18" s="593" t="s">
        <v>444</v>
      </c>
      <c r="D18" s="593" t="s">
        <v>824</v>
      </c>
      <c r="E18" s="593" t="s">
        <v>833</v>
      </c>
      <c r="F18" s="593" t="s">
        <v>834</v>
      </c>
      <c r="G18" s="610">
        <v>53</v>
      </c>
      <c r="H18" s="610">
        <v>265</v>
      </c>
      <c r="I18" s="593">
        <v>0.81538461538461537</v>
      </c>
      <c r="J18" s="593">
        <v>5</v>
      </c>
      <c r="K18" s="610">
        <v>65</v>
      </c>
      <c r="L18" s="610">
        <v>325</v>
      </c>
      <c r="M18" s="593">
        <v>1</v>
      </c>
      <c r="N18" s="593">
        <v>5</v>
      </c>
      <c r="O18" s="610">
        <v>51</v>
      </c>
      <c r="P18" s="610">
        <v>255</v>
      </c>
      <c r="Q18" s="598">
        <v>0.7846153846153846</v>
      </c>
      <c r="R18" s="611">
        <v>5</v>
      </c>
    </row>
    <row r="19" spans="1:18" ht="14.4" customHeight="1" x14ac:dyDescent="0.3">
      <c r="A19" s="592" t="s">
        <v>810</v>
      </c>
      <c r="B19" s="593" t="s">
        <v>811</v>
      </c>
      <c r="C19" s="593" t="s">
        <v>444</v>
      </c>
      <c r="D19" s="593" t="s">
        <v>824</v>
      </c>
      <c r="E19" s="593" t="s">
        <v>835</v>
      </c>
      <c r="F19" s="593" t="s">
        <v>836</v>
      </c>
      <c r="G19" s="610">
        <v>15</v>
      </c>
      <c r="H19" s="610">
        <v>75</v>
      </c>
      <c r="I19" s="593">
        <v>0.83333333333333337</v>
      </c>
      <c r="J19" s="593">
        <v>5</v>
      </c>
      <c r="K19" s="610">
        <v>18</v>
      </c>
      <c r="L19" s="610">
        <v>90</v>
      </c>
      <c r="M19" s="593">
        <v>1</v>
      </c>
      <c r="N19" s="593">
        <v>5</v>
      </c>
      <c r="O19" s="610">
        <v>18</v>
      </c>
      <c r="P19" s="610">
        <v>90</v>
      </c>
      <c r="Q19" s="598">
        <v>1</v>
      </c>
      <c r="R19" s="611">
        <v>5</v>
      </c>
    </row>
    <row r="20" spans="1:18" ht="14.4" customHeight="1" x14ac:dyDescent="0.3">
      <c r="A20" s="592" t="s">
        <v>810</v>
      </c>
      <c r="B20" s="593" t="s">
        <v>811</v>
      </c>
      <c r="C20" s="593" t="s">
        <v>444</v>
      </c>
      <c r="D20" s="593" t="s">
        <v>824</v>
      </c>
      <c r="E20" s="593" t="s">
        <v>837</v>
      </c>
      <c r="F20" s="593" t="s">
        <v>838</v>
      </c>
      <c r="G20" s="610">
        <v>268</v>
      </c>
      <c r="H20" s="610">
        <v>19832</v>
      </c>
      <c r="I20" s="593">
        <v>0.8673139158576052</v>
      </c>
      <c r="J20" s="593">
        <v>74</v>
      </c>
      <c r="K20" s="610">
        <v>309</v>
      </c>
      <c r="L20" s="610">
        <v>22866</v>
      </c>
      <c r="M20" s="593">
        <v>1</v>
      </c>
      <c r="N20" s="593">
        <v>74</v>
      </c>
      <c r="O20" s="610">
        <v>335</v>
      </c>
      <c r="P20" s="610">
        <v>25125</v>
      </c>
      <c r="Q20" s="598">
        <v>1.0987929677250066</v>
      </c>
      <c r="R20" s="611">
        <v>75</v>
      </c>
    </row>
    <row r="21" spans="1:18" ht="14.4" customHeight="1" x14ac:dyDescent="0.3">
      <c r="A21" s="592" t="s">
        <v>810</v>
      </c>
      <c r="B21" s="593" t="s">
        <v>811</v>
      </c>
      <c r="C21" s="593" t="s">
        <v>444</v>
      </c>
      <c r="D21" s="593" t="s">
        <v>824</v>
      </c>
      <c r="E21" s="593" t="s">
        <v>839</v>
      </c>
      <c r="F21" s="593" t="s">
        <v>840</v>
      </c>
      <c r="G21" s="610">
        <v>196</v>
      </c>
      <c r="H21" s="610">
        <v>34692</v>
      </c>
      <c r="I21" s="593">
        <v>0.79227185530282274</v>
      </c>
      <c r="J21" s="593">
        <v>177</v>
      </c>
      <c r="K21" s="610">
        <v>246</v>
      </c>
      <c r="L21" s="610">
        <v>43788</v>
      </c>
      <c r="M21" s="593">
        <v>1</v>
      </c>
      <c r="N21" s="593">
        <v>178</v>
      </c>
      <c r="O21" s="610">
        <v>298</v>
      </c>
      <c r="P21" s="610">
        <v>53342</v>
      </c>
      <c r="Q21" s="598">
        <v>1.2181876313145155</v>
      </c>
      <c r="R21" s="611">
        <v>179</v>
      </c>
    </row>
    <row r="22" spans="1:18" ht="14.4" customHeight="1" x14ac:dyDescent="0.3">
      <c r="A22" s="592" t="s">
        <v>810</v>
      </c>
      <c r="B22" s="593" t="s">
        <v>811</v>
      </c>
      <c r="C22" s="593" t="s">
        <v>444</v>
      </c>
      <c r="D22" s="593" t="s">
        <v>824</v>
      </c>
      <c r="E22" s="593" t="s">
        <v>841</v>
      </c>
      <c r="F22" s="593" t="s">
        <v>842</v>
      </c>
      <c r="G22" s="610">
        <v>216</v>
      </c>
      <c r="H22" s="610">
        <v>58752</v>
      </c>
      <c r="I22" s="593">
        <v>1.3584905660377358</v>
      </c>
      <c r="J22" s="593">
        <v>272</v>
      </c>
      <c r="K22" s="610">
        <v>159</v>
      </c>
      <c r="L22" s="610">
        <v>43248</v>
      </c>
      <c r="M22" s="593">
        <v>1</v>
      </c>
      <c r="N22" s="593">
        <v>272</v>
      </c>
      <c r="O22" s="610">
        <v>223</v>
      </c>
      <c r="P22" s="610">
        <v>61102</v>
      </c>
      <c r="Q22" s="598">
        <v>1.412828338882723</v>
      </c>
      <c r="R22" s="611">
        <v>274</v>
      </c>
    </row>
    <row r="23" spans="1:18" ht="14.4" customHeight="1" x14ac:dyDescent="0.3">
      <c r="A23" s="592" t="s">
        <v>810</v>
      </c>
      <c r="B23" s="593" t="s">
        <v>811</v>
      </c>
      <c r="C23" s="593" t="s">
        <v>444</v>
      </c>
      <c r="D23" s="593" t="s">
        <v>824</v>
      </c>
      <c r="E23" s="593" t="s">
        <v>843</v>
      </c>
      <c r="F23" s="593" t="s">
        <v>844</v>
      </c>
      <c r="G23" s="610">
        <v>975</v>
      </c>
      <c r="H23" s="610">
        <v>32499.97</v>
      </c>
      <c r="I23" s="593">
        <v>1.0416660389955255</v>
      </c>
      <c r="J23" s="593">
        <v>33.333302564102567</v>
      </c>
      <c r="K23" s="610">
        <v>936</v>
      </c>
      <c r="L23" s="610">
        <v>31199.989999999998</v>
      </c>
      <c r="M23" s="593">
        <v>1</v>
      </c>
      <c r="N23" s="593">
        <v>33.333322649572651</v>
      </c>
      <c r="O23" s="610">
        <v>1093</v>
      </c>
      <c r="P23" s="610">
        <v>36433.329999999994</v>
      </c>
      <c r="Q23" s="598">
        <v>1.1677353101715737</v>
      </c>
      <c r="R23" s="611">
        <v>33.333330283623049</v>
      </c>
    </row>
    <row r="24" spans="1:18" ht="14.4" customHeight="1" x14ac:dyDescent="0.3">
      <c r="A24" s="592" t="s">
        <v>810</v>
      </c>
      <c r="B24" s="593" t="s">
        <v>811</v>
      </c>
      <c r="C24" s="593" t="s">
        <v>444</v>
      </c>
      <c r="D24" s="593" t="s">
        <v>824</v>
      </c>
      <c r="E24" s="593" t="s">
        <v>845</v>
      </c>
      <c r="F24" s="593" t="s">
        <v>846</v>
      </c>
      <c r="G24" s="610">
        <v>297</v>
      </c>
      <c r="H24" s="610">
        <v>10989</v>
      </c>
      <c r="I24" s="593">
        <v>1.0171232876712328</v>
      </c>
      <c r="J24" s="593">
        <v>37</v>
      </c>
      <c r="K24" s="610">
        <v>292</v>
      </c>
      <c r="L24" s="610">
        <v>10804</v>
      </c>
      <c r="M24" s="593">
        <v>1</v>
      </c>
      <c r="N24" s="593">
        <v>37</v>
      </c>
      <c r="O24" s="610">
        <v>254</v>
      </c>
      <c r="P24" s="610">
        <v>9652</v>
      </c>
      <c r="Q24" s="598">
        <v>0.89337282487967418</v>
      </c>
      <c r="R24" s="611">
        <v>38</v>
      </c>
    </row>
    <row r="25" spans="1:18" ht="14.4" customHeight="1" x14ac:dyDescent="0.3">
      <c r="A25" s="592" t="s">
        <v>810</v>
      </c>
      <c r="B25" s="593" t="s">
        <v>811</v>
      </c>
      <c r="C25" s="593" t="s">
        <v>444</v>
      </c>
      <c r="D25" s="593" t="s">
        <v>824</v>
      </c>
      <c r="E25" s="593" t="s">
        <v>847</v>
      </c>
      <c r="F25" s="593" t="s">
        <v>848</v>
      </c>
      <c r="G25" s="610">
        <v>1232</v>
      </c>
      <c r="H25" s="610">
        <v>162624</v>
      </c>
      <c r="I25" s="593">
        <v>0.8781183178902352</v>
      </c>
      <c r="J25" s="593">
        <v>132</v>
      </c>
      <c r="K25" s="610">
        <v>1403</v>
      </c>
      <c r="L25" s="610">
        <v>185196</v>
      </c>
      <c r="M25" s="593">
        <v>1</v>
      </c>
      <c r="N25" s="593">
        <v>132</v>
      </c>
      <c r="O25" s="610">
        <v>1158</v>
      </c>
      <c r="P25" s="610">
        <v>156330</v>
      </c>
      <c r="Q25" s="598">
        <v>0.84413270265016527</v>
      </c>
      <c r="R25" s="611">
        <v>135</v>
      </c>
    </row>
    <row r="26" spans="1:18" ht="14.4" customHeight="1" x14ac:dyDescent="0.3">
      <c r="A26" s="592" t="s">
        <v>810</v>
      </c>
      <c r="B26" s="593" t="s">
        <v>811</v>
      </c>
      <c r="C26" s="593" t="s">
        <v>444</v>
      </c>
      <c r="D26" s="593" t="s">
        <v>824</v>
      </c>
      <c r="E26" s="593" t="s">
        <v>849</v>
      </c>
      <c r="F26" s="593" t="s">
        <v>850</v>
      </c>
      <c r="G26" s="610">
        <v>688</v>
      </c>
      <c r="H26" s="610">
        <v>50912</v>
      </c>
      <c r="I26" s="593">
        <v>1.295668549905838</v>
      </c>
      <c r="J26" s="593">
        <v>74</v>
      </c>
      <c r="K26" s="610">
        <v>531</v>
      </c>
      <c r="L26" s="610">
        <v>39294</v>
      </c>
      <c r="M26" s="593">
        <v>1</v>
      </c>
      <c r="N26" s="593">
        <v>74</v>
      </c>
      <c r="O26" s="610">
        <v>834</v>
      </c>
      <c r="P26" s="610">
        <v>62550</v>
      </c>
      <c r="Q26" s="598">
        <v>1.5918460833715071</v>
      </c>
      <c r="R26" s="611">
        <v>75</v>
      </c>
    </row>
    <row r="27" spans="1:18" ht="14.4" customHeight="1" x14ac:dyDescent="0.3">
      <c r="A27" s="592" t="s">
        <v>810</v>
      </c>
      <c r="B27" s="593" t="s">
        <v>811</v>
      </c>
      <c r="C27" s="593" t="s">
        <v>444</v>
      </c>
      <c r="D27" s="593" t="s">
        <v>824</v>
      </c>
      <c r="E27" s="593" t="s">
        <v>851</v>
      </c>
      <c r="F27" s="593" t="s">
        <v>852</v>
      </c>
      <c r="G27" s="610">
        <v>606</v>
      </c>
      <c r="H27" s="610">
        <v>215130</v>
      </c>
      <c r="I27" s="593">
        <v>1.1412429378531073</v>
      </c>
      <c r="J27" s="593">
        <v>355</v>
      </c>
      <c r="K27" s="610">
        <v>531</v>
      </c>
      <c r="L27" s="610">
        <v>188505</v>
      </c>
      <c r="M27" s="593">
        <v>1</v>
      </c>
      <c r="N27" s="593">
        <v>355</v>
      </c>
      <c r="O27" s="610">
        <v>665</v>
      </c>
      <c r="P27" s="610">
        <v>238070</v>
      </c>
      <c r="Q27" s="598">
        <v>1.2629373226174372</v>
      </c>
      <c r="R27" s="611">
        <v>358</v>
      </c>
    </row>
    <row r="28" spans="1:18" ht="14.4" customHeight="1" x14ac:dyDescent="0.3">
      <c r="A28" s="592" t="s">
        <v>810</v>
      </c>
      <c r="B28" s="593" t="s">
        <v>811</v>
      </c>
      <c r="C28" s="593" t="s">
        <v>444</v>
      </c>
      <c r="D28" s="593" t="s">
        <v>824</v>
      </c>
      <c r="E28" s="593" t="s">
        <v>853</v>
      </c>
      <c r="F28" s="593" t="s">
        <v>854</v>
      </c>
      <c r="G28" s="610">
        <v>752</v>
      </c>
      <c r="H28" s="610">
        <v>167696</v>
      </c>
      <c r="I28" s="593">
        <v>0.93184634448574966</v>
      </c>
      <c r="J28" s="593">
        <v>223</v>
      </c>
      <c r="K28" s="610">
        <v>807</v>
      </c>
      <c r="L28" s="610">
        <v>179961</v>
      </c>
      <c r="M28" s="593">
        <v>1</v>
      </c>
      <c r="N28" s="593">
        <v>223</v>
      </c>
      <c r="O28" s="610">
        <v>839</v>
      </c>
      <c r="P28" s="610">
        <v>189614</v>
      </c>
      <c r="Q28" s="598">
        <v>1.0536393996477014</v>
      </c>
      <c r="R28" s="611">
        <v>226</v>
      </c>
    </row>
    <row r="29" spans="1:18" ht="14.4" customHeight="1" x14ac:dyDescent="0.3">
      <c r="A29" s="592" t="s">
        <v>810</v>
      </c>
      <c r="B29" s="593" t="s">
        <v>811</v>
      </c>
      <c r="C29" s="593" t="s">
        <v>444</v>
      </c>
      <c r="D29" s="593" t="s">
        <v>824</v>
      </c>
      <c r="E29" s="593" t="s">
        <v>855</v>
      </c>
      <c r="F29" s="593" t="s">
        <v>856</v>
      </c>
      <c r="G29" s="610">
        <v>312</v>
      </c>
      <c r="H29" s="610">
        <v>24024</v>
      </c>
      <c r="I29" s="593">
        <v>1.3390557939914163</v>
      </c>
      <c r="J29" s="593">
        <v>77</v>
      </c>
      <c r="K29" s="610">
        <v>233</v>
      </c>
      <c r="L29" s="610">
        <v>17941</v>
      </c>
      <c r="M29" s="593">
        <v>1</v>
      </c>
      <c r="N29" s="593">
        <v>77</v>
      </c>
      <c r="O29" s="610">
        <v>288</v>
      </c>
      <c r="P29" s="610">
        <v>22464</v>
      </c>
      <c r="Q29" s="598">
        <v>1.2521041190569087</v>
      </c>
      <c r="R29" s="611">
        <v>78</v>
      </c>
    </row>
    <row r="30" spans="1:18" ht="14.4" customHeight="1" x14ac:dyDescent="0.3">
      <c r="A30" s="592" t="s">
        <v>810</v>
      </c>
      <c r="B30" s="593" t="s">
        <v>811</v>
      </c>
      <c r="C30" s="593" t="s">
        <v>444</v>
      </c>
      <c r="D30" s="593" t="s">
        <v>824</v>
      </c>
      <c r="E30" s="593" t="s">
        <v>857</v>
      </c>
      <c r="F30" s="593" t="s">
        <v>858</v>
      </c>
      <c r="G30" s="610">
        <v>74</v>
      </c>
      <c r="H30" s="610">
        <v>2072</v>
      </c>
      <c r="I30" s="593">
        <v>1.3703703703703705</v>
      </c>
      <c r="J30" s="593">
        <v>28</v>
      </c>
      <c r="K30" s="610">
        <v>54</v>
      </c>
      <c r="L30" s="610">
        <v>1512</v>
      </c>
      <c r="M30" s="593">
        <v>1</v>
      </c>
      <c r="N30" s="593">
        <v>28</v>
      </c>
      <c r="O30" s="610">
        <v>44</v>
      </c>
      <c r="P30" s="610">
        <v>1276</v>
      </c>
      <c r="Q30" s="598">
        <v>0.84391534391534395</v>
      </c>
      <c r="R30" s="611">
        <v>29</v>
      </c>
    </row>
    <row r="31" spans="1:18" ht="14.4" customHeight="1" x14ac:dyDescent="0.3">
      <c r="A31" s="592" t="s">
        <v>810</v>
      </c>
      <c r="B31" s="593" t="s">
        <v>811</v>
      </c>
      <c r="C31" s="593" t="s">
        <v>444</v>
      </c>
      <c r="D31" s="593" t="s">
        <v>824</v>
      </c>
      <c r="E31" s="593" t="s">
        <v>859</v>
      </c>
      <c r="F31" s="593" t="s">
        <v>860</v>
      </c>
      <c r="G31" s="610">
        <v>78</v>
      </c>
      <c r="H31" s="610">
        <v>4602</v>
      </c>
      <c r="I31" s="593">
        <v>1.0540540540540539</v>
      </c>
      <c r="J31" s="593">
        <v>59</v>
      </c>
      <c r="K31" s="610">
        <v>74</v>
      </c>
      <c r="L31" s="610">
        <v>4366</v>
      </c>
      <c r="M31" s="593">
        <v>1</v>
      </c>
      <c r="N31" s="593">
        <v>59</v>
      </c>
      <c r="O31" s="610">
        <v>67</v>
      </c>
      <c r="P31" s="610">
        <v>4087</v>
      </c>
      <c r="Q31" s="598">
        <v>0.93609711406321572</v>
      </c>
      <c r="R31" s="611">
        <v>61</v>
      </c>
    </row>
    <row r="32" spans="1:18" ht="14.4" customHeight="1" x14ac:dyDescent="0.3">
      <c r="A32" s="592" t="s">
        <v>810</v>
      </c>
      <c r="B32" s="593" t="s">
        <v>811</v>
      </c>
      <c r="C32" s="593" t="s">
        <v>444</v>
      </c>
      <c r="D32" s="593" t="s">
        <v>824</v>
      </c>
      <c r="E32" s="593" t="s">
        <v>861</v>
      </c>
      <c r="F32" s="593" t="s">
        <v>862</v>
      </c>
      <c r="G32" s="610">
        <v>172</v>
      </c>
      <c r="H32" s="610">
        <v>120572</v>
      </c>
      <c r="I32" s="593">
        <v>0.95952506008371929</v>
      </c>
      <c r="J32" s="593">
        <v>701</v>
      </c>
      <c r="K32" s="610">
        <v>179</v>
      </c>
      <c r="L32" s="610">
        <v>125658</v>
      </c>
      <c r="M32" s="593">
        <v>1</v>
      </c>
      <c r="N32" s="593">
        <v>702</v>
      </c>
      <c r="O32" s="610">
        <v>131</v>
      </c>
      <c r="P32" s="610">
        <v>92617</v>
      </c>
      <c r="Q32" s="598">
        <v>0.73705613649747725</v>
      </c>
      <c r="R32" s="611">
        <v>707</v>
      </c>
    </row>
    <row r="33" spans="1:18" ht="14.4" customHeight="1" x14ac:dyDescent="0.3">
      <c r="A33" s="592" t="s">
        <v>810</v>
      </c>
      <c r="B33" s="593" t="s">
        <v>811</v>
      </c>
      <c r="C33" s="593" t="s">
        <v>444</v>
      </c>
      <c r="D33" s="593" t="s">
        <v>824</v>
      </c>
      <c r="E33" s="593" t="s">
        <v>863</v>
      </c>
      <c r="F33" s="593" t="s">
        <v>864</v>
      </c>
      <c r="G33" s="610">
        <v>645</v>
      </c>
      <c r="H33" s="610">
        <v>148995</v>
      </c>
      <c r="I33" s="593">
        <v>0.94444092292089254</v>
      </c>
      <c r="J33" s="593">
        <v>231</v>
      </c>
      <c r="K33" s="610">
        <v>680</v>
      </c>
      <c r="L33" s="610">
        <v>157760</v>
      </c>
      <c r="M33" s="593">
        <v>1</v>
      </c>
      <c r="N33" s="593">
        <v>232</v>
      </c>
      <c r="O33" s="610">
        <v>648</v>
      </c>
      <c r="P33" s="610">
        <v>150984</v>
      </c>
      <c r="Q33" s="598">
        <v>0.95704868154158218</v>
      </c>
      <c r="R33" s="611">
        <v>233</v>
      </c>
    </row>
    <row r="34" spans="1:18" ht="14.4" customHeight="1" x14ac:dyDescent="0.3">
      <c r="A34" s="592" t="s">
        <v>810</v>
      </c>
      <c r="B34" s="593" t="s">
        <v>811</v>
      </c>
      <c r="C34" s="593" t="s">
        <v>444</v>
      </c>
      <c r="D34" s="593" t="s">
        <v>824</v>
      </c>
      <c r="E34" s="593" t="s">
        <v>865</v>
      </c>
      <c r="F34" s="593" t="s">
        <v>866</v>
      </c>
      <c r="G34" s="610">
        <v>68</v>
      </c>
      <c r="H34" s="610">
        <v>32164</v>
      </c>
      <c r="I34" s="593">
        <v>1.0127841803640028</v>
      </c>
      <c r="J34" s="593">
        <v>473</v>
      </c>
      <c r="K34" s="610">
        <v>67</v>
      </c>
      <c r="L34" s="610">
        <v>31758</v>
      </c>
      <c r="M34" s="593">
        <v>1</v>
      </c>
      <c r="N34" s="593">
        <v>474</v>
      </c>
      <c r="O34" s="610">
        <v>58</v>
      </c>
      <c r="P34" s="610">
        <v>27724</v>
      </c>
      <c r="Q34" s="598">
        <v>0.87297688771333204</v>
      </c>
      <c r="R34" s="611">
        <v>478</v>
      </c>
    </row>
    <row r="35" spans="1:18" ht="14.4" customHeight="1" x14ac:dyDescent="0.3">
      <c r="A35" s="592" t="s">
        <v>810</v>
      </c>
      <c r="B35" s="593" t="s">
        <v>811</v>
      </c>
      <c r="C35" s="593" t="s">
        <v>449</v>
      </c>
      <c r="D35" s="593" t="s">
        <v>812</v>
      </c>
      <c r="E35" s="593" t="s">
        <v>813</v>
      </c>
      <c r="F35" s="593" t="s">
        <v>475</v>
      </c>
      <c r="G35" s="610"/>
      <c r="H35" s="610"/>
      <c r="I35" s="593"/>
      <c r="J35" s="593"/>
      <c r="K35" s="610">
        <v>2.5999999999999996</v>
      </c>
      <c r="L35" s="610">
        <v>140.66</v>
      </c>
      <c r="M35" s="593">
        <v>1</v>
      </c>
      <c r="N35" s="593">
        <v>54.100000000000009</v>
      </c>
      <c r="O35" s="610"/>
      <c r="P35" s="610"/>
      <c r="Q35" s="598"/>
      <c r="R35" s="611"/>
    </row>
    <row r="36" spans="1:18" ht="14.4" customHeight="1" x14ac:dyDescent="0.3">
      <c r="A36" s="592" t="s">
        <v>810</v>
      </c>
      <c r="B36" s="593" t="s">
        <v>811</v>
      </c>
      <c r="C36" s="593" t="s">
        <v>449</v>
      </c>
      <c r="D36" s="593" t="s">
        <v>812</v>
      </c>
      <c r="E36" s="593" t="s">
        <v>820</v>
      </c>
      <c r="F36" s="593" t="s">
        <v>467</v>
      </c>
      <c r="G36" s="610"/>
      <c r="H36" s="610"/>
      <c r="I36" s="593"/>
      <c r="J36" s="593"/>
      <c r="K36" s="610">
        <v>0.64999999999999991</v>
      </c>
      <c r="L36" s="610">
        <v>3.12</v>
      </c>
      <c r="M36" s="593">
        <v>1</v>
      </c>
      <c r="N36" s="593">
        <v>4.8000000000000007</v>
      </c>
      <c r="O36" s="610"/>
      <c r="P36" s="610"/>
      <c r="Q36" s="598"/>
      <c r="R36" s="611"/>
    </row>
    <row r="37" spans="1:18" ht="14.4" customHeight="1" x14ac:dyDescent="0.3">
      <c r="A37" s="592" t="s">
        <v>810</v>
      </c>
      <c r="B37" s="593" t="s">
        <v>811</v>
      </c>
      <c r="C37" s="593" t="s">
        <v>449</v>
      </c>
      <c r="D37" s="593" t="s">
        <v>824</v>
      </c>
      <c r="E37" s="593" t="s">
        <v>829</v>
      </c>
      <c r="F37" s="593" t="s">
        <v>830</v>
      </c>
      <c r="G37" s="610"/>
      <c r="H37" s="610"/>
      <c r="I37" s="593"/>
      <c r="J37" s="593"/>
      <c r="K37" s="610">
        <v>12</v>
      </c>
      <c r="L37" s="610">
        <v>444</v>
      </c>
      <c r="M37" s="593">
        <v>1</v>
      </c>
      <c r="N37" s="593">
        <v>37</v>
      </c>
      <c r="O37" s="610"/>
      <c r="P37" s="610"/>
      <c r="Q37" s="598"/>
      <c r="R37" s="611"/>
    </row>
    <row r="38" spans="1:18" ht="14.4" customHeight="1" x14ac:dyDescent="0.3">
      <c r="A38" s="592" t="s">
        <v>810</v>
      </c>
      <c r="B38" s="593" t="s">
        <v>811</v>
      </c>
      <c r="C38" s="593" t="s">
        <v>449</v>
      </c>
      <c r="D38" s="593" t="s">
        <v>824</v>
      </c>
      <c r="E38" s="593" t="s">
        <v>847</v>
      </c>
      <c r="F38" s="593" t="s">
        <v>848</v>
      </c>
      <c r="G38" s="610"/>
      <c r="H38" s="610"/>
      <c r="I38" s="593"/>
      <c r="J38" s="593"/>
      <c r="K38" s="610">
        <v>13</v>
      </c>
      <c r="L38" s="610">
        <v>1716</v>
      </c>
      <c r="M38" s="593">
        <v>1</v>
      </c>
      <c r="N38" s="593">
        <v>132</v>
      </c>
      <c r="O38" s="610"/>
      <c r="P38" s="610"/>
      <c r="Q38" s="598"/>
      <c r="R38" s="611"/>
    </row>
    <row r="39" spans="1:18" ht="14.4" customHeight="1" x14ac:dyDescent="0.3">
      <c r="A39" s="592" t="s">
        <v>810</v>
      </c>
      <c r="B39" s="593" t="s">
        <v>811</v>
      </c>
      <c r="C39" s="593" t="s">
        <v>449</v>
      </c>
      <c r="D39" s="593" t="s">
        <v>824</v>
      </c>
      <c r="E39" s="593" t="s">
        <v>849</v>
      </c>
      <c r="F39" s="593" t="s">
        <v>850</v>
      </c>
      <c r="G39" s="610"/>
      <c r="H39" s="610"/>
      <c r="I39" s="593"/>
      <c r="J39" s="593"/>
      <c r="K39" s="610">
        <v>1</v>
      </c>
      <c r="L39" s="610">
        <v>74</v>
      </c>
      <c r="M39" s="593">
        <v>1</v>
      </c>
      <c r="N39" s="593">
        <v>74</v>
      </c>
      <c r="O39" s="610">
        <v>2</v>
      </c>
      <c r="P39" s="610">
        <v>150</v>
      </c>
      <c r="Q39" s="598">
        <v>2.0270270270270272</v>
      </c>
      <c r="R39" s="611">
        <v>75</v>
      </c>
    </row>
    <row r="40" spans="1:18" ht="14.4" customHeight="1" x14ac:dyDescent="0.3">
      <c r="A40" s="592" t="s">
        <v>867</v>
      </c>
      <c r="B40" s="593" t="s">
        <v>868</v>
      </c>
      <c r="C40" s="593" t="s">
        <v>444</v>
      </c>
      <c r="D40" s="593" t="s">
        <v>824</v>
      </c>
      <c r="E40" s="593" t="s">
        <v>829</v>
      </c>
      <c r="F40" s="593" t="s">
        <v>830</v>
      </c>
      <c r="G40" s="610"/>
      <c r="H40" s="610"/>
      <c r="I40" s="593"/>
      <c r="J40" s="593"/>
      <c r="K40" s="610"/>
      <c r="L40" s="610"/>
      <c r="M40" s="593"/>
      <c r="N40" s="593"/>
      <c r="O40" s="610">
        <v>3</v>
      </c>
      <c r="P40" s="610">
        <v>114</v>
      </c>
      <c r="Q40" s="598"/>
      <c r="R40" s="611">
        <v>38</v>
      </c>
    </row>
    <row r="41" spans="1:18" ht="14.4" customHeight="1" x14ac:dyDescent="0.3">
      <c r="A41" s="592" t="s">
        <v>867</v>
      </c>
      <c r="B41" s="593" t="s">
        <v>868</v>
      </c>
      <c r="C41" s="593" t="s">
        <v>444</v>
      </c>
      <c r="D41" s="593" t="s">
        <v>824</v>
      </c>
      <c r="E41" s="593" t="s">
        <v>869</v>
      </c>
      <c r="F41" s="593" t="s">
        <v>870</v>
      </c>
      <c r="G41" s="610">
        <v>394</v>
      </c>
      <c r="H41" s="610">
        <v>47674</v>
      </c>
      <c r="I41" s="593">
        <v>0.81241266487168129</v>
      </c>
      <c r="J41" s="593">
        <v>121</v>
      </c>
      <c r="K41" s="610">
        <v>481</v>
      </c>
      <c r="L41" s="610">
        <v>58682</v>
      </c>
      <c r="M41" s="593">
        <v>1</v>
      </c>
      <c r="N41" s="593">
        <v>122</v>
      </c>
      <c r="O41" s="610">
        <v>438</v>
      </c>
      <c r="P41" s="610">
        <v>53436</v>
      </c>
      <c r="Q41" s="598">
        <v>0.91060291060291065</v>
      </c>
      <c r="R41" s="611">
        <v>122</v>
      </c>
    </row>
    <row r="42" spans="1:18" ht="14.4" customHeight="1" x14ac:dyDescent="0.3">
      <c r="A42" s="592" t="s">
        <v>867</v>
      </c>
      <c r="B42" s="593" t="s">
        <v>868</v>
      </c>
      <c r="C42" s="593" t="s">
        <v>444</v>
      </c>
      <c r="D42" s="593" t="s">
        <v>824</v>
      </c>
      <c r="E42" s="593" t="s">
        <v>847</v>
      </c>
      <c r="F42" s="593" t="s">
        <v>848</v>
      </c>
      <c r="G42" s="610"/>
      <c r="H42" s="610"/>
      <c r="I42" s="593"/>
      <c r="J42" s="593"/>
      <c r="K42" s="610"/>
      <c r="L42" s="610"/>
      <c r="M42" s="593"/>
      <c r="N42" s="593"/>
      <c r="O42" s="610">
        <v>3</v>
      </c>
      <c r="P42" s="610">
        <v>405</v>
      </c>
      <c r="Q42" s="598"/>
      <c r="R42" s="611">
        <v>135</v>
      </c>
    </row>
    <row r="43" spans="1:18" ht="14.4" customHeight="1" thickBot="1" x14ac:dyDescent="0.35">
      <c r="A43" s="600" t="s">
        <v>867</v>
      </c>
      <c r="B43" s="601" t="s">
        <v>868</v>
      </c>
      <c r="C43" s="601" t="s">
        <v>444</v>
      </c>
      <c r="D43" s="601" t="s">
        <v>824</v>
      </c>
      <c r="E43" s="601" t="s">
        <v>849</v>
      </c>
      <c r="F43" s="601" t="s">
        <v>850</v>
      </c>
      <c r="G43" s="612">
        <v>0</v>
      </c>
      <c r="H43" s="612">
        <v>0</v>
      </c>
      <c r="I43" s="601"/>
      <c r="J43" s="601"/>
      <c r="K43" s="612"/>
      <c r="L43" s="612"/>
      <c r="M43" s="601"/>
      <c r="N43" s="601"/>
      <c r="O43" s="612"/>
      <c r="P43" s="612"/>
      <c r="Q43" s="606"/>
      <c r="R43" s="61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5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872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9699.0500000000011</v>
      </c>
      <c r="I3" s="103">
        <f t="shared" si="0"/>
        <v>1236294.4699999997</v>
      </c>
      <c r="J3" s="74"/>
      <c r="K3" s="74"/>
      <c r="L3" s="103">
        <f t="shared" si="0"/>
        <v>9877.2500000000018</v>
      </c>
      <c r="M3" s="103">
        <f t="shared" si="0"/>
        <v>1253736.9499999997</v>
      </c>
      <c r="N3" s="74"/>
      <c r="O3" s="74"/>
      <c r="P3" s="103">
        <f t="shared" si="0"/>
        <v>9847.1999999999989</v>
      </c>
      <c r="Q3" s="103">
        <f t="shared" si="0"/>
        <v>1269950.3299999998</v>
      </c>
      <c r="R3" s="75">
        <f>IF(M3=0,0,Q3/M3)</f>
        <v>1.0129320428818822</v>
      </c>
      <c r="S3" s="104">
        <f>IF(P3=0,0,Q3/P3)</f>
        <v>128.96562779267202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5"/>
      <c r="B5" s="655"/>
      <c r="C5" s="656"/>
      <c r="D5" s="665"/>
      <c r="E5" s="657"/>
      <c r="F5" s="658"/>
      <c r="G5" s="659"/>
      <c r="H5" s="660" t="s">
        <v>71</v>
      </c>
      <c r="I5" s="661" t="s">
        <v>14</v>
      </c>
      <c r="J5" s="662"/>
      <c r="K5" s="662"/>
      <c r="L5" s="660" t="s">
        <v>71</v>
      </c>
      <c r="M5" s="661" t="s">
        <v>14</v>
      </c>
      <c r="N5" s="662"/>
      <c r="O5" s="662"/>
      <c r="P5" s="660" t="s">
        <v>71</v>
      </c>
      <c r="Q5" s="661" t="s">
        <v>14</v>
      </c>
      <c r="R5" s="663"/>
      <c r="S5" s="664"/>
    </row>
    <row r="6" spans="1:19" ht="14.4" customHeight="1" x14ac:dyDescent="0.3">
      <c r="A6" s="585" t="s">
        <v>810</v>
      </c>
      <c r="B6" s="586" t="s">
        <v>811</v>
      </c>
      <c r="C6" s="586" t="s">
        <v>444</v>
      </c>
      <c r="D6" s="586" t="s">
        <v>802</v>
      </c>
      <c r="E6" s="586" t="s">
        <v>812</v>
      </c>
      <c r="F6" s="586" t="s">
        <v>813</v>
      </c>
      <c r="G6" s="586" t="s">
        <v>475</v>
      </c>
      <c r="H6" s="116">
        <v>14.469999999999999</v>
      </c>
      <c r="I6" s="116">
        <v>782.82</v>
      </c>
      <c r="J6" s="586">
        <v>2.7826674249964456</v>
      </c>
      <c r="K6" s="586">
        <v>54.099516240497586</v>
      </c>
      <c r="L6" s="116">
        <v>5.2</v>
      </c>
      <c r="M6" s="116">
        <v>281.32</v>
      </c>
      <c r="N6" s="586">
        <v>1</v>
      </c>
      <c r="O6" s="586">
        <v>54.099999999999994</v>
      </c>
      <c r="P6" s="116">
        <v>6</v>
      </c>
      <c r="Q6" s="116">
        <v>326.21999999999997</v>
      </c>
      <c r="R6" s="591">
        <v>1.1596047206028721</v>
      </c>
      <c r="S6" s="609">
        <v>54.37</v>
      </c>
    </row>
    <row r="7" spans="1:19" ht="14.4" customHeight="1" x14ac:dyDescent="0.3">
      <c r="A7" s="592" t="s">
        <v>810</v>
      </c>
      <c r="B7" s="593" t="s">
        <v>811</v>
      </c>
      <c r="C7" s="593" t="s">
        <v>444</v>
      </c>
      <c r="D7" s="593" t="s">
        <v>802</v>
      </c>
      <c r="E7" s="593" t="s">
        <v>812</v>
      </c>
      <c r="F7" s="593" t="s">
        <v>815</v>
      </c>
      <c r="G7" s="593" t="s">
        <v>481</v>
      </c>
      <c r="H7" s="610">
        <v>1.1000000000000001</v>
      </c>
      <c r="I7" s="610">
        <v>67.66</v>
      </c>
      <c r="J7" s="593">
        <v>1.5742205677059096</v>
      </c>
      <c r="K7" s="593">
        <v>61.509090909090901</v>
      </c>
      <c r="L7" s="610">
        <v>0.7</v>
      </c>
      <c r="M7" s="610">
        <v>42.980000000000004</v>
      </c>
      <c r="N7" s="593">
        <v>1</v>
      </c>
      <c r="O7" s="593">
        <v>61.400000000000013</v>
      </c>
      <c r="P7" s="610">
        <v>0.6</v>
      </c>
      <c r="Q7" s="610">
        <v>30.359999999999996</v>
      </c>
      <c r="R7" s="598">
        <v>0.70637505816658896</v>
      </c>
      <c r="S7" s="611">
        <v>50.599999999999994</v>
      </c>
    </row>
    <row r="8" spans="1:19" ht="14.4" customHeight="1" x14ac:dyDescent="0.3">
      <c r="A8" s="592" t="s">
        <v>810</v>
      </c>
      <c r="B8" s="593" t="s">
        <v>811</v>
      </c>
      <c r="C8" s="593" t="s">
        <v>444</v>
      </c>
      <c r="D8" s="593" t="s">
        <v>802</v>
      </c>
      <c r="E8" s="593" t="s">
        <v>812</v>
      </c>
      <c r="F8" s="593" t="s">
        <v>816</v>
      </c>
      <c r="G8" s="593" t="s">
        <v>817</v>
      </c>
      <c r="H8" s="610">
        <v>0.2</v>
      </c>
      <c r="I8" s="610">
        <v>35.4</v>
      </c>
      <c r="J8" s="593">
        <v>1</v>
      </c>
      <c r="K8" s="593">
        <v>176.99999999999997</v>
      </c>
      <c r="L8" s="610">
        <v>0.2</v>
      </c>
      <c r="M8" s="610">
        <v>35.4</v>
      </c>
      <c r="N8" s="593">
        <v>1</v>
      </c>
      <c r="O8" s="593">
        <v>176.99999999999997</v>
      </c>
      <c r="P8" s="610">
        <v>0.1</v>
      </c>
      <c r="Q8" s="610">
        <v>17.7</v>
      </c>
      <c r="R8" s="598">
        <v>0.5</v>
      </c>
      <c r="S8" s="611">
        <v>176.99999999999997</v>
      </c>
    </row>
    <row r="9" spans="1:19" ht="14.4" customHeight="1" x14ac:dyDescent="0.3">
      <c r="A9" s="592" t="s">
        <v>810</v>
      </c>
      <c r="B9" s="593" t="s">
        <v>811</v>
      </c>
      <c r="C9" s="593" t="s">
        <v>444</v>
      </c>
      <c r="D9" s="593" t="s">
        <v>802</v>
      </c>
      <c r="E9" s="593" t="s">
        <v>812</v>
      </c>
      <c r="F9" s="593" t="s">
        <v>820</v>
      </c>
      <c r="G9" s="593" t="s">
        <v>467</v>
      </c>
      <c r="H9" s="610">
        <v>2.95</v>
      </c>
      <c r="I9" s="610">
        <v>14.23</v>
      </c>
      <c r="J9" s="593">
        <v>2.3716666666666666</v>
      </c>
      <c r="K9" s="593">
        <v>4.8237288135593221</v>
      </c>
      <c r="L9" s="610">
        <v>1.25</v>
      </c>
      <c r="M9" s="610">
        <v>6.0000000000000009</v>
      </c>
      <c r="N9" s="593">
        <v>1</v>
      </c>
      <c r="O9" s="593">
        <v>4.8000000000000007</v>
      </c>
      <c r="P9" s="610">
        <v>1.5000000000000002</v>
      </c>
      <c r="Q9" s="610">
        <v>7.2</v>
      </c>
      <c r="R9" s="598">
        <v>1.2</v>
      </c>
      <c r="S9" s="611">
        <v>4.8</v>
      </c>
    </row>
    <row r="10" spans="1:19" ht="14.4" customHeight="1" x14ac:dyDescent="0.3">
      <c r="A10" s="592" t="s">
        <v>810</v>
      </c>
      <c r="B10" s="593" t="s">
        <v>811</v>
      </c>
      <c r="C10" s="593" t="s">
        <v>444</v>
      </c>
      <c r="D10" s="593" t="s">
        <v>802</v>
      </c>
      <c r="E10" s="593" t="s">
        <v>812</v>
      </c>
      <c r="F10" s="593" t="s">
        <v>821</v>
      </c>
      <c r="G10" s="593" t="s">
        <v>822</v>
      </c>
      <c r="H10" s="610">
        <v>2</v>
      </c>
      <c r="I10" s="610">
        <v>208.88</v>
      </c>
      <c r="J10" s="593"/>
      <c r="K10" s="593">
        <v>104.44</v>
      </c>
      <c r="L10" s="610"/>
      <c r="M10" s="610"/>
      <c r="N10" s="593"/>
      <c r="O10" s="593"/>
      <c r="P10" s="610"/>
      <c r="Q10" s="610"/>
      <c r="R10" s="598"/>
      <c r="S10" s="611"/>
    </row>
    <row r="11" spans="1:19" ht="14.4" customHeight="1" x14ac:dyDescent="0.3">
      <c r="A11" s="592" t="s">
        <v>810</v>
      </c>
      <c r="B11" s="593" t="s">
        <v>811</v>
      </c>
      <c r="C11" s="593" t="s">
        <v>444</v>
      </c>
      <c r="D11" s="593" t="s">
        <v>802</v>
      </c>
      <c r="E11" s="593" t="s">
        <v>824</v>
      </c>
      <c r="F11" s="593" t="s">
        <v>825</v>
      </c>
      <c r="G11" s="593" t="s">
        <v>826</v>
      </c>
      <c r="H11" s="610">
        <v>66</v>
      </c>
      <c r="I11" s="610">
        <v>12078</v>
      </c>
      <c r="J11" s="593">
        <v>0.97972096041531476</v>
      </c>
      <c r="K11" s="593">
        <v>183</v>
      </c>
      <c r="L11" s="610">
        <v>67</v>
      </c>
      <c r="M11" s="610">
        <v>12328</v>
      </c>
      <c r="N11" s="593">
        <v>1</v>
      </c>
      <c r="O11" s="593">
        <v>184</v>
      </c>
      <c r="P11" s="610">
        <v>38</v>
      </c>
      <c r="Q11" s="610">
        <v>7030</v>
      </c>
      <c r="R11" s="598">
        <v>0.57024659312134973</v>
      </c>
      <c r="S11" s="611">
        <v>185</v>
      </c>
    </row>
    <row r="12" spans="1:19" ht="14.4" customHeight="1" x14ac:dyDescent="0.3">
      <c r="A12" s="592" t="s">
        <v>810</v>
      </c>
      <c r="B12" s="593" t="s">
        <v>811</v>
      </c>
      <c r="C12" s="593" t="s">
        <v>444</v>
      </c>
      <c r="D12" s="593" t="s">
        <v>802</v>
      </c>
      <c r="E12" s="593" t="s">
        <v>824</v>
      </c>
      <c r="F12" s="593" t="s">
        <v>827</v>
      </c>
      <c r="G12" s="593" t="s">
        <v>828</v>
      </c>
      <c r="H12" s="610">
        <v>14</v>
      </c>
      <c r="I12" s="610">
        <v>1708</v>
      </c>
      <c r="J12" s="593">
        <v>1.75</v>
      </c>
      <c r="K12" s="593">
        <v>122</v>
      </c>
      <c r="L12" s="610">
        <v>8</v>
      </c>
      <c r="M12" s="610">
        <v>976</v>
      </c>
      <c r="N12" s="593">
        <v>1</v>
      </c>
      <c r="O12" s="593">
        <v>122</v>
      </c>
      <c r="P12" s="610">
        <v>11</v>
      </c>
      <c r="Q12" s="610">
        <v>1342</v>
      </c>
      <c r="R12" s="598">
        <v>1.375</v>
      </c>
      <c r="S12" s="611">
        <v>122</v>
      </c>
    </row>
    <row r="13" spans="1:19" ht="14.4" customHeight="1" x14ac:dyDescent="0.3">
      <c r="A13" s="592" t="s">
        <v>810</v>
      </c>
      <c r="B13" s="593" t="s">
        <v>811</v>
      </c>
      <c r="C13" s="593" t="s">
        <v>444</v>
      </c>
      <c r="D13" s="593" t="s">
        <v>802</v>
      </c>
      <c r="E13" s="593" t="s">
        <v>824</v>
      </c>
      <c r="F13" s="593" t="s">
        <v>829</v>
      </c>
      <c r="G13" s="593" t="s">
        <v>830</v>
      </c>
      <c r="H13" s="610">
        <v>290</v>
      </c>
      <c r="I13" s="610">
        <v>10730</v>
      </c>
      <c r="J13" s="593">
        <v>0.87349397590361444</v>
      </c>
      <c r="K13" s="593">
        <v>37</v>
      </c>
      <c r="L13" s="610">
        <v>332</v>
      </c>
      <c r="M13" s="610">
        <v>12284</v>
      </c>
      <c r="N13" s="593">
        <v>1</v>
      </c>
      <c r="O13" s="593">
        <v>37</v>
      </c>
      <c r="P13" s="610">
        <v>274</v>
      </c>
      <c r="Q13" s="610">
        <v>10412</v>
      </c>
      <c r="R13" s="598">
        <v>0.84760664278736564</v>
      </c>
      <c r="S13" s="611">
        <v>38</v>
      </c>
    </row>
    <row r="14" spans="1:19" ht="14.4" customHeight="1" x14ac:dyDescent="0.3">
      <c r="A14" s="592" t="s">
        <v>810</v>
      </c>
      <c r="B14" s="593" t="s">
        <v>811</v>
      </c>
      <c r="C14" s="593" t="s">
        <v>444</v>
      </c>
      <c r="D14" s="593" t="s">
        <v>802</v>
      </c>
      <c r="E14" s="593" t="s">
        <v>824</v>
      </c>
      <c r="F14" s="593" t="s">
        <v>833</v>
      </c>
      <c r="G14" s="593" t="s">
        <v>834</v>
      </c>
      <c r="H14" s="610">
        <v>14</v>
      </c>
      <c r="I14" s="610">
        <v>70</v>
      </c>
      <c r="J14" s="593">
        <v>0.77777777777777779</v>
      </c>
      <c r="K14" s="593">
        <v>5</v>
      </c>
      <c r="L14" s="610">
        <v>18</v>
      </c>
      <c r="M14" s="610">
        <v>90</v>
      </c>
      <c r="N14" s="593">
        <v>1</v>
      </c>
      <c r="O14" s="593">
        <v>5</v>
      </c>
      <c r="P14" s="610">
        <v>25</v>
      </c>
      <c r="Q14" s="610">
        <v>125</v>
      </c>
      <c r="R14" s="598">
        <v>1.3888888888888888</v>
      </c>
      <c r="S14" s="611">
        <v>5</v>
      </c>
    </row>
    <row r="15" spans="1:19" ht="14.4" customHeight="1" x14ac:dyDescent="0.3">
      <c r="A15" s="592" t="s">
        <v>810</v>
      </c>
      <c r="B15" s="593" t="s">
        <v>811</v>
      </c>
      <c r="C15" s="593" t="s">
        <v>444</v>
      </c>
      <c r="D15" s="593" t="s">
        <v>802</v>
      </c>
      <c r="E15" s="593" t="s">
        <v>824</v>
      </c>
      <c r="F15" s="593" t="s">
        <v>835</v>
      </c>
      <c r="G15" s="593" t="s">
        <v>836</v>
      </c>
      <c r="H15" s="610">
        <v>2</v>
      </c>
      <c r="I15" s="610">
        <v>10</v>
      </c>
      <c r="J15" s="593">
        <v>2</v>
      </c>
      <c r="K15" s="593">
        <v>5</v>
      </c>
      <c r="L15" s="610">
        <v>1</v>
      </c>
      <c r="M15" s="610">
        <v>5</v>
      </c>
      <c r="N15" s="593">
        <v>1</v>
      </c>
      <c r="O15" s="593">
        <v>5</v>
      </c>
      <c r="P15" s="610">
        <v>2</v>
      </c>
      <c r="Q15" s="610">
        <v>10</v>
      </c>
      <c r="R15" s="598">
        <v>2</v>
      </c>
      <c r="S15" s="611">
        <v>5</v>
      </c>
    </row>
    <row r="16" spans="1:19" ht="14.4" customHeight="1" x14ac:dyDescent="0.3">
      <c r="A16" s="592" t="s">
        <v>810</v>
      </c>
      <c r="B16" s="593" t="s">
        <v>811</v>
      </c>
      <c r="C16" s="593" t="s">
        <v>444</v>
      </c>
      <c r="D16" s="593" t="s">
        <v>802</v>
      </c>
      <c r="E16" s="593" t="s">
        <v>824</v>
      </c>
      <c r="F16" s="593" t="s">
        <v>837</v>
      </c>
      <c r="G16" s="593" t="s">
        <v>838</v>
      </c>
      <c r="H16" s="610"/>
      <c r="I16" s="610"/>
      <c r="J16" s="593"/>
      <c r="K16" s="593"/>
      <c r="L16" s="610"/>
      <c r="M16" s="610"/>
      <c r="N16" s="593"/>
      <c r="O16" s="593"/>
      <c r="P16" s="610">
        <v>1</v>
      </c>
      <c r="Q16" s="610">
        <v>75</v>
      </c>
      <c r="R16" s="598"/>
      <c r="S16" s="611">
        <v>75</v>
      </c>
    </row>
    <row r="17" spans="1:19" ht="14.4" customHeight="1" x14ac:dyDescent="0.3">
      <c r="A17" s="592" t="s">
        <v>810</v>
      </c>
      <c r="B17" s="593" t="s">
        <v>811</v>
      </c>
      <c r="C17" s="593" t="s">
        <v>444</v>
      </c>
      <c r="D17" s="593" t="s">
        <v>802</v>
      </c>
      <c r="E17" s="593" t="s">
        <v>824</v>
      </c>
      <c r="F17" s="593" t="s">
        <v>841</v>
      </c>
      <c r="G17" s="593" t="s">
        <v>842</v>
      </c>
      <c r="H17" s="610">
        <v>214</v>
      </c>
      <c r="I17" s="610">
        <v>58208</v>
      </c>
      <c r="J17" s="593">
        <v>1.3544303797468353</v>
      </c>
      <c r="K17" s="593">
        <v>272</v>
      </c>
      <c r="L17" s="610">
        <v>158</v>
      </c>
      <c r="M17" s="610">
        <v>42976</v>
      </c>
      <c r="N17" s="593">
        <v>1</v>
      </c>
      <c r="O17" s="593">
        <v>272</v>
      </c>
      <c r="P17" s="610">
        <v>223</v>
      </c>
      <c r="Q17" s="610">
        <v>61102</v>
      </c>
      <c r="R17" s="598">
        <v>1.4217702903946388</v>
      </c>
      <c r="S17" s="611">
        <v>274</v>
      </c>
    </row>
    <row r="18" spans="1:19" ht="14.4" customHeight="1" x14ac:dyDescent="0.3">
      <c r="A18" s="592" t="s">
        <v>810</v>
      </c>
      <c r="B18" s="593" t="s">
        <v>811</v>
      </c>
      <c r="C18" s="593" t="s">
        <v>444</v>
      </c>
      <c r="D18" s="593" t="s">
        <v>802</v>
      </c>
      <c r="E18" s="593" t="s">
        <v>824</v>
      </c>
      <c r="F18" s="593" t="s">
        <v>843</v>
      </c>
      <c r="G18" s="593" t="s">
        <v>844</v>
      </c>
      <c r="H18" s="610"/>
      <c r="I18" s="610"/>
      <c r="J18" s="593"/>
      <c r="K18" s="593"/>
      <c r="L18" s="610"/>
      <c r="M18" s="610"/>
      <c r="N18" s="593"/>
      <c r="O18" s="593"/>
      <c r="P18" s="610">
        <v>2</v>
      </c>
      <c r="Q18" s="610">
        <v>66.66</v>
      </c>
      <c r="R18" s="598"/>
      <c r="S18" s="611">
        <v>33.33</v>
      </c>
    </row>
    <row r="19" spans="1:19" ht="14.4" customHeight="1" x14ac:dyDescent="0.3">
      <c r="A19" s="592" t="s">
        <v>810</v>
      </c>
      <c r="B19" s="593" t="s">
        <v>811</v>
      </c>
      <c r="C19" s="593" t="s">
        <v>444</v>
      </c>
      <c r="D19" s="593" t="s">
        <v>802</v>
      </c>
      <c r="E19" s="593" t="s">
        <v>824</v>
      </c>
      <c r="F19" s="593" t="s">
        <v>845</v>
      </c>
      <c r="G19" s="593" t="s">
        <v>846</v>
      </c>
      <c r="H19" s="610">
        <v>286</v>
      </c>
      <c r="I19" s="610">
        <v>10582</v>
      </c>
      <c r="J19" s="593">
        <v>1.0070422535211268</v>
      </c>
      <c r="K19" s="593">
        <v>37</v>
      </c>
      <c r="L19" s="610">
        <v>284</v>
      </c>
      <c r="M19" s="610">
        <v>10508</v>
      </c>
      <c r="N19" s="593">
        <v>1</v>
      </c>
      <c r="O19" s="593">
        <v>37</v>
      </c>
      <c r="P19" s="610">
        <v>254</v>
      </c>
      <c r="Q19" s="610">
        <v>9652</v>
      </c>
      <c r="R19" s="598">
        <v>0.91853825656642563</v>
      </c>
      <c r="S19" s="611">
        <v>38</v>
      </c>
    </row>
    <row r="20" spans="1:19" ht="14.4" customHeight="1" x14ac:dyDescent="0.3">
      <c r="A20" s="592" t="s">
        <v>810</v>
      </c>
      <c r="B20" s="593" t="s">
        <v>811</v>
      </c>
      <c r="C20" s="593" t="s">
        <v>444</v>
      </c>
      <c r="D20" s="593" t="s">
        <v>802</v>
      </c>
      <c r="E20" s="593" t="s">
        <v>824</v>
      </c>
      <c r="F20" s="593" t="s">
        <v>847</v>
      </c>
      <c r="G20" s="593" t="s">
        <v>848</v>
      </c>
      <c r="H20" s="610">
        <v>17</v>
      </c>
      <c r="I20" s="610">
        <v>2244</v>
      </c>
      <c r="J20" s="593">
        <v>0.70833333333333337</v>
      </c>
      <c r="K20" s="593">
        <v>132</v>
      </c>
      <c r="L20" s="610">
        <v>24</v>
      </c>
      <c r="M20" s="610">
        <v>3168</v>
      </c>
      <c r="N20" s="593">
        <v>1</v>
      </c>
      <c r="O20" s="593">
        <v>132</v>
      </c>
      <c r="P20" s="610">
        <v>12</v>
      </c>
      <c r="Q20" s="610">
        <v>1620</v>
      </c>
      <c r="R20" s="598">
        <v>0.51136363636363635</v>
      </c>
      <c r="S20" s="611">
        <v>135</v>
      </c>
    </row>
    <row r="21" spans="1:19" ht="14.4" customHeight="1" x14ac:dyDescent="0.3">
      <c r="A21" s="592" t="s">
        <v>810</v>
      </c>
      <c r="B21" s="593" t="s">
        <v>811</v>
      </c>
      <c r="C21" s="593" t="s">
        <v>444</v>
      </c>
      <c r="D21" s="593" t="s">
        <v>802</v>
      </c>
      <c r="E21" s="593" t="s">
        <v>824</v>
      </c>
      <c r="F21" s="593" t="s">
        <v>849</v>
      </c>
      <c r="G21" s="593" t="s">
        <v>850</v>
      </c>
      <c r="H21" s="610">
        <v>358</v>
      </c>
      <c r="I21" s="610">
        <v>26492</v>
      </c>
      <c r="J21" s="593">
        <v>0.7649572649572649</v>
      </c>
      <c r="K21" s="593">
        <v>74</v>
      </c>
      <c r="L21" s="610">
        <v>468</v>
      </c>
      <c r="M21" s="610">
        <v>34632</v>
      </c>
      <c r="N21" s="593">
        <v>1</v>
      </c>
      <c r="O21" s="593">
        <v>74</v>
      </c>
      <c r="P21" s="610">
        <v>766</v>
      </c>
      <c r="Q21" s="610">
        <v>57450</v>
      </c>
      <c r="R21" s="598">
        <v>1.6588704088704089</v>
      </c>
      <c r="S21" s="611">
        <v>75</v>
      </c>
    </row>
    <row r="22" spans="1:19" ht="14.4" customHeight="1" x14ac:dyDescent="0.3">
      <c r="A22" s="592" t="s">
        <v>810</v>
      </c>
      <c r="B22" s="593" t="s">
        <v>811</v>
      </c>
      <c r="C22" s="593" t="s">
        <v>444</v>
      </c>
      <c r="D22" s="593" t="s">
        <v>802</v>
      </c>
      <c r="E22" s="593" t="s">
        <v>824</v>
      </c>
      <c r="F22" s="593" t="s">
        <v>853</v>
      </c>
      <c r="G22" s="593" t="s">
        <v>854</v>
      </c>
      <c r="H22" s="610"/>
      <c r="I22" s="610"/>
      <c r="J22" s="593"/>
      <c r="K22" s="593"/>
      <c r="L22" s="610">
        <v>4</v>
      </c>
      <c r="M22" s="610">
        <v>892</v>
      </c>
      <c r="N22" s="593">
        <v>1</v>
      </c>
      <c r="O22" s="593">
        <v>223</v>
      </c>
      <c r="P22" s="610">
        <v>3</v>
      </c>
      <c r="Q22" s="610">
        <v>678</v>
      </c>
      <c r="R22" s="598">
        <v>0.76008968609865468</v>
      </c>
      <c r="S22" s="611">
        <v>226</v>
      </c>
    </row>
    <row r="23" spans="1:19" ht="14.4" customHeight="1" x14ac:dyDescent="0.3">
      <c r="A23" s="592" t="s">
        <v>810</v>
      </c>
      <c r="B23" s="593" t="s">
        <v>811</v>
      </c>
      <c r="C23" s="593" t="s">
        <v>444</v>
      </c>
      <c r="D23" s="593" t="s">
        <v>802</v>
      </c>
      <c r="E23" s="593" t="s">
        <v>824</v>
      </c>
      <c r="F23" s="593" t="s">
        <v>855</v>
      </c>
      <c r="G23" s="593" t="s">
        <v>856</v>
      </c>
      <c r="H23" s="610">
        <v>293</v>
      </c>
      <c r="I23" s="610">
        <v>22561</v>
      </c>
      <c r="J23" s="593">
        <v>1.2794759825327511</v>
      </c>
      <c r="K23" s="593">
        <v>77</v>
      </c>
      <c r="L23" s="610">
        <v>229</v>
      </c>
      <c r="M23" s="610">
        <v>17633</v>
      </c>
      <c r="N23" s="593">
        <v>1</v>
      </c>
      <c r="O23" s="593">
        <v>77</v>
      </c>
      <c r="P23" s="610">
        <v>286</v>
      </c>
      <c r="Q23" s="610">
        <v>22308</v>
      </c>
      <c r="R23" s="598">
        <v>1.2651278852152215</v>
      </c>
      <c r="S23" s="611">
        <v>78</v>
      </c>
    </row>
    <row r="24" spans="1:19" ht="14.4" customHeight="1" x14ac:dyDescent="0.3">
      <c r="A24" s="592" t="s">
        <v>810</v>
      </c>
      <c r="B24" s="593" t="s">
        <v>811</v>
      </c>
      <c r="C24" s="593" t="s">
        <v>444</v>
      </c>
      <c r="D24" s="593" t="s">
        <v>802</v>
      </c>
      <c r="E24" s="593" t="s">
        <v>824</v>
      </c>
      <c r="F24" s="593" t="s">
        <v>857</v>
      </c>
      <c r="G24" s="593" t="s">
        <v>858</v>
      </c>
      <c r="H24" s="610">
        <v>74</v>
      </c>
      <c r="I24" s="610">
        <v>2072</v>
      </c>
      <c r="J24" s="593">
        <v>1.3703703703703705</v>
      </c>
      <c r="K24" s="593">
        <v>28</v>
      </c>
      <c r="L24" s="610">
        <v>54</v>
      </c>
      <c r="M24" s="610">
        <v>1512</v>
      </c>
      <c r="N24" s="593">
        <v>1</v>
      </c>
      <c r="O24" s="593">
        <v>28</v>
      </c>
      <c r="P24" s="610">
        <v>44</v>
      </c>
      <c r="Q24" s="610">
        <v>1276</v>
      </c>
      <c r="R24" s="598">
        <v>0.84391534391534395</v>
      </c>
      <c r="S24" s="611">
        <v>29</v>
      </c>
    </row>
    <row r="25" spans="1:19" ht="14.4" customHeight="1" x14ac:dyDescent="0.3">
      <c r="A25" s="592" t="s">
        <v>810</v>
      </c>
      <c r="B25" s="593" t="s">
        <v>811</v>
      </c>
      <c r="C25" s="593" t="s">
        <v>444</v>
      </c>
      <c r="D25" s="593" t="s">
        <v>802</v>
      </c>
      <c r="E25" s="593" t="s">
        <v>824</v>
      </c>
      <c r="F25" s="593" t="s">
        <v>859</v>
      </c>
      <c r="G25" s="593" t="s">
        <v>860</v>
      </c>
      <c r="H25" s="610">
        <v>78</v>
      </c>
      <c r="I25" s="610">
        <v>4602</v>
      </c>
      <c r="J25" s="593">
        <v>1.0540540540540539</v>
      </c>
      <c r="K25" s="593">
        <v>59</v>
      </c>
      <c r="L25" s="610">
        <v>74</v>
      </c>
      <c r="M25" s="610">
        <v>4366</v>
      </c>
      <c r="N25" s="593">
        <v>1</v>
      </c>
      <c r="O25" s="593">
        <v>59</v>
      </c>
      <c r="P25" s="610">
        <v>66</v>
      </c>
      <c r="Q25" s="610">
        <v>4026</v>
      </c>
      <c r="R25" s="598">
        <v>0.9221255153458543</v>
      </c>
      <c r="S25" s="611">
        <v>61</v>
      </c>
    </row>
    <row r="26" spans="1:19" ht="14.4" customHeight="1" x14ac:dyDescent="0.3">
      <c r="A26" s="592" t="s">
        <v>810</v>
      </c>
      <c r="B26" s="593" t="s">
        <v>811</v>
      </c>
      <c r="C26" s="593" t="s">
        <v>444</v>
      </c>
      <c r="D26" s="593" t="s">
        <v>802</v>
      </c>
      <c r="E26" s="593" t="s">
        <v>824</v>
      </c>
      <c r="F26" s="593" t="s">
        <v>861</v>
      </c>
      <c r="G26" s="593" t="s">
        <v>862</v>
      </c>
      <c r="H26" s="610"/>
      <c r="I26" s="610"/>
      <c r="J26" s="593"/>
      <c r="K26" s="593"/>
      <c r="L26" s="610"/>
      <c r="M26" s="610"/>
      <c r="N26" s="593"/>
      <c r="O26" s="593"/>
      <c r="P26" s="610">
        <v>2</v>
      </c>
      <c r="Q26" s="610">
        <v>1414</v>
      </c>
      <c r="R26" s="598"/>
      <c r="S26" s="611">
        <v>707</v>
      </c>
    </row>
    <row r="27" spans="1:19" ht="14.4" customHeight="1" x14ac:dyDescent="0.3">
      <c r="A27" s="592" t="s">
        <v>810</v>
      </c>
      <c r="B27" s="593" t="s">
        <v>811</v>
      </c>
      <c r="C27" s="593" t="s">
        <v>444</v>
      </c>
      <c r="D27" s="593" t="s">
        <v>802</v>
      </c>
      <c r="E27" s="593" t="s">
        <v>824</v>
      </c>
      <c r="F27" s="593" t="s">
        <v>863</v>
      </c>
      <c r="G27" s="593" t="s">
        <v>864</v>
      </c>
      <c r="H27" s="610">
        <v>13</v>
      </c>
      <c r="I27" s="610">
        <v>3003</v>
      </c>
      <c r="J27" s="593">
        <v>6.4719827586206895</v>
      </c>
      <c r="K27" s="593">
        <v>231</v>
      </c>
      <c r="L27" s="610">
        <v>2</v>
      </c>
      <c r="M27" s="610">
        <v>464</v>
      </c>
      <c r="N27" s="593">
        <v>1</v>
      </c>
      <c r="O27" s="593">
        <v>232</v>
      </c>
      <c r="P27" s="610">
        <v>2</v>
      </c>
      <c r="Q27" s="610">
        <v>466</v>
      </c>
      <c r="R27" s="598">
        <v>1.0043103448275863</v>
      </c>
      <c r="S27" s="611">
        <v>233</v>
      </c>
    </row>
    <row r="28" spans="1:19" ht="14.4" customHeight="1" x14ac:dyDescent="0.3">
      <c r="A28" s="592" t="s">
        <v>810</v>
      </c>
      <c r="B28" s="593" t="s">
        <v>811</v>
      </c>
      <c r="C28" s="593" t="s">
        <v>444</v>
      </c>
      <c r="D28" s="593" t="s">
        <v>802</v>
      </c>
      <c r="E28" s="593" t="s">
        <v>824</v>
      </c>
      <c r="F28" s="593" t="s">
        <v>865</v>
      </c>
      <c r="G28" s="593" t="s">
        <v>866</v>
      </c>
      <c r="H28" s="610">
        <v>66</v>
      </c>
      <c r="I28" s="610">
        <v>31218</v>
      </c>
      <c r="J28" s="593">
        <v>0.99789029535864981</v>
      </c>
      <c r="K28" s="593">
        <v>473</v>
      </c>
      <c r="L28" s="610">
        <v>66</v>
      </c>
      <c r="M28" s="610">
        <v>31284</v>
      </c>
      <c r="N28" s="593">
        <v>1</v>
      </c>
      <c r="O28" s="593">
        <v>474</v>
      </c>
      <c r="P28" s="610">
        <v>58</v>
      </c>
      <c r="Q28" s="610">
        <v>27724</v>
      </c>
      <c r="R28" s="598">
        <v>0.88620381025444317</v>
      </c>
      <c r="S28" s="611">
        <v>478</v>
      </c>
    </row>
    <row r="29" spans="1:19" ht="14.4" customHeight="1" x14ac:dyDescent="0.3">
      <c r="A29" s="592" t="s">
        <v>810</v>
      </c>
      <c r="B29" s="593" t="s">
        <v>811</v>
      </c>
      <c r="C29" s="593" t="s">
        <v>444</v>
      </c>
      <c r="D29" s="593" t="s">
        <v>532</v>
      </c>
      <c r="E29" s="593" t="s">
        <v>812</v>
      </c>
      <c r="F29" s="593" t="s">
        <v>813</v>
      </c>
      <c r="G29" s="593" t="s">
        <v>475</v>
      </c>
      <c r="H29" s="610">
        <v>186.04000000000002</v>
      </c>
      <c r="I29" s="610">
        <v>10064.699999999999</v>
      </c>
      <c r="J29" s="593">
        <v>0.81168768327026719</v>
      </c>
      <c r="K29" s="593">
        <v>54.099655987959565</v>
      </c>
      <c r="L29" s="610">
        <v>229.20000000000002</v>
      </c>
      <c r="M29" s="610">
        <v>12399.720000000001</v>
      </c>
      <c r="N29" s="593">
        <v>1</v>
      </c>
      <c r="O29" s="593">
        <v>54.1</v>
      </c>
      <c r="P29" s="610">
        <v>186.6</v>
      </c>
      <c r="Q29" s="610">
        <v>10130.34</v>
      </c>
      <c r="R29" s="598">
        <v>0.81698135119180104</v>
      </c>
      <c r="S29" s="611">
        <v>54.289067524115758</v>
      </c>
    </row>
    <row r="30" spans="1:19" ht="14.4" customHeight="1" x14ac:dyDescent="0.3">
      <c r="A30" s="592" t="s">
        <v>810</v>
      </c>
      <c r="B30" s="593" t="s">
        <v>811</v>
      </c>
      <c r="C30" s="593" t="s">
        <v>444</v>
      </c>
      <c r="D30" s="593" t="s">
        <v>532</v>
      </c>
      <c r="E30" s="593" t="s">
        <v>812</v>
      </c>
      <c r="F30" s="593" t="s">
        <v>814</v>
      </c>
      <c r="G30" s="593" t="s">
        <v>477</v>
      </c>
      <c r="H30" s="610">
        <v>2</v>
      </c>
      <c r="I30" s="610">
        <v>276.39999999999998</v>
      </c>
      <c r="J30" s="593">
        <v>1.5384615384615383</v>
      </c>
      <c r="K30" s="593">
        <v>138.19999999999999</v>
      </c>
      <c r="L30" s="610">
        <v>1.3</v>
      </c>
      <c r="M30" s="610">
        <v>179.66</v>
      </c>
      <c r="N30" s="593">
        <v>1</v>
      </c>
      <c r="O30" s="593">
        <v>138.19999999999999</v>
      </c>
      <c r="P30" s="610">
        <v>0.2</v>
      </c>
      <c r="Q30" s="610">
        <v>27.3</v>
      </c>
      <c r="R30" s="598">
        <v>0.15195369030390737</v>
      </c>
      <c r="S30" s="611">
        <v>136.5</v>
      </c>
    </row>
    <row r="31" spans="1:19" ht="14.4" customHeight="1" x14ac:dyDescent="0.3">
      <c r="A31" s="592" t="s">
        <v>810</v>
      </c>
      <c r="B31" s="593" t="s">
        <v>811</v>
      </c>
      <c r="C31" s="593" t="s">
        <v>444</v>
      </c>
      <c r="D31" s="593" t="s">
        <v>532</v>
      </c>
      <c r="E31" s="593" t="s">
        <v>812</v>
      </c>
      <c r="F31" s="593" t="s">
        <v>815</v>
      </c>
      <c r="G31" s="593" t="s">
        <v>481</v>
      </c>
      <c r="H31" s="610">
        <v>10.8</v>
      </c>
      <c r="I31" s="610">
        <v>663.81</v>
      </c>
      <c r="J31" s="593">
        <v>0.54602211035435788</v>
      </c>
      <c r="K31" s="593">
        <v>61.463888888888881</v>
      </c>
      <c r="L31" s="610">
        <v>19.799999999999997</v>
      </c>
      <c r="M31" s="610">
        <v>1215.72</v>
      </c>
      <c r="N31" s="593">
        <v>1</v>
      </c>
      <c r="O31" s="593">
        <v>61.400000000000013</v>
      </c>
      <c r="P31" s="610">
        <v>16.3</v>
      </c>
      <c r="Q31" s="610">
        <v>825.55000000000007</v>
      </c>
      <c r="R31" s="598">
        <v>0.67906261310170113</v>
      </c>
      <c r="S31" s="611">
        <v>50.647239263803684</v>
      </c>
    </row>
    <row r="32" spans="1:19" ht="14.4" customHeight="1" x14ac:dyDescent="0.3">
      <c r="A32" s="592" t="s">
        <v>810</v>
      </c>
      <c r="B32" s="593" t="s">
        <v>811</v>
      </c>
      <c r="C32" s="593" t="s">
        <v>444</v>
      </c>
      <c r="D32" s="593" t="s">
        <v>532</v>
      </c>
      <c r="E32" s="593" t="s">
        <v>812</v>
      </c>
      <c r="F32" s="593" t="s">
        <v>816</v>
      </c>
      <c r="G32" s="593" t="s">
        <v>817</v>
      </c>
      <c r="H32" s="610">
        <v>6</v>
      </c>
      <c r="I32" s="610">
        <v>1062</v>
      </c>
      <c r="J32" s="593">
        <v>0.82191780821917815</v>
      </c>
      <c r="K32" s="593">
        <v>177</v>
      </c>
      <c r="L32" s="610">
        <v>7.3</v>
      </c>
      <c r="M32" s="610">
        <v>1292.0999999999999</v>
      </c>
      <c r="N32" s="593">
        <v>1</v>
      </c>
      <c r="O32" s="593">
        <v>177</v>
      </c>
      <c r="P32" s="610">
        <v>5</v>
      </c>
      <c r="Q32" s="610">
        <v>885</v>
      </c>
      <c r="R32" s="598">
        <v>0.68493150684931514</v>
      </c>
      <c r="S32" s="611">
        <v>177</v>
      </c>
    </row>
    <row r="33" spans="1:19" ht="14.4" customHeight="1" x14ac:dyDescent="0.3">
      <c r="A33" s="592" t="s">
        <v>810</v>
      </c>
      <c r="B33" s="593" t="s">
        <v>811</v>
      </c>
      <c r="C33" s="593" t="s">
        <v>444</v>
      </c>
      <c r="D33" s="593" t="s">
        <v>532</v>
      </c>
      <c r="E33" s="593" t="s">
        <v>812</v>
      </c>
      <c r="F33" s="593" t="s">
        <v>818</v>
      </c>
      <c r="G33" s="593" t="s">
        <v>819</v>
      </c>
      <c r="H33" s="610"/>
      <c r="I33" s="610"/>
      <c r="J33" s="593"/>
      <c r="K33" s="593"/>
      <c r="L33" s="610">
        <v>4</v>
      </c>
      <c r="M33" s="610">
        <v>24.36</v>
      </c>
      <c r="N33" s="593">
        <v>1</v>
      </c>
      <c r="O33" s="593">
        <v>6.09</v>
      </c>
      <c r="P33" s="610"/>
      <c r="Q33" s="610"/>
      <c r="R33" s="598"/>
      <c r="S33" s="611"/>
    </row>
    <row r="34" spans="1:19" ht="14.4" customHeight="1" x14ac:dyDescent="0.3">
      <c r="A34" s="592" t="s">
        <v>810</v>
      </c>
      <c r="B34" s="593" t="s">
        <v>811</v>
      </c>
      <c r="C34" s="593" t="s">
        <v>444</v>
      </c>
      <c r="D34" s="593" t="s">
        <v>532</v>
      </c>
      <c r="E34" s="593" t="s">
        <v>812</v>
      </c>
      <c r="F34" s="593" t="s">
        <v>820</v>
      </c>
      <c r="G34" s="593" t="s">
        <v>467</v>
      </c>
      <c r="H34" s="610">
        <v>49.500000000000007</v>
      </c>
      <c r="I34" s="610">
        <v>237.60000000000002</v>
      </c>
      <c r="J34" s="593">
        <v>0.85862966175195143</v>
      </c>
      <c r="K34" s="593">
        <v>4.8</v>
      </c>
      <c r="L34" s="610">
        <v>57.65</v>
      </c>
      <c r="M34" s="610">
        <v>276.72000000000003</v>
      </c>
      <c r="N34" s="593">
        <v>1</v>
      </c>
      <c r="O34" s="593">
        <v>4.8000000000000007</v>
      </c>
      <c r="P34" s="610">
        <v>47</v>
      </c>
      <c r="Q34" s="610">
        <v>225.6</v>
      </c>
      <c r="R34" s="598">
        <v>0.81526452732003463</v>
      </c>
      <c r="S34" s="611">
        <v>4.8</v>
      </c>
    </row>
    <row r="35" spans="1:19" ht="14.4" customHeight="1" x14ac:dyDescent="0.3">
      <c r="A35" s="592" t="s">
        <v>810</v>
      </c>
      <c r="B35" s="593" t="s">
        <v>811</v>
      </c>
      <c r="C35" s="593" t="s">
        <v>444</v>
      </c>
      <c r="D35" s="593" t="s">
        <v>532</v>
      </c>
      <c r="E35" s="593" t="s">
        <v>812</v>
      </c>
      <c r="F35" s="593" t="s">
        <v>821</v>
      </c>
      <c r="G35" s="593" t="s">
        <v>822</v>
      </c>
      <c r="H35" s="610">
        <v>51</v>
      </c>
      <c r="I35" s="610">
        <v>5326.4400000000005</v>
      </c>
      <c r="J35" s="593">
        <v>1.0625000000000002</v>
      </c>
      <c r="K35" s="593">
        <v>104.44000000000001</v>
      </c>
      <c r="L35" s="610">
        <v>48</v>
      </c>
      <c r="M35" s="610">
        <v>5013.12</v>
      </c>
      <c r="N35" s="593">
        <v>1</v>
      </c>
      <c r="O35" s="593">
        <v>104.44</v>
      </c>
      <c r="P35" s="610"/>
      <c r="Q35" s="610"/>
      <c r="R35" s="598"/>
      <c r="S35" s="611"/>
    </row>
    <row r="36" spans="1:19" ht="14.4" customHeight="1" x14ac:dyDescent="0.3">
      <c r="A36" s="592" t="s">
        <v>810</v>
      </c>
      <c r="B36" s="593" t="s">
        <v>811</v>
      </c>
      <c r="C36" s="593" t="s">
        <v>444</v>
      </c>
      <c r="D36" s="593" t="s">
        <v>532</v>
      </c>
      <c r="E36" s="593" t="s">
        <v>812</v>
      </c>
      <c r="F36" s="593" t="s">
        <v>823</v>
      </c>
      <c r="G36" s="593" t="s">
        <v>822</v>
      </c>
      <c r="H36" s="610"/>
      <c r="I36" s="610"/>
      <c r="J36" s="593"/>
      <c r="K36" s="593"/>
      <c r="L36" s="610"/>
      <c r="M36" s="610"/>
      <c r="N36" s="593"/>
      <c r="O36" s="593"/>
      <c r="P36" s="610">
        <v>3</v>
      </c>
      <c r="Q36" s="610">
        <v>2378.4</v>
      </c>
      <c r="R36" s="598"/>
      <c r="S36" s="611">
        <v>792.80000000000007</v>
      </c>
    </row>
    <row r="37" spans="1:19" ht="14.4" customHeight="1" x14ac:dyDescent="0.3">
      <c r="A37" s="592" t="s">
        <v>810</v>
      </c>
      <c r="B37" s="593" t="s">
        <v>811</v>
      </c>
      <c r="C37" s="593" t="s">
        <v>444</v>
      </c>
      <c r="D37" s="593" t="s">
        <v>532</v>
      </c>
      <c r="E37" s="593" t="s">
        <v>824</v>
      </c>
      <c r="F37" s="593" t="s">
        <v>827</v>
      </c>
      <c r="G37" s="593" t="s">
        <v>828</v>
      </c>
      <c r="H37" s="610">
        <v>15</v>
      </c>
      <c r="I37" s="610">
        <v>1830</v>
      </c>
      <c r="J37" s="593">
        <v>7.5</v>
      </c>
      <c r="K37" s="593">
        <v>122</v>
      </c>
      <c r="L37" s="610">
        <v>2</v>
      </c>
      <c r="M37" s="610">
        <v>244</v>
      </c>
      <c r="N37" s="593">
        <v>1</v>
      </c>
      <c r="O37" s="593">
        <v>122</v>
      </c>
      <c r="P37" s="610">
        <v>2</v>
      </c>
      <c r="Q37" s="610">
        <v>244</v>
      </c>
      <c r="R37" s="598">
        <v>1</v>
      </c>
      <c r="S37" s="611">
        <v>122</v>
      </c>
    </row>
    <row r="38" spans="1:19" ht="14.4" customHeight="1" x14ac:dyDescent="0.3">
      <c r="A38" s="592" t="s">
        <v>810</v>
      </c>
      <c r="B38" s="593" t="s">
        <v>811</v>
      </c>
      <c r="C38" s="593" t="s">
        <v>444</v>
      </c>
      <c r="D38" s="593" t="s">
        <v>532</v>
      </c>
      <c r="E38" s="593" t="s">
        <v>824</v>
      </c>
      <c r="F38" s="593" t="s">
        <v>829</v>
      </c>
      <c r="G38" s="593" t="s">
        <v>830</v>
      </c>
      <c r="H38" s="610">
        <v>961</v>
      </c>
      <c r="I38" s="610">
        <v>35557</v>
      </c>
      <c r="J38" s="593">
        <v>0.8657657657657658</v>
      </c>
      <c r="K38" s="593">
        <v>37</v>
      </c>
      <c r="L38" s="610">
        <v>1110</v>
      </c>
      <c r="M38" s="610">
        <v>41070</v>
      </c>
      <c r="N38" s="593">
        <v>1</v>
      </c>
      <c r="O38" s="593">
        <v>37</v>
      </c>
      <c r="P38" s="610">
        <v>887</v>
      </c>
      <c r="Q38" s="610">
        <v>33706</v>
      </c>
      <c r="R38" s="598">
        <v>0.82069637204772339</v>
      </c>
      <c r="S38" s="611">
        <v>38</v>
      </c>
    </row>
    <row r="39" spans="1:19" ht="14.4" customHeight="1" x14ac:dyDescent="0.3">
      <c r="A39" s="592" t="s">
        <v>810</v>
      </c>
      <c r="B39" s="593" t="s">
        <v>811</v>
      </c>
      <c r="C39" s="593" t="s">
        <v>444</v>
      </c>
      <c r="D39" s="593" t="s">
        <v>532</v>
      </c>
      <c r="E39" s="593" t="s">
        <v>824</v>
      </c>
      <c r="F39" s="593" t="s">
        <v>831</v>
      </c>
      <c r="G39" s="593" t="s">
        <v>832</v>
      </c>
      <c r="H39" s="610">
        <v>44</v>
      </c>
      <c r="I39" s="610">
        <v>440</v>
      </c>
      <c r="J39" s="593">
        <v>0.5714285714285714</v>
      </c>
      <c r="K39" s="593">
        <v>10</v>
      </c>
      <c r="L39" s="610">
        <v>77</v>
      </c>
      <c r="M39" s="610">
        <v>770</v>
      </c>
      <c r="N39" s="593">
        <v>1</v>
      </c>
      <c r="O39" s="593">
        <v>10</v>
      </c>
      <c r="P39" s="610">
        <v>128</v>
      </c>
      <c r="Q39" s="610">
        <v>1280</v>
      </c>
      <c r="R39" s="598">
        <v>1.6623376623376624</v>
      </c>
      <c r="S39" s="611">
        <v>10</v>
      </c>
    </row>
    <row r="40" spans="1:19" ht="14.4" customHeight="1" x14ac:dyDescent="0.3">
      <c r="A40" s="592" t="s">
        <v>810</v>
      </c>
      <c r="B40" s="593" t="s">
        <v>811</v>
      </c>
      <c r="C40" s="593" t="s">
        <v>444</v>
      </c>
      <c r="D40" s="593" t="s">
        <v>532</v>
      </c>
      <c r="E40" s="593" t="s">
        <v>824</v>
      </c>
      <c r="F40" s="593" t="s">
        <v>833</v>
      </c>
      <c r="G40" s="593" t="s">
        <v>834</v>
      </c>
      <c r="H40" s="610">
        <v>9</v>
      </c>
      <c r="I40" s="610">
        <v>45</v>
      </c>
      <c r="J40" s="593">
        <v>0.75</v>
      </c>
      <c r="K40" s="593">
        <v>5</v>
      </c>
      <c r="L40" s="610">
        <v>12</v>
      </c>
      <c r="M40" s="610">
        <v>60</v>
      </c>
      <c r="N40" s="593">
        <v>1</v>
      </c>
      <c r="O40" s="593">
        <v>5</v>
      </c>
      <c r="P40" s="610">
        <v>10</v>
      </c>
      <c r="Q40" s="610">
        <v>50</v>
      </c>
      <c r="R40" s="598">
        <v>0.83333333333333337</v>
      </c>
      <c r="S40" s="611">
        <v>5</v>
      </c>
    </row>
    <row r="41" spans="1:19" ht="14.4" customHeight="1" x14ac:dyDescent="0.3">
      <c r="A41" s="592" t="s">
        <v>810</v>
      </c>
      <c r="B41" s="593" t="s">
        <v>811</v>
      </c>
      <c r="C41" s="593" t="s">
        <v>444</v>
      </c>
      <c r="D41" s="593" t="s">
        <v>532</v>
      </c>
      <c r="E41" s="593" t="s">
        <v>824</v>
      </c>
      <c r="F41" s="593" t="s">
        <v>835</v>
      </c>
      <c r="G41" s="593" t="s">
        <v>836</v>
      </c>
      <c r="H41" s="610">
        <v>12</v>
      </c>
      <c r="I41" s="610">
        <v>60</v>
      </c>
      <c r="J41" s="593">
        <v>0.75</v>
      </c>
      <c r="K41" s="593">
        <v>5</v>
      </c>
      <c r="L41" s="610">
        <v>16</v>
      </c>
      <c r="M41" s="610">
        <v>80</v>
      </c>
      <c r="N41" s="593">
        <v>1</v>
      </c>
      <c r="O41" s="593">
        <v>5</v>
      </c>
      <c r="P41" s="610">
        <v>16</v>
      </c>
      <c r="Q41" s="610">
        <v>80</v>
      </c>
      <c r="R41" s="598">
        <v>1</v>
      </c>
      <c r="S41" s="611">
        <v>5</v>
      </c>
    </row>
    <row r="42" spans="1:19" ht="14.4" customHeight="1" x14ac:dyDescent="0.3">
      <c r="A42" s="592" t="s">
        <v>810</v>
      </c>
      <c r="B42" s="593" t="s">
        <v>811</v>
      </c>
      <c r="C42" s="593" t="s">
        <v>444</v>
      </c>
      <c r="D42" s="593" t="s">
        <v>532</v>
      </c>
      <c r="E42" s="593" t="s">
        <v>824</v>
      </c>
      <c r="F42" s="593" t="s">
        <v>837</v>
      </c>
      <c r="G42" s="593" t="s">
        <v>838</v>
      </c>
      <c r="H42" s="610">
        <v>70</v>
      </c>
      <c r="I42" s="610">
        <v>5180</v>
      </c>
      <c r="J42" s="593">
        <v>0.53435114503816794</v>
      </c>
      <c r="K42" s="593">
        <v>74</v>
      </c>
      <c r="L42" s="610">
        <v>131</v>
      </c>
      <c r="M42" s="610">
        <v>9694</v>
      </c>
      <c r="N42" s="593">
        <v>1</v>
      </c>
      <c r="O42" s="593">
        <v>74</v>
      </c>
      <c r="P42" s="610">
        <v>217</v>
      </c>
      <c r="Q42" s="610">
        <v>16275</v>
      </c>
      <c r="R42" s="598">
        <v>1.6788735300185682</v>
      </c>
      <c r="S42" s="611">
        <v>75</v>
      </c>
    </row>
    <row r="43" spans="1:19" ht="14.4" customHeight="1" x14ac:dyDescent="0.3">
      <c r="A43" s="592" t="s">
        <v>810</v>
      </c>
      <c r="B43" s="593" t="s">
        <v>811</v>
      </c>
      <c r="C43" s="593" t="s">
        <v>444</v>
      </c>
      <c r="D43" s="593" t="s">
        <v>532</v>
      </c>
      <c r="E43" s="593" t="s">
        <v>824</v>
      </c>
      <c r="F43" s="593" t="s">
        <v>839</v>
      </c>
      <c r="G43" s="593" t="s">
        <v>840</v>
      </c>
      <c r="H43" s="610">
        <v>105</v>
      </c>
      <c r="I43" s="610">
        <v>18585</v>
      </c>
      <c r="J43" s="593">
        <v>0.6366470265826254</v>
      </c>
      <c r="K43" s="593">
        <v>177</v>
      </c>
      <c r="L43" s="610">
        <v>164</v>
      </c>
      <c r="M43" s="610">
        <v>29192</v>
      </c>
      <c r="N43" s="593">
        <v>1</v>
      </c>
      <c r="O43" s="593">
        <v>178</v>
      </c>
      <c r="P43" s="610">
        <v>161</v>
      </c>
      <c r="Q43" s="610">
        <v>28819</v>
      </c>
      <c r="R43" s="598">
        <v>0.98722252671964927</v>
      </c>
      <c r="S43" s="611">
        <v>179</v>
      </c>
    </row>
    <row r="44" spans="1:19" ht="14.4" customHeight="1" x14ac:dyDescent="0.3">
      <c r="A44" s="592" t="s">
        <v>810</v>
      </c>
      <c r="B44" s="593" t="s">
        <v>811</v>
      </c>
      <c r="C44" s="593" t="s">
        <v>444</v>
      </c>
      <c r="D44" s="593" t="s">
        <v>532</v>
      </c>
      <c r="E44" s="593" t="s">
        <v>824</v>
      </c>
      <c r="F44" s="593" t="s">
        <v>841</v>
      </c>
      <c r="G44" s="593" t="s">
        <v>842</v>
      </c>
      <c r="H44" s="610">
        <v>1</v>
      </c>
      <c r="I44" s="610">
        <v>272</v>
      </c>
      <c r="J44" s="593"/>
      <c r="K44" s="593">
        <v>272</v>
      </c>
      <c r="L44" s="610"/>
      <c r="M44" s="610"/>
      <c r="N44" s="593"/>
      <c r="O44" s="593"/>
      <c r="P44" s="610"/>
      <c r="Q44" s="610"/>
      <c r="R44" s="598"/>
      <c r="S44" s="611"/>
    </row>
    <row r="45" spans="1:19" ht="14.4" customHeight="1" x14ac:dyDescent="0.3">
      <c r="A45" s="592" t="s">
        <v>810</v>
      </c>
      <c r="B45" s="593" t="s">
        <v>811</v>
      </c>
      <c r="C45" s="593" t="s">
        <v>444</v>
      </c>
      <c r="D45" s="593" t="s">
        <v>532</v>
      </c>
      <c r="E45" s="593" t="s">
        <v>824</v>
      </c>
      <c r="F45" s="593" t="s">
        <v>843</v>
      </c>
      <c r="G45" s="593" t="s">
        <v>844</v>
      </c>
      <c r="H45" s="610">
        <v>166</v>
      </c>
      <c r="I45" s="610">
        <v>5533.32</v>
      </c>
      <c r="J45" s="593">
        <v>0.65097805767287331</v>
      </c>
      <c r="K45" s="593">
        <v>33.333253012048189</v>
      </c>
      <c r="L45" s="610">
        <v>255</v>
      </c>
      <c r="M45" s="610">
        <v>8500.01</v>
      </c>
      <c r="N45" s="593">
        <v>1</v>
      </c>
      <c r="O45" s="593">
        <v>33.333372549019607</v>
      </c>
      <c r="P45" s="610">
        <v>304</v>
      </c>
      <c r="Q45" s="610">
        <v>10133.34</v>
      </c>
      <c r="R45" s="598">
        <v>1.1921562445220653</v>
      </c>
      <c r="S45" s="611">
        <v>33.333355263157898</v>
      </c>
    </row>
    <row r="46" spans="1:19" ht="14.4" customHeight="1" x14ac:dyDescent="0.3">
      <c r="A46" s="592" t="s">
        <v>810</v>
      </c>
      <c r="B46" s="593" t="s">
        <v>811</v>
      </c>
      <c r="C46" s="593" t="s">
        <v>444</v>
      </c>
      <c r="D46" s="593" t="s">
        <v>532</v>
      </c>
      <c r="E46" s="593" t="s">
        <v>824</v>
      </c>
      <c r="F46" s="593" t="s">
        <v>847</v>
      </c>
      <c r="G46" s="593" t="s">
        <v>848</v>
      </c>
      <c r="H46" s="610">
        <v>1059</v>
      </c>
      <c r="I46" s="610">
        <v>139788</v>
      </c>
      <c r="J46" s="593">
        <v>0.86732186732186733</v>
      </c>
      <c r="K46" s="593">
        <v>132</v>
      </c>
      <c r="L46" s="610">
        <v>1221</v>
      </c>
      <c r="M46" s="610">
        <v>161172</v>
      </c>
      <c r="N46" s="593">
        <v>1</v>
      </c>
      <c r="O46" s="593">
        <v>132</v>
      </c>
      <c r="P46" s="610">
        <v>1002</v>
      </c>
      <c r="Q46" s="610">
        <v>135270</v>
      </c>
      <c r="R46" s="598">
        <v>0.83928970292606653</v>
      </c>
      <c r="S46" s="611">
        <v>135</v>
      </c>
    </row>
    <row r="47" spans="1:19" ht="14.4" customHeight="1" x14ac:dyDescent="0.3">
      <c r="A47" s="592" t="s">
        <v>810</v>
      </c>
      <c r="B47" s="593" t="s">
        <v>811</v>
      </c>
      <c r="C47" s="593" t="s">
        <v>444</v>
      </c>
      <c r="D47" s="593" t="s">
        <v>532</v>
      </c>
      <c r="E47" s="593" t="s">
        <v>824</v>
      </c>
      <c r="F47" s="593" t="s">
        <v>849</v>
      </c>
      <c r="G47" s="593" t="s">
        <v>850</v>
      </c>
      <c r="H47" s="610">
        <v>19</v>
      </c>
      <c r="I47" s="610">
        <v>1406</v>
      </c>
      <c r="J47" s="593">
        <v>0.6785714285714286</v>
      </c>
      <c r="K47" s="593">
        <v>74</v>
      </c>
      <c r="L47" s="610">
        <v>28</v>
      </c>
      <c r="M47" s="610">
        <v>2072</v>
      </c>
      <c r="N47" s="593">
        <v>1</v>
      </c>
      <c r="O47" s="593">
        <v>74</v>
      </c>
      <c r="P47" s="610">
        <v>17</v>
      </c>
      <c r="Q47" s="610">
        <v>1275</v>
      </c>
      <c r="R47" s="598">
        <v>0.61534749034749037</v>
      </c>
      <c r="S47" s="611">
        <v>75</v>
      </c>
    </row>
    <row r="48" spans="1:19" ht="14.4" customHeight="1" x14ac:dyDescent="0.3">
      <c r="A48" s="592" t="s">
        <v>810</v>
      </c>
      <c r="B48" s="593" t="s">
        <v>811</v>
      </c>
      <c r="C48" s="593" t="s">
        <v>444</v>
      </c>
      <c r="D48" s="593" t="s">
        <v>532</v>
      </c>
      <c r="E48" s="593" t="s">
        <v>824</v>
      </c>
      <c r="F48" s="593" t="s">
        <v>851</v>
      </c>
      <c r="G48" s="593" t="s">
        <v>852</v>
      </c>
      <c r="H48" s="610">
        <v>45</v>
      </c>
      <c r="I48" s="610">
        <v>15975</v>
      </c>
      <c r="J48" s="593">
        <v>0.6</v>
      </c>
      <c r="K48" s="593">
        <v>355</v>
      </c>
      <c r="L48" s="610">
        <v>75</v>
      </c>
      <c r="M48" s="610">
        <v>26625</v>
      </c>
      <c r="N48" s="593">
        <v>1</v>
      </c>
      <c r="O48" s="593">
        <v>355</v>
      </c>
      <c r="P48" s="610">
        <v>110</v>
      </c>
      <c r="Q48" s="610">
        <v>39380</v>
      </c>
      <c r="R48" s="598">
        <v>1.4790610328638498</v>
      </c>
      <c r="S48" s="611">
        <v>358</v>
      </c>
    </row>
    <row r="49" spans="1:19" ht="14.4" customHeight="1" x14ac:dyDescent="0.3">
      <c r="A49" s="592" t="s">
        <v>810</v>
      </c>
      <c r="B49" s="593" t="s">
        <v>811</v>
      </c>
      <c r="C49" s="593" t="s">
        <v>444</v>
      </c>
      <c r="D49" s="593" t="s">
        <v>532</v>
      </c>
      <c r="E49" s="593" t="s">
        <v>824</v>
      </c>
      <c r="F49" s="593" t="s">
        <v>853</v>
      </c>
      <c r="G49" s="593" t="s">
        <v>854</v>
      </c>
      <c r="H49" s="610">
        <v>175</v>
      </c>
      <c r="I49" s="610">
        <v>39025</v>
      </c>
      <c r="J49" s="593">
        <v>0.64814814814814814</v>
      </c>
      <c r="K49" s="593">
        <v>223</v>
      </c>
      <c r="L49" s="610">
        <v>270</v>
      </c>
      <c r="M49" s="610">
        <v>60210</v>
      </c>
      <c r="N49" s="593">
        <v>1</v>
      </c>
      <c r="O49" s="593">
        <v>223</v>
      </c>
      <c r="P49" s="610">
        <v>320</v>
      </c>
      <c r="Q49" s="610">
        <v>72320</v>
      </c>
      <c r="R49" s="598">
        <v>1.2011293805015779</v>
      </c>
      <c r="S49" s="611">
        <v>226</v>
      </c>
    </row>
    <row r="50" spans="1:19" ht="14.4" customHeight="1" x14ac:dyDescent="0.3">
      <c r="A50" s="592" t="s">
        <v>810</v>
      </c>
      <c r="B50" s="593" t="s">
        <v>811</v>
      </c>
      <c r="C50" s="593" t="s">
        <v>444</v>
      </c>
      <c r="D50" s="593" t="s">
        <v>532</v>
      </c>
      <c r="E50" s="593" t="s">
        <v>824</v>
      </c>
      <c r="F50" s="593" t="s">
        <v>855</v>
      </c>
      <c r="G50" s="593" t="s">
        <v>856</v>
      </c>
      <c r="H50" s="610">
        <v>15</v>
      </c>
      <c r="I50" s="610">
        <v>1155</v>
      </c>
      <c r="J50" s="593">
        <v>7.5</v>
      </c>
      <c r="K50" s="593">
        <v>77</v>
      </c>
      <c r="L50" s="610">
        <v>2</v>
      </c>
      <c r="M50" s="610">
        <v>154</v>
      </c>
      <c r="N50" s="593">
        <v>1</v>
      </c>
      <c r="O50" s="593">
        <v>77</v>
      </c>
      <c r="P50" s="610">
        <v>2</v>
      </c>
      <c r="Q50" s="610">
        <v>156</v>
      </c>
      <c r="R50" s="598">
        <v>1.0129870129870129</v>
      </c>
      <c r="S50" s="611">
        <v>78</v>
      </c>
    </row>
    <row r="51" spans="1:19" ht="14.4" customHeight="1" x14ac:dyDescent="0.3">
      <c r="A51" s="592" t="s">
        <v>810</v>
      </c>
      <c r="B51" s="593" t="s">
        <v>811</v>
      </c>
      <c r="C51" s="593" t="s">
        <v>444</v>
      </c>
      <c r="D51" s="593" t="s">
        <v>532</v>
      </c>
      <c r="E51" s="593" t="s">
        <v>824</v>
      </c>
      <c r="F51" s="593" t="s">
        <v>861</v>
      </c>
      <c r="G51" s="593" t="s">
        <v>862</v>
      </c>
      <c r="H51" s="610">
        <v>16</v>
      </c>
      <c r="I51" s="610">
        <v>11216</v>
      </c>
      <c r="J51" s="593">
        <v>0.69466121640034684</v>
      </c>
      <c r="K51" s="593">
        <v>701</v>
      </c>
      <c r="L51" s="610">
        <v>23</v>
      </c>
      <c r="M51" s="610">
        <v>16146</v>
      </c>
      <c r="N51" s="593">
        <v>1</v>
      </c>
      <c r="O51" s="593">
        <v>702</v>
      </c>
      <c r="P51" s="610">
        <v>33</v>
      </c>
      <c r="Q51" s="610">
        <v>23331</v>
      </c>
      <c r="R51" s="598">
        <v>1.4450018580453363</v>
      </c>
      <c r="S51" s="611">
        <v>707</v>
      </c>
    </row>
    <row r="52" spans="1:19" ht="14.4" customHeight="1" x14ac:dyDescent="0.3">
      <c r="A52" s="592" t="s">
        <v>810</v>
      </c>
      <c r="B52" s="593" t="s">
        <v>811</v>
      </c>
      <c r="C52" s="593" t="s">
        <v>444</v>
      </c>
      <c r="D52" s="593" t="s">
        <v>532</v>
      </c>
      <c r="E52" s="593" t="s">
        <v>824</v>
      </c>
      <c r="F52" s="593" t="s">
        <v>863</v>
      </c>
      <c r="G52" s="593" t="s">
        <v>864</v>
      </c>
      <c r="H52" s="610">
        <v>58</v>
      </c>
      <c r="I52" s="610">
        <v>13398</v>
      </c>
      <c r="J52" s="593">
        <v>0.48125000000000001</v>
      </c>
      <c r="K52" s="593">
        <v>231</v>
      </c>
      <c r="L52" s="610">
        <v>120</v>
      </c>
      <c r="M52" s="610">
        <v>27840</v>
      </c>
      <c r="N52" s="593">
        <v>1</v>
      </c>
      <c r="O52" s="593">
        <v>232</v>
      </c>
      <c r="P52" s="610">
        <v>115</v>
      </c>
      <c r="Q52" s="610">
        <v>26795</v>
      </c>
      <c r="R52" s="598">
        <v>0.96246408045977017</v>
      </c>
      <c r="S52" s="611">
        <v>233</v>
      </c>
    </row>
    <row r="53" spans="1:19" ht="14.4" customHeight="1" x14ac:dyDescent="0.3">
      <c r="A53" s="592" t="s">
        <v>810</v>
      </c>
      <c r="B53" s="593" t="s">
        <v>811</v>
      </c>
      <c r="C53" s="593" t="s">
        <v>444</v>
      </c>
      <c r="D53" s="593" t="s">
        <v>533</v>
      </c>
      <c r="E53" s="593" t="s">
        <v>812</v>
      </c>
      <c r="F53" s="593" t="s">
        <v>813</v>
      </c>
      <c r="G53" s="593" t="s">
        <v>475</v>
      </c>
      <c r="H53" s="610">
        <v>11.239999999999998</v>
      </c>
      <c r="I53" s="610">
        <v>608.08000000000004</v>
      </c>
      <c r="J53" s="593">
        <v>1.1239926062846581</v>
      </c>
      <c r="K53" s="593">
        <v>54.099644128113887</v>
      </c>
      <c r="L53" s="610">
        <v>10</v>
      </c>
      <c r="M53" s="610">
        <v>541</v>
      </c>
      <c r="N53" s="593">
        <v>1</v>
      </c>
      <c r="O53" s="593">
        <v>54.1</v>
      </c>
      <c r="P53" s="610">
        <v>6.4000000000000012</v>
      </c>
      <c r="Q53" s="610">
        <v>347.2</v>
      </c>
      <c r="R53" s="598">
        <v>0.64177449168207024</v>
      </c>
      <c r="S53" s="611">
        <v>54.249999999999986</v>
      </c>
    </row>
    <row r="54" spans="1:19" ht="14.4" customHeight="1" x14ac:dyDescent="0.3">
      <c r="A54" s="592" t="s">
        <v>810</v>
      </c>
      <c r="B54" s="593" t="s">
        <v>811</v>
      </c>
      <c r="C54" s="593" t="s">
        <v>444</v>
      </c>
      <c r="D54" s="593" t="s">
        <v>533</v>
      </c>
      <c r="E54" s="593" t="s">
        <v>812</v>
      </c>
      <c r="F54" s="593" t="s">
        <v>814</v>
      </c>
      <c r="G54" s="593" t="s">
        <v>477</v>
      </c>
      <c r="H54" s="610"/>
      <c r="I54" s="610"/>
      <c r="J54" s="593"/>
      <c r="K54" s="593"/>
      <c r="L54" s="610">
        <v>0.2</v>
      </c>
      <c r="M54" s="610">
        <v>27.64</v>
      </c>
      <c r="N54" s="593">
        <v>1</v>
      </c>
      <c r="O54" s="593">
        <v>138.19999999999999</v>
      </c>
      <c r="P54" s="610"/>
      <c r="Q54" s="610"/>
      <c r="R54" s="598"/>
      <c r="S54" s="611"/>
    </row>
    <row r="55" spans="1:19" ht="14.4" customHeight="1" x14ac:dyDescent="0.3">
      <c r="A55" s="592" t="s">
        <v>810</v>
      </c>
      <c r="B55" s="593" t="s">
        <v>811</v>
      </c>
      <c r="C55" s="593" t="s">
        <v>444</v>
      </c>
      <c r="D55" s="593" t="s">
        <v>533</v>
      </c>
      <c r="E55" s="593" t="s">
        <v>812</v>
      </c>
      <c r="F55" s="593" t="s">
        <v>815</v>
      </c>
      <c r="G55" s="593" t="s">
        <v>481</v>
      </c>
      <c r="H55" s="610">
        <v>0.30000000000000004</v>
      </c>
      <c r="I55" s="610">
        <v>18.54</v>
      </c>
      <c r="J55" s="593">
        <v>0.23227261338010521</v>
      </c>
      <c r="K55" s="593">
        <v>61.79999999999999</v>
      </c>
      <c r="L55" s="610">
        <v>1.3</v>
      </c>
      <c r="M55" s="610">
        <v>79.820000000000007</v>
      </c>
      <c r="N55" s="593">
        <v>1</v>
      </c>
      <c r="O55" s="593">
        <v>61.400000000000006</v>
      </c>
      <c r="P55" s="610">
        <v>0.4</v>
      </c>
      <c r="Q55" s="610">
        <v>20.259999999999998</v>
      </c>
      <c r="R55" s="598">
        <v>0.25382109746930587</v>
      </c>
      <c r="S55" s="611">
        <v>50.649999999999991</v>
      </c>
    </row>
    <row r="56" spans="1:19" ht="14.4" customHeight="1" x14ac:dyDescent="0.3">
      <c r="A56" s="592" t="s">
        <v>810</v>
      </c>
      <c r="B56" s="593" t="s">
        <v>811</v>
      </c>
      <c r="C56" s="593" t="s">
        <v>444</v>
      </c>
      <c r="D56" s="593" t="s">
        <v>533</v>
      </c>
      <c r="E56" s="593" t="s">
        <v>812</v>
      </c>
      <c r="F56" s="593" t="s">
        <v>816</v>
      </c>
      <c r="G56" s="593" t="s">
        <v>817</v>
      </c>
      <c r="H56" s="610"/>
      <c r="I56" s="610"/>
      <c r="J56" s="593"/>
      <c r="K56" s="593"/>
      <c r="L56" s="610">
        <v>0.4</v>
      </c>
      <c r="M56" s="610">
        <v>70.8</v>
      </c>
      <c r="N56" s="593">
        <v>1</v>
      </c>
      <c r="O56" s="593">
        <v>176.99999999999997</v>
      </c>
      <c r="P56" s="610">
        <v>0.1</v>
      </c>
      <c r="Q56" s="610">
        <v>17.7</v>
      </c>
      <c r="R56" s="598">
        <v>0.25</v>
      </c>
      <c r="S56" s="611">
        <v>176.99999999999997</v>
      </c>
    </row>
    <row r="57" spans="1:19" ht="14.4" customHeight="1" x14ac:dyDescent="0.3">
      <c r="A57" s="592" t="s">
        <v>810</v>
      </c>
      <c r="B57" s="593" t="s">
        <v>811</v>
      </c>
      <c r="C57" s="593" t="s">
        <v>444</v>
      </c>
      <c r="D57" s="593" t="s">
        <v>533</v>
      </c>
      <c r="E57" s="593" t="s">
        <v>812</v>
      </c>
      <c r="F57" s="593" t="s">
        <v>820</v>
      </c>
      <c r="G57" s="593" t="s">
        <v>467</v>
      </c>
      <c r="H57" s="610">
        <v>3.3</v>
      </c>
      <c r="I57" s="610">
        <v>15.840000000000002</v>
      </c>
      <c r="J57" s="593">
        <v>1.2941176470588236</v>
      </c>
      <c r="K57" s="593">
        <v>4.8000000000000007</v>
      </c>
      <c r="L57" s="610">
        <v>2.5499999999999998</v>
      </c>
      <c r="M57" s="610">
        <v>12.24</v>
      </c>
      <c r="N57" s="593">
        <v>1</v>
      </c>
      <c r="O57" s="593">
        <v>4.8000000000000007</v>
      </c>
      <c r="P57" s="610">
        <v>1.7</v>
      </c>
      <c r="Q57" s="610">
        <v>8.16</v>
      </c>
      <c r="R57" s="598">
        <v>0.66666666666666663</v>
      </c>
      <c r="S57" s="611">
        <v>4.8</v>
      </c>
    </row>
    <row r="58" spans="1:19" ht="14.4" customHeight="1" x14ac:dyDescent="0.3">
      <c r="A58" s="592" t="s">
        <v>810</v>
      </c>
      <c r="B58" s="593" t="s">
        <v>811</v>
      </c>
      <c r="C58" s="593" t="s">
        <v>444</v>
      </c>
      <c r="D58" s="593" t="s">
        <v>533</v>
      </c>
      <c r="E58" s="593" t="s">
        <v>812</v>
      </c>
      <c r="F58" s="593" t="s">
        <v>821</v>
      </c>
      <c r="G58" s="593" t="s">
        <v>822</v>
      </c>
      <c r="H58" s="610">
        <v>1</v>
      </c>
      <c r="I58" s="610">
        <v>104.44</v>
      </c>
      <c r="J58" s="593">
        <v>0.33333333333333331</v>
      </c>
      <c r="K58" s="593">
        <v>104.44</v>
      </c>
      <c r="L58" s="610">
        <v>3</v>
      </c>
      <c r="M58" s="610">
        <v>313.32</v>
      </c>
      <c r="N58" s="593">
        <v>1</v>
      </c>
      <c r="O58" s="593">
        <v>104.44</v>
      </c>
      <c r="P58" s="610"/>
      <c r="Q58" s="610"/>
      <c r="R58" s="598"/>
      <c r="S58" s="611"/>
    </row>
    <row r="59" spans="1:19" ht="14.4" customHeight="1" x14ac:dyDescent="0.3">
      <c r="A59" s="592" t="s">
        <v>810</v>
      </c>
      <c r="B59" s="593" t="s">
        <v>811</v>
      </c>
      <c r="C59" s="593" t="s">
        <v>444</v>
      </c>
      <c r="D59" s="593" t="s">
        <v>533</v>
      </c>
      <c r="E59" s="593" t="s">
        <v>812</v>
      </c>
      <c r="F59" s="593" t="s">
        <v>823</v>
      </c>
      <c r="G59" s="593" t="s">
        <v>822</v>
      </c>
      <c r="H59" s="610"/>
      <c r="I59" s="610"/>
      <c r="J59" s="593"/>
      <c r="K59" s="593"/>
      <c r="L59" s="610"/>
      <c r="M59" s="610"/>
      <c r="N59" s="593"/>
      <c r="O59" s="593"/>
      <c r="P59" s="610">
        <v>0.1</v>
      </c>
      <c r="Q59" s="610">
        <v>79.28</v>
      </c>
      <c r="R59" s="598"/>
      <c r="S59" s="611">
        <v>792.8</v>
      </c>
    </row>
    <row r="60" spans="1:19" ht="14.4" customHeight="1" x14ac:dyDescent="0.3">
      <c r="A60" s="592" t="s">
        <v>810</v>
      </c>
      <c r="B60" s="593" t="s">
        <v>811</v>
      </c>
      <c r="C60" s="593" t="s">
        <v>444</v>
      </c>
      <c r="D60" s="593" t="s">
        <v>533</v>
      </c>
      <c r="E60" s="593" t="s">
        <v>824</v>
      </c>
      <c r="F60" s="593" t="s">
        <v>829</v>
      </c>
      <c r="G60" s="593" t="s">
        <v>830</v>
      </c>
      <c r="H60" s="610">
        <v>152</v>
      </c>
      <c r="I60" s="610">
        <v>5624</v>
      </c>
      <c r="J60" s="593">
        <v>1.3103448275862069</v>
      </c>
      <c r="K60" s="593">
        <v>37</v>
      </c>
      <c r="L60" s="610">
        <v>116</v>
      </c>
      <c r="M60" s="610">
        <v>4292</v>
      </c>
      <c r="N60" s="593">
        <v>1</v>
      </c>
      <c r="O60" s="593">
        <v>37</v>
      </c>
      <c r="P60" s="610">
        <v>52</v>
      </c>
      <c r="Q60" s="610">
        <v>1976</v>
      </c>
      <c r="R60" s="598">
        <v>0.46039142590866727</v>
      </c>
      <c r="S60" s="611">
        <v>38</v>
      </c>
    </row>
    <row r="61" spans="1:19" ht="14.4" customHeight="1" x14ac:dyDescent="0.3">
      <c r="A61" s="592" t="s">
        <v>810</v>
      </c>
      <c r="B61" s="593" t="s">
        <v>811</v>
      </c>
      <c r="C61" s="593" t="s">
        <v>444</v>
      </c>
      <c r="D61" s="593" t="s">
        <v>533</v>
      </c>
      <c r="E61" s="593" t="s">
        <v>824</v>
      </c>
      <c r="F61" s="593" t="s">
        <v>831</v>
      </c>
      <c r="G61" s="593" t="s">
        <v>832</v>
      </c>
      <c r="H61" s="610">
        <v>182</v>
      </c>
      <c r="I61" s="610">
        <v>1820</v>
      </c>
      <c r="J61" s="593">
        <v>1.2133333333333334</v>
      </c>
      <c r="K61" s="593">
        <v>10</v>
      </c>
      <c r="L61" s="610">
        <v>150</v>
      </c>
      <c r="M61" s="610">
        <v>1500</v>
      </c>
      <c r="N61" s="593">
        <v>1</v>
      </c>
      <c r="O61" s="593">
        <v>10</v>
      </c>
      <c r="P61" s="610">
        <v>221</v>
      </c>
      <c r="Q61" s="610">
        <v>2210</v>
      </c>
      <c r="R61" s="598">
        <v>1.4733333333333334</v>
      </c>
      <c r="S61" s="611">
        <v>10</v>
      </c>
    </row>
    <row r="62" spans="1:19" ht="14.4" customHeight="1" x14ac:dyDescent="0.3">
      <c r="A62" s="592" t="s">
        <v>810</v>
      </c>
      <c r="B62" s="593" t="s">
        <v>811</v>
      </c>
      <c r="C62" s="593" t="s">
        <v>444</v>
      </c>
      <c r="D62" s="593" t="s">
        <v>533</v>
      </c>
      <c r="E62" s="593" t="s">
        <v>824</v>
      </c>
      <c r="F62" s="593" t="s">
        <v>833</v>
      </c>
      <c r="G62" s="593" t="s">
        <v>834</v>
      </c>
      <c r="H62" s="610">
        <v>20</v>
      </c>
      <c r="I62" s="610">
        <v>100</v>
      </c>
      <c r="J62" s="593">
        <v>1.1764705882352942</v>
      </c>
      <c r="K62" s="593">
        <v>5</v>
      </c>
      <c r="L62" s="610">
        <v>17</v>
      </c>
      <c r="M62" s="610">
        <v>85</v>
      </c>
      <c r="N62" s="593">
        <v>1</v>
      </c>
      <c r="O62" s="593">
        <v>5</v>
      </c>
      <c r="P62" s="610">
        <v>7</v>
      </c>
      <c r="Q62" s="610">
        <v>35</v>
      </c>
      <c r="R62" s="598">
        <v>0.41176470588235292</v>
      </c>
      <c r="S62" s="611">
        <v>5</v>
      </c>
    </row>
    <row r="63" spans="1:19" ht="14.4" customHeight="1" x14ac:dyDescent="0.3">
      <c r="A63" s="592" t="s">
        <v>810</v>
      </c>
      <c r="B63" s="593" t="s">
        <v>811</v>
      </c>
      <c r="C63" s="593" t="s">
        <v>444</v>
      </c>
      <c r="D63" s="593" t="s">
        <v>533</v>
      </c>
      <c r="E63" s="593" t="s">
        <v>824</v>
      </c>
      <c r="F63" s="593" t="s">
        <v>835</v>
      </c>
      <c r="G63" s="593" t="s">
        <v>836</v>
      </c>
      <c r="H63" s="610"/>
      <c r="I63" s="610"/>
      <c r="J63" s="593"/>
      <c r="K63" s="593"/>
      <c r="L63" s="610">
        <v>1</v>
      </c>
      <c r="M63" s="610">
        <v>5</v>
      </c>
      <c r="N63" s="593">
        <v>1</v>
      </c>
      <c r="O63" s="593">
        <v>5</v>
      </c>
      <c r="P63" s="610"/>
      <c r="Q63" s="610"/>
      <c r="R63" s="598"/>
      <c r="S63" s="611"/>
    </row>
    <row r="64" spans="1:19" ht="14.4" customHeight="1" x14ac:dyDescent="0.3">
      <c r="A64" s="592" t="s">
        <v>810</v>
      </c>
      <c r="B64" s="593" t="s">
        <v>811</v>
      </c>
      <c r="C64" s="593" t="s">
        <v>444</v>
      </c>
      <c r="D64" s="593" t="s">
        <v>533</v>
      </c>
      <c r="E64" s="593" t="s">
        <v>824</v>
      </c>
      <c r="F64" s="593" t="s">
        <v>837</v>
      </c>
      <c r="G64" s="593" t="s">
        <v>838</v>
      </c>
      <c r="H64" s="610">
        <v>10</v>
      </c>
      <c r="I64" s="610">
        <v>740</v>
      </c>
      <c r="J64" s="593">
        <v>2.5</v>
      </c>
      <c r="K64" s="593">
        <v>74</v>
      </c>
      <c r="L64" s="610">
        <v>4</v>
      </c>
      <c r="M64" s="610">
        <v>296</v>
      </c>
      <c r="N64" s="593">
        <v>1</v>
      </c>
      <c r="O64" s="593">
        <v>74</v>
      </c>
      <c r="P64" s="610">
        <v>3</v>
      </c>
      <c r="Q64" s="610">
        <v>225</v>
      </c>
      <c r="R64" s="598">
        <v>0.76013513513513509</v>
      </c>
      <c r="S64" s="611">
        <v>75</v>
      </c>
    </row>
    <row r="65" spans="1:19" ht="14.4" customHeight="1" x14ac:dyDescent="0.3">
      <c r="A65" s="592" t="s">
        <v>810</v>
      </c>
      <c r="B65" s="593" t="s">
        <v>811</v>
      </c>
      <c r="C65" s="593" t="s">
        <v>444</v>
      </c>
      <c r="D65" s="593" t="s">
        <v>533</v>
      </c>
      <c r="E65" s="593" t="s">
        <v>824</v>
      </c>
      <c r="F65" s="593" t="s">
        <v>839</v>
      </c>
      <c r="G65" s="593" t="s">
        <v>840</v>
      </c>
      <c r="H65" s="610">
        <v>69</v>
      </c>
      <c r="I65" s="610">
        <v>12213</v>
      </c>
      <c r="J65" s="593">
        <v>0.93989533630906574</v>
      </c>
      <c r="K65" s="593">
        <v>177</v>
      </c>
      <c r="L65" s="610">
        <v>73</v>
      </c>
      <c r="M65" s="610">
        <v>12994</v>
      </c>
      <c r="N65" s="593">
        <v>1</v>
      </c>
      <c r="O65" s="593">
        <v>178</v>
      </c>
      <c r="P65" s="610">
        <v>118</v>
      </c>
      <c r="Q65" s="610">
        <v>21122</v>
      </c>
      <c r="R65" s="598">
        <v>1.6255194705248577</v>
      </c>
      <c r="S65" s="611">
        <v>179</v>
      </c>
    </row>
    <row r="66" spans="1:19" ht="14.4" customHeight="1" x14ac:dyDescent="0.3">
      <c r="A66" s="592" t="s">
        <v>810</v>
      </c>
      <c r="B66" s="593" t="s">
        <v>811</v>
      </c>
      <c r="C66" s="593" t="s">
        <v>444</v>
      </c>
      <c r="D66" s="593" t="s">
        <v>533</v>
      </c>
      <c r="E66" s="593" t="s">
        <v>824</v>
      </c>
      <c r="F66" s="593" t="s">
        <v>843</v>
      </c>
      <c r="G66" s="593" t="s">
        <v>844</v>
      </c>
      <c r="H66" s="610">
        <v>338</v>
      </c>
      <c r="I66" s="610">
        <v>11266.66</v>
      </c>
      <c r="J66" s="593">
        <v>1.1342290392336096</v>
      </c>
      <c r="K66" s="593">
        <v>33.333313609467453</v>
      </c>
      <c r="L66" s="610">
        <v>298</v>
      </c>
      <c r="M66" s="610">
        <v>9933.32</v>
      </c>
      <c r="N66" s="593">
        <v>1</v>
      </c>
      <c r="O66" s="593">
        <v>33.333288590604027</v>
      </c>
      <c r="P66" s="610">
        <v>391</v>
      </c>
      <c r="Q66" s="610">
        <v>13033.34</v>
      </c>
      <c r="R66" s="598">
        <v>1.3120829692388849</v>
      </c>
      <c r="S66" s="611">
        <v>33.333350383631711</v>
      </c>
    </row>
    <row r="67" spans="1:19" ht="14.4" customHeight="1" x14ac:dyDescent="0.3">
      <c r="A67" s="592" t="s">
        <v>810</v>
      </c>
      <c r="B67" s="593" t="s">
        <v>811</v>
      </c>
      <c r="C67" s="593" t="s">
        <v>444</v>
      </c>
      <c r="D67" s="593" t="s">
        <v>533</v>
      </c>
      <c r="E67" s="593" t="s">
        <v>824</v>
      </c>
      <c r="F67" s="593" t="s">
        <v>845</v>
      </c>
      <c r="G67" s="593" t="s">
        <v>846</v>
      </c>
      <c r="H67" s="610">
        <v>6</v>
      </c>
      <c r="I67" s="610">
        <v>222</v>
      </c>
      <c r="J67" s="593">
        <v>1.5</v>
      </c>
      <c r="K67" s="593">
        <v>37</v>
      </c>
      <c r="L67" s="610">
        <v>4</v>
      </c>
      <c r="M67" s="610">
        <v>148</v>
      </c>
      <c r="N67" s="593">
        <v>1</v>
      </c>
      <c r="O67" s="593">
        <v>37</v>
      </c>
      <c r="P67" s="610"/>
      <c r="Q67" s="610"/>
      <c r="R67" s="598"/>
      <c r="S67" s="611"/>
    </row>
    <row r="68" spans="1:19" ht="14.4" customHeight="1" x14ac:dyDescent="0.3">
      <c r="A68" s="592" t="s">
        <v>810</v>
      </c>
      <c r="B68" s="593" t="s">
        <v>811</v>
      </c>
      <c r="C68" s="593" t="s">
        <v>444</v>
      </c>
      <c r="D68" s="593" t="s">
        <v>533</v>
      </c>
      <c r="E68" s="593" t="s">
        <v>824</v>
      </c>
      <c r="F68" s="593" t="s">
        <v>847</v>
      </c>
      <c r="G68" s="593" t="s">
        <v>848</v>
      </c>
      <c r="H68" s="610">
        <v>73</v>
      </c>
      <c r="I68" s="610">
        <v>9636</v>
      </c>
      <c r="J68" s="593">
        <v>1.3518518518518519</v>
      </c>
      <c r="K68" s="593">
        <v>132</v>
      </c>
      <c r="L68" s="610">
        <v>54</v>
      </c>
      <c r="M68" s="610">
        <v>7128</v>
      </c>
      <c r="N68" s="593">
        <v>1</v>
      </c>
      <c r="O68" s="593">
        <v>132</v>
      </c>
      <c r="P68" s="610">
        <v>39</v>
      </c>
      <c r="Q68" s="610">
        <v>5265</v>
      </c>
      <c r="R68" s="598">
        <v>0.73863636363636365</v>
      </c>
      <c r="S68" s="611">
        <v>135</v>
      </c>
    </row>
    <row r="69" spans="1:19" ht="14.4" customHeight="1" x14ac:dyDescent="0.3">
      <c r="A69" s="592" t="s">
        <v>810</v>
      </c>
      <c r="B69" s="593" t="s">
        <v>811</v>
      </c>
      <c r="C69" s="593" t="s">
        <v>444</v>
      </c>
      <c r="D69" s="593" t="s">
        <v>533</v>
      </c>
      <c r="E69" s="593" t="s">
        <v>824</v>
      </c>
      <c r="F69" s="593" t="s">
        <v>849</v>
      </c>
      <c r="G69" s="593" t="s">
        <v>850</v>
      </c>
      <c r="H69" s="610">
        <v>107</v>
      </c>
      <c r="I69" s="610">
        <v>7918</v>
      </c>
      <c r="J69" s="593">
        <v>8.2307692307692299</v>
      </c>
      <c r="K69" s="593">
        <v>74</v>
      </c>
      <c r="L69" s="610">
        <v>13</v>
      </c>
      <c r="M69" s="610">
        <v>962</v>
      </c>
      <c r="N69" s="593">
        <v>1</v>
      </c>
      <c r="O69" s="593">
        <v>74</v>
      </c>
      <c r="P69" s="610">
        <v>15</v>
      </c>
      <c r="Q69" s="610">
        <v>1125</v>
      </c>
      <c r="R69" s="598">
        <v>1.1694386694386694</v>
      </c>
      <c r="S69" s="611">
        <v>75</v>
      </c>
    </row>
    <row r="70" spans="1:19" ht="14.4" customHeight="1" x14ac:dyDescent="0.3">
      <c r="A70" s="592" t="s">
        <v>810</v>
      </c>
      <c r="B70" s="593" t="s">
        <v>811</v>
      </c>
      <c r="C70" s="593" t="s">
        <v>444</v>
      </c>
      <c r="D70" s="593" t="s">
        <v>533</v>
      </c>
      <c r="E70" s="593" t="s">
        <v>824</v>
      </c>
      <c r="F70" s="593" t="s">
        <v>851</v>
      </c>
      <c r="G70" s="593" t="s">
        <v>852</v>
      </c>
      <c r="H70" s="610">
        <v>218</v>
      </c>
      <c r="I70" s="610">
        <v>77390</v>
      </c>
      <c r="J70" s="593">
        <v>1.2748538011695907</v>
      </c>
      <c r="K70" s="593">
        <v>355</v>
      </c>
      <c r="L70" s="610">
        <v>171</v>
      </c>
      <c r="M70" s="610">
        <v>60705</v>
      </c>
      <c r="N70" s="593">
        <v>1</v>
      </c>
      <c r="O70" s="593">
        <v>355</v>
      </c>
      <c r="P70" s="610">
        <v>232</v>
      </c>
      <c r="Q70" s="610">
        <v>83056</v>
      </c>
      <c r="R70" s="598">
        <v>1.3681904291244544</v>
      </c>
      <c r="S70" s="611">
        <v>358</v>
      </c>
    </row>
    <row r="71" spans="1:19" ht="14.4" customHeight="1" x14ac:dyDescent="0.3">
      <c r="A71" s="592" t="s">
        <v>810</v>
      </c>
      <c r="B71" s="593" t="s">
        <v>811</v>
      </c>
      <c r="C71" s="593" t="s">
        <v>444</v>
      </c>
      <c r="D71" s="593" t="s">
        <v>533</v>
      </c>
      <c r="E71" s="593" t="s">
        <v>824</v>
      </c>
      <c r="F71" s="593" t="s">
        <v>853</v>
      </c>
      <c r="G71" s="593" t="s">
        <v>854</v>
      </c>
      <c r="H71" s="610">
        <v>91</v>
      </c>
      <c r="I71" s="610">
        <v>20293</v>
      </c>
      <c r="J71" s="593">
        <v>1.5689655172413792</v>
      </c>
      <c r="K71" s="593">
        <v>223</v>
      </c>
      <c r="L71" s="610">
        <v>58</v>
      </c>
      <c r="M71" s="610">
        <v>12934</v>
      </c>
      <c r="N71" s="593">
        <v>1</v>
      </c>
      <c r="O71" s="593">
        <v>223</v>
      </c>
      <c r="P71" s="610">
        <v>57</v>
      </c>
      <c r="Q71" s="610">
        <v>12882</v>
      </c>
      <c r="R71" s="598">
        <v>0.99597958868099579</v>
      </c>
      <c r="S71" s="611">
        <v>226</v>
      </c>
    </row>
    <row r="72" spans="1:19" ht="14.4" customHeight="1" x14ac:dyDescent="0.3">
      <c r="A72" s="592" t="s">
        <v>810</v>
      </c>
      <c r="B72" s="593" t="s">
        <v>811</v>
      </c>
      <c r="C72" s="593" t="s">
        <v>444</v>
      </c>
      <c r="D72" s="593" t="s">
        <v>533</v>
      </c>
      <c r="E72" s="593" t="s">
        <v>824</v>
      </c>
      <c r="F72" s="593" t="s">
        <v>855</v>
      </c>
      <c r="G72" s="593" t="s">
        <v>856</v>
      </c>
      <c r="H72" s="610">
        <v>1</v>
      </c>
      <c r="I72" s="610">
        <v>77</v>
      </c>
      <c r="J72" s="593"/>
      <c r="K72" s="593">
        <v>77</v>
      </c>
      <c r="L72" s="610"/>
      <c r="M72" s="610"/>
      <c r="N72" s="593"/>
      <c r="O72" s="593"/>
      <c r="P72" s="610"/>
      <c r="Q72" s="610"/>
      <c r="R72" s="598"/>
      <c r="S72" s="611"/>
    </row>
    <row r="73" spans="1:19" ht="14.4" customHeight="1" x14ac:dyDescent="0.3">
      <c r="A73" s="592" t="s">
        <v>810</v>
      </c>
      <c r="B73" s="593" t="s">
        <v>811</v>
      </c>
      <c r="C73" s="593" t="s">
        <v>444</v>
      </c>
      <c r="D73" s="593" t="s">
        <v>533</v>
      </c>
      <c r="E73" s="593" t="s">
        <v>824</v>
      </c>
      <c r="F73" s="593" t="s">
        <v>859</v>
      </c>
      <c r="G73" s="593" t="s">
        <v>860</v>
      </c>
      <c r="H73" s="610"/>
      <c r="I73" s="610"/>
      <c r="J73" s="593"/>
      <c r="K73" s="593"/>
      <c r="L73" s="610"/>
      <c r="M73" s="610"/>
      <c r="N73" s="593"/>
      <c r="O73" s="593"/>
      <c r="P73" s="610">
        <v>1</v>
      </c>
      <c r="Q73" s="610">
        <v>61</v>
      </c>
      <c r="R73" s="598"/>
      <c r="S73" s="611">
        <v>61</v>
      </c>
    </row>
    <row r="74" spans="1:19" ht="14.4" customHeight="1" x14ac:dyDescent="0.3">
      <c r="A74" s="592" t="s">
        <v>810</v>
      </c>
      <c r="B74" s="593" t="s">
        <v>811</v>
      </c>
      <c r="C74" s="593" t="s">
        <v>444</v>
      </c>
      <c r="D74" s="593" t="s">
        <v>533</v>
      </c>
      <c r="E74" s="593" t="s">
        <v>824</v>
      </c>
      <c r="F74" s="593" t="s">
        <v>861</v>
      </c>
      <c r="G74" s="593" t="s">
        <v>862</v>
      </c>
      <c r="H74" s="610">
        <v>51</v>
      </c>
      <c r="I74" s="610">
        <v>35751</v>
      </c>
      <c r="J74" s="593">
        <v>0.84878917378917373</v>
      </c>
      <c r="K74" s="593">
        <v>701</v>
      </c>
      <c r="L74" s="610">
        <v>60</v>
      </c>
      <c r="M74" s="610">
        <v>42120</v>
      </c>
      <c r="N74" s="593">
        <v>1</v>
      </c>
      <c r="O74" s="593">
        <v>702</v>
      </c>
      <c r="P74" s="610">
        <v>42</v>
      </c>
      <c r="Q74" s="610">
        <v>29694</v>
      </c>
      <c r="R74" s="598">
        <v>0.704985754985755</v>
      </c>
      <c r="S74" s="611">
        <v>707</v>
      </c>
    </row>
    <row r="75" spans="1:19" ht="14.4" customHeight="1" x14ac:dyDescent="0.3">
      <c r="A75" s="592" t="s">
        <v>810</v>
      </c>
      <c r="B75" s="593" t="s">
        <v>811</v>
      </c>
      <c r="C75" s="593" t="s">
        <v>444</v>
      </c>
      <c r="D75" s="593" t="s">
        <v>533</v>
      </c>
      <c r="E75" s="593" t="s">
        <v>824</v>
      </c>
      <c r="F75" s="593" t="s">
        <v>863</v>
      </c>
      <c r="G75" s="593" t="s">
        <v>864</v>
      </c>
      <c r="H75" s="610">
        <v>215</v>
      </c>
      <c r="I75" s="610">
        <v>49665</v>
      </c>
      <c r="J75" s="593">
        <v>1.0341704147926036</v>
      </c>
      <c r="K75" s="593">
        <v>231</v>
      </c>
      <c r="L75" s="610">
        <v>207</v>
      </c>
      <c r="M75" s="610">
        <v>48024</v>
      </c>
      <c r="N75" s="593">
        <v>1</v>
      </c>
      <c r="O75" s="593">
        <v>232</v>
      </c>
      <c r="P75" s="610">
        <v>227</v>
      </c>
      <c r="Q75" s="610">
        <v>52891</v>
      </c>
      <c r="R75" s="598">
        <v>1.101345160752957</v>
      </c>
      <c r="S75" s="611">
        <v>233</v>
      </c>
    </row>
    <row r="76" spans="1:19" ht="14.4" customHeight="1" x14ac:dyDescent="0.3">
      <c r="A76" s="592" t="s">
        <v>810</v>
      </c>
      <c r="B76" s="593" t="s">
        <v>811</v>
      </c>
      <c r="C76" s="593" t="s">
        <v>444</v>
      </c>
      <c r="D76" s="593" t="s">
        <v>533</v>
      </c>
      <c r="E76" s="593" t="s">
        <v>824</v>
      </c>
      <c r="F76" s="593" t="s">
        <v>865</v>
      </c>
      <c r="G76" s="593" t="s">
        <v>866</v>
      </c>
      <c r="H76" s="610">
        <v>0</v>
      </c>
      <c r="I76" s="610">
        <v>0</v>
      </c>
      <c r="J76" s="593"/>
      <c r="K76" s="593"/>
      <c r="L76" s="610"/>
      <c r="M76" s="610"/>
      <c r="N76" s="593"/>
      <c r="O76" s="593"/>
      <c r="P76" s="610"/>
      <c r="Q76" s="610"/>
      <c r="R76" s="598"/>
      <c r="S76" s="611"/>
    </row>
    <row r="77" spans="1:19" ht="14.4" customHeight="1" x14ac:dyDescent="0.3">
      <c r="A77" s="592" t="s">
        <v>810</v>
      </c>
      <c r="B77" s="593" t="s">
        <v>811</v>
      </c>
      <c r="C77" s="593" t="s">
        <v>444</v>
      </c>
      <c r="D77" s="593" t="s">
        <v>806</v>
      </c>
      <c r="E77" s="593" t="s">
        <v>824</v>
      </c>
      <c r="F77" s="593" t="s">
        <v>831</v>
      </c>
      <c r="G77" s="593" t="s">
        <v>832</v>
      </c>
      <c r="H77" s="610">
        <v>1</v>
      </c>
      <c r="I77" s="610">
        <v>10</v>
      </c>
      <c r="J77" s="593"/>
      <c r="K77" s="593">
        <v>10</v>
      </c>
      <c r="L77" s="610"/>
      <c r="M77" s="610"/>
      <c r="N77" s="593"/>
      <c r="O77" s="593"/>
      <c r="P77" s="610"/>
      <c r="Q77" s="610"/>
      <c r="R77" s="598"/>
      <c r="S77" s="611"/>
    </row>
    <row r="78" spans="1:19" ht="14.4" customHeight="1" x14ac:dyDescent="0.3">
      <c r="A78" s="592" t="s">
        <v>810</v>
      </c>
      <c r="B78" s="593" t="s">
        <v>811</v>
      </c>
      <c r="C78" s="593" t="s">
        <v>444</v>
      </c>
      <c r="D78" s="593" t="s">
        <v>806</v>
      </c>
      <c r="E78" s="593" t="s">
        <v>824</v>
      </c>
      <c r="F78" s="593" t="s">
        <v>837</v>
      </c>
      <c r="G78" s="593" t="s">
        <v>838</v>
      </c>
      <c r="H78" s="610">
        <v>1</v>
      </c>
      <c r="I78" s="610">
        <v>74</v>
      </c>
      <c r="J78" s="593"/>
      <c r="K78" s="593">
        <v>74</v>
      </c>
      <c r="L78" s="610"/>
      <c r="M78" s="610"/>
      <c r="N78" s="593"/>
      <c r="O78" s="593"/>
      <c r="P78" s="610"/>
      <c r="Q78" s="610"/>
      <c r="R78" s="598"/>
      <c r="S78" s="611"/>
    </row>
    <row r="79" spans="1:19" ht="14.4" customHeight="1" x14ac:dyDescent="0.3">
      <c r="A79" s="592" t="s">
        <v>810</v>
      </c>
      <c r="B79" s="593" t="s">
        <v>811</v>
      </c>
      <c r="C79" s="593" t="s">
        <v>444</v>
      </c>
      <c r="D79" s="593" t="s">
        <v>806</v>
      </c>
      <c r="E79" s="593" t="s">
        <v>824</v>
      </c>
      <c r="F79" s="593" t="s">
        <v>839</v>
      </c>
      <c r="G79" s="593" t="s">
        <v>840</v>
      </c>
      <c r="H79" s="610">
        <v>1</v>
      </c>
      <c r="I79" s="610">
        <v>177</v>
      </c>
      <c r="J79" s="593"/>
      <c r="K79" s="593">
        <v>177</v>
      </c>
      <c r="L79" s="610"/>
      <c r="M79" s="610"/>
      <c r="N79" s="593"/>
      <c r="O79" s="593"/>
      <c r="P79" s="610"/>
      <c r="Q79" s="610"/>
      <c r="R79" s="598"/>
      <c r="S79" s="611"/>
    </row>
    <row r="80" spans="1:19" ht="14.4" customHeight="1" x14ac:dyDescent="0.3">
      <c r="A80" s="592" t="s">
        <v>810</v>
      </c>
      <c r="B80" s="593" t="s">
        <v>811</v>
      </c>
      <c r="C80" s="593" t="s">
        <v>444</v>
      </c>
      <c r="D80" s="593" t="s">
        <v>806</v>
      </c>
      <c r="E80" s="593" t="s">
        <v>824</v>
      </c>
      <c r="F80" s="593" t="s">
        <v>843</v>
      </c>
      <c r="G80" s="593" t="s">
        <v>844</v>
      </c>
      <c r="H80" s="610">
        <v>3</v>
      </c>
      <c r="I80" s="610">
        <v>99.99</v>
      </c>
      <c r="J80" s="593"/>
      <c r="K80" s="593">
        <v>33.33</v>
      </c>
      <c r="L80" s="610"/>
      <c r="M80" s="610"/>
      <c r="N80" s="593"/>
      <c r="O80" s="593"/>
      <c r="P80" s="610"/>
      <c r="Q80" s="610"/>
      <c r="R80" s="598"/>
      <c r="S80" s="611"/>
    </row>
    <row r="81" spans="1:19" ht="14.4" customHeight="1" x14ac:dyDescent="0.3">
      <c r="A81" s="592" t="s">
        <v>810</v>
      </c>
      <c r="B81" s="593" t="s">
        <v>811</v>
      </c>
      <c r="C81" s="593" t="s">
        <v>444</v>
      </c>
      <c r="D81" s="593" t="s">
        <v>806</v>
      </c>
      <c r="E81" s="593" t="s">
        <v>824</v>
      </c>
      <c r="F81" s="593" t="s">
        <v>849</v>
      </c>
      <c r="G81" s="593" t="s">
        <v>850</v>
      </c>
      <c r="H81" s="610">
        <v>5</v>
      </c>
      <c r="I81" s="610">
        <v>370</v>
      </c>
      <c r="J81" s="593"/>
      <c r="K81" s="593">
        <v>74</v>
      </c>
      <c r="L81" s="610"/>
      <c r="M81" s="610"/>
      <c r="N81" s="593"/>
      <c r="O81" s="593"/>
      <c r="P81" s="610"/>
      <c r="Q81" s="610"/>
      <c r="R81" s="598"/>
      <c r="S81" s="611"/>
    </row>
    <row r="82" spans="1:19" ht="14.4" customHeight="1" x14ac:dyDescent="0.3">
      <c r="A82" s="592" t="s">
        <v>810</v>
      </c>
      <c r="B82" s="593" t="s">
        <v>811</v>
      </c>
      <c r="C82" s="593" t="s">
        <v>444</v>
      </c>
      <c r="D82" s="593" t="s">
        <v>806</v>
      </c>
      <c r="E82" s="593" t="s">
        <v>824</v>
      </c>
      <c r="F82" s="593" t="s">
        <v>851</v>
      </c>
      <c r="G82" s="593" t="s">
        <v>852</v>
      </c>
      <c r="H82" s="610">
        <v>1</v>
      </c>
      <c r="I82" s="610">
        <v>355</v>
      </c>
      <c r="J82" s="593"/>
      <c r="K82" s="593">
        <v>355</v>
      </c>
      <c r="L82" s="610"/>
      <c r="M82" s="610"/>
      <c r="N82" s="593"/>
      <c r="O82" s="593"/>
      <c r="P82" s="610"/>
      <c r="Q82" s="610"/>
      <c r="R82" s="598"/>
      <c r="S82" s="611"/>
    </row>
    <row r="83" spans="1:19" ht="14.4" customHeight="1" x14ac:dyDescent="0.3">
      <c r="A83" s="592" t="s">
        <v>810</v>
      </c>
      <c r="B83" s="593" t="s">
        <v>811</v>
      </c>
      <c r="C83" s="593" t="s">
        <v>444</v>
      </c>
      <c r="D83" s="593" t="s">
        <v>806</v>
      </c>
      <c r="E83" s="593" t="s">
        <v>824</v>
      </c>
      <c r="F83" s="593" t="s">
        <v>853</v>
      </c>
      <c r="G83" s="593" t="s">
        <v>854</v>
      </c>
      <c r="H83" s="610">
        <v>1</v>
      </c>
      <c r="I83" s="610">
        <v>223</v>
      </c>
      <c r="J83" s="593"/>
      <c r="K83" s="593">
        <v>223</v>
      </c>
      <c r="L83" s="610"/>
      <c r="M83" s="610"/>
      <c r="N83" s="593"/>
      <c r="O83" s="593"/>
      <c r="P83" s="610"/>
      <c r="Q83" s="610"/>
      <c r="R83" s="598"/>
      <c r="S83" s="611"/>
    </row>
    <row r="84" spans="1:19" ht="14.4" customHeight="1" x14ac:dyDescent="0.3">
      <c r="A84" s="592" t="s">
        <v>810</v>
      </c>
      <c r="B84" s="593" t="s">
        <v>811</v>
      </c>
      <c r="C84" s="593" t="s">
        <v>444</v>
      </c>
      <c r="D84" s="593" t="s">
        <v>534</v>
      </c>
      <c r="E84" s="593" t="s">
        <v>824</v>
      </c>
      <c r="F84" s="593" t="s">
        <v>829</v>
      </c>
      <c r="G84" s="593" t="s">
        <v>830</v>
      </c>
      <c r="H84" s="610">
        <v>15</v>
      </c>
      <c r="I84" s="610">
        <v>555</v>
      </c>
      <c r="J84" s="593">
        <v>1.0714285714285714</v>
      </c>
      <c r="K84" s="593">
        <v>37</v>
      </c>
      <c r="L84" s="610">
        <v>14</v>
      </c>
      <c r="M84" s="610">
        <v>518</v>
      </c>
      <c r="N84" s="593">
        <v>1</v>
      </c>
      <c r="O84" s="593">
        <v>37</v>
      </c>
      <c r="P84" s="610">
        <v>5</v>
      </c>
      <c r="Q84" s="610">
        <v>190</v>
      </c>
      <c r="R84" s="598">
        <v>0.36679536679536678</v>
      </c>
      <c r="S84" s="611">
        <v>38</v>
      </c>
    </row>
    <row r="85" spans="1:19" ht="14.4" customHeight="1" x14ac:dyDescent="0.3">
      <c r="A85" s="592" t="s">
        <v>810</v>
      </c>
      <c r="B85" s="593" t="s">
        <v>811</v>
      </c>
      <c r="C85" s="593" t="s">
        <v>444</v>
      </c>
      <c r="D85" s="593" t="s">
        <v>534</v>
      </c>
      <c r="E85" s="593" t="s">
        <v>824</v>
      </c>
      <c r="F85" s="593" t="s">
        <v>831</v>
      </c>
      <c r="G85" s="593" t="s">
        <v>832</v>
      </c>
      <c r="H85" s="610">
        <v>2</v>
      </c>
      <c r="I85" s="610">
        <v>20</v>
      </c>
      <c r="J85" s="593">
        <v>0.5</v>
      </c>
      <c r="K85" s="593">
        <v>10</v>
      </c>
      <c r="L85" s="610">
        <v>4</v>
      </c>
      <c r="M85" s="610">
        <v>40</v>
      </c>
      <c r="N85" s="593">
        <v>1</v>
      </c>
      <c r="O85" s="593">
        <v>10</v>
      </c>
      <c r="P85" s="610">
        <v>2</v>
      </c>
      <c r="Q85" s="610">
        <v>20</v>
      </c>
      <c r="R85" s="598">
        <v>0.5</v>
      </c>
      <c r="S85" s="611">
        <v>10</v>
      </c>
    </row>
    <row r="86" spans="1:19" ht="14.4" customHeight="1" x14ac:dyDescent="0.3">
      <c r="A86" s="592" t="s">
        <v>810</v>
      </c>
      <c r="B86" s="593" t="s">
        <v>811</v>
      </c>
      <c r="C86" s="593" t="s">
        <v>444</v>
      </c>
      <c r="D86" s="593" t="s">
        <v>534</v>
      </c>
      <c r="E86" s="593" t="s">
        <v>824</v>
      </c>
      <c r="F86" s="593" t="s">
        <v>837</v>
      </c>
      <c r="G86" s="593" t="s">
        <v>838</v>
      </c>
      <c r="H86" s="610">
        <v>5</v>
      </c>
      <c r="I86" s="610">
        <v>370</v>
      </c>
      <c r="J86" s="593">
        <v>0.625</v>
      </c>
      <c r="K86" s="593">
        <v>74</v>
      </c>
      <c r="L86" s="610">
        <v>8</v>
      </c>
      <c r="M86" s="610">
        <v>592</v>
      </c>
      <c r="N86" s="593">
        <v>1</v>
      </c>
      <c r="O86" s="593">
        <v>74</v>
      </c>
      <c r="P86" s="610">
        <v>1</v>
      </c>
      <c r="Q86" s="610">
        <v>75</v>
      </c>
      <c r="R86" s="598">
        <v>0.1266891891891892</v>
      </c>
      <c r="S86" s="611">
        <v>75</v>
      </c>
    </row>
    <row r="87" spans="1:19" ht="14.4" customHeight="1" x14ac:dyDescent="0.3">
      <c r="A87" s="592" t="s">
        <v>810</v>
      </c>
      <c r="B87" s="593" t="s">
        <v>811</v>
      </c>
      <c r="C87" s="593" t="s">
        <v>444</v>
      </c>
      <c r="D87" s="593" t="s">
        <v>534</v>
      </c>
      <c r="E87" s="593" t="s">
        <v>824</v>
      </c>
      <c r="F87" s="593" t="s">
        <v>839</v>
      </c>
      <c r="G87" s="593" t="s">
        <v>840</v>
      </c>
      <c r="H87" s="610">
        <v>1</v>
      </c>
      <c r="I87" s="610">
        <v>177</v>
      </c>
      <c r="J87" s="593">
        <v>0.49719101123595505</v>
      </c>
      <c r="K87" s="593">
        <v>177</v>
      </c>
      <c r="L87" s="610">
        <v>2</v>
      </c>
      <c r="M87" s="610">
        <v>356</v>
      </c>
      <c r="N87" s="593">
        <v>1</v>
      </c>
      <c r="O87" s="593">
        <v>178</v>
      </c>
      <c r="P87" s="610">
        <v>1</v>
      </c>
      <c r="Q87" s="610">
        <v>179</v>
      </c>
      <c r="R87" s="598">
        <v>0.5028089887640449</v>
      </c>
      <c r="S87" s="611">
        <v>179</v>
      </c>
    </row>
    <row r="88" spans="1:19" ht="14.4" customHeight="1" x14ac:dyDescent="0.3">
      <c r="A88" s="592" t="s">
        <v>810</v>
      </c>
      <c r="B88" s="593" t="s">
        <v>811</v>
      </c>
      <c r="C88" s="593" t="s">
        <v>444</v>
      </c>
      <c r="D88" s="593" t="s">
        <v>534</v>
      </c>
      <c r="E88" s="593" t="s">
        <v>824</v>
      </c>
      <c r="F88" s="593" t="s">
        <v>843</v>
      </c>
      <c r="G88" s="593" t="s">
        <v>844</v>
      </c>
      <c r="H88" s="610">
        <v>8</v>
      </c>
      <c r="I88" s="610">
        <v>266.67</v>
      </c>
      <c r="J88" s="593">
        <v>1.1428387760349703</v>
      </c>
      <c r="K88" s="593">
        <v>33.333750000000002</v>
      </c>
      <c r="L88" s="610">
        <v>7</v>
      </c>
      <c r="M88" s="610">
        <v>233.34000000000003</v>
      </c>
      <c r="N88" s="593">
        <v>1</v>
      </c>
      <c r="O88" s="593">
        <v>33.33428571428572</v>
      </c>
      <c r="P88" s="610">
        <v>3</v>
      </c>
      <c r="Q88" s="610">
        <v>99.99</v>
      </c>
      <c r="R88" s="598">
        <v>0.42851632810491119</v>
      </c>
      <c r="S88" s="611">
        <v>33.33</v>
      </c>
    </row>
    <row r="89" spans="1:19" ht="14.4" customHeight="1" x14ac:dyDescent="0.3">
      <c r="A89" s="592" t="s">
        <v>810</v>
      </c>
      <c r="B89" s="593" t="s">
        <v>811</v>
      </c>
      <c r="C89" s="593" t="s">
        <v>444</v>
      </c>
      <c r="D89" s="593" t="s">
        <v>534</v>
      </c>
      <c r="E89" s="593" t="s">
        <v>824</v>
      </c>
      <c r="F89" s="593" t="s">
        <v>849</v>
      </c>
      <c r="G89" s="593" t="s">
        <v>850</v>
      </c>
      <c r="H89" s="610">
        <v>10</v>
      </c>
      <c r="I89" s="610">
        <v>740</v>
      </c>
      <c r="J89" s="593">
        <v>0.76923076923076927</v>
      </c>
      <c r="K89" s="593">
        <v>74</v>
      </c>
      <c r="L89" s="610">
        <v>13</v>
      </c>
      <c r="M89" s="610">
        <v>962</v>
      </c>
      <c r="N89" s="593">
        <v>1</v>
      </c>
      <c r="O89" s="593">
        <v>74</v>
      </c>
      <c r="P89" s="610">
        <v>27</v>
      </c>
      <c r="Q89" s="610">
        <v>2025</v>
      </c>
      <c r="R89" s="598">
        <v>2.1049896049896049</v>
      </c>
      <c r="S89" s="611">
        <v>75</v>
      </c>
    </row>
    <row r="90" spans="1:19" ht="14.4" customHeight="1" x14ac:dyDescent="0.3">
      <c r="A90" s="592" t="s">
        <v>810</v>
      </c>
      <c r="B90" s="593" t="s">
        <v>811</v>
      </c>
      <c r="C90" s="593" t="s">
        <v>444</v>
      </c>
      <c r="D90" s="593" t="s">
        <v>534</v>
      </c>
      <c r="E90" s="593" t="s">
        <v>824</v>
      </c>
      <c r="F90" s="593" t="s">
        <v>851</v>
      </c>
      <c r="G90" s="593" t="s">
        <v>852</v>
      </c>
      <c r="H90" s="610">
        <v>5</v>
      </c>
      <c r="I90" s="610">
        <v>1775</v>
      </c>
      <c r="J90" s="593">
        <v>1.25</v>
      </c>
      <c r="K90" s="593">
        <v>355</v>
      </c>
      <c r="L90" s="610">
        <v>4</v>
      </c>
      <c r="M90" s="610">
        <v>1420</v>
      </c>
      <c r="N90" s="593">
        <v>1</v>
      </c>
      <c r="O90" s="593">
        <v>355</v>
      </c>
      <c r="P90" s="610">
        <v>2</v>
      </c>
      <c r="Q90" s="610">
        <v>716</v>
      </c>
      <c r="R90" s="598">
        <v>0.50422535211267605</v>
      </c>
      <c r="S90" s="611">
        <v>358</v>
      </c>
    </row>
    <row r="91" spans="1:19" ht="14.4" customHeight="1" x14ac:dyDescent="0.3">
      <c r="A91" s="592" t="s">
        <v>810</v>
      </c>
      <c r="B91" s="593" t="s">
        <v>811</v>
      </c>
      <c r="C91" s="593" t="s">
        <v>444</v>
      </c>
      <c r="D91" s="593" t="s">
        <v>534</v>
      </c>
      <c r="E91" s="593" t="s">
        <v>824</v>
      </c>
      <c r="F91" s="593" t="s">
        <v>853</v>
      </c>
      <c r="G91" s="593" t="s">
        <v>854</v>
      </c>
      <c r="H91" s="610">
        <v>5</v>
      </c>
      <c r="I91" s="610">
        <v>1115</v>
      </c>
      <c r="J91" s="593">
        <v>0.7142857142857143</v>
      </c>
      <c r="K91" s="593">
        <v>223</v>
      </c>
      <c r="L91" s="610">
        <v>7</v>
      </c>
      <c r="M91" s="610">
        <v>1561</v>
      </c>
      <c r="N91" s="593">
        <v>1</v>
      </c>
      <c r="O91" s="593">
        <v>223</v>
      </c>
      <c r="P91" s="610">
        <v>3</v>
      </c>
      <c r="Q91" s="610">
        <v>678</v>
      </c>
      <c r="R91" s="598">
        <v>0.43433696348494555</v>
      </c>
      <c r="S91" s="611">
        <v>226</v>
      </c>
    </row>
    <row r="92" spans="1:19" ht="14.4" customHeight="1" x14ac:dyDescent="0.3">
      <c r="A92" s="592" t="s">
        <v>810</v>
      </c>
      <c r="B92" s="593" t="s">
        <v>811</v>
      </c>
      <c r="C92" s="593" t="s">
        <v>444</v>
      </c>
      <c r="D92" s="593" t="s">
        <v>534</v>
      </c>
      <c r="E92" s="593" t="s">
        <v>824</v>
      </c>
      <c r="F92" s="593" t="s">
        <v>855</v>
      </c>
      <c r="G92" s="593" t="s">
        <v>856</v>
      </c>
      <c r="H92" s="610"/>
      <c r="I92" s="610"/>
      <c r="J92" s="593"/>
      <c r="K92" s="593"/>
      <c r="L92" s="610">
        <v>1</v>
      </c>
      <c r="M92" s="610">
        <v>77</v>
      </c>
      <c r="N92" s="593">
        <v>1</v>
      </c>
      <c r="O92" s="593">
        <v>77</v>
      </c>
      <c r="P92" s="610"/>
      <c r="Q92" s="610"/>
      <c r="R92" s="598"/>
      <c r="S92" s="611"/>
    </row>
    <row r="93" spans="1:19" ht="14.4" customHeight="1" x14ac:dyDescent="0.3">
      <c r="A93" s="592" t="s">
        <v>810</v>
      </c>
      <c r="B93" s="593" t="s">
        <v>811</v>
      </c>
      <c r="C93" s="593" t="s">
        <v>444</v>
      </c>
      <c r="D93" s="593" t="s">
        <v>534</v>
      </c>
      <c r="E93" s="593" t="s">
        <v>824</v>
      </c>
      <c r="F93" s="593" t="s">
        <v>861</v>
      </c>
      <c r="G93" s="593" t="s">
        <v>862</v>
      </c>
      <c r="H93" s="610">
        <v>2</v>
      </c>
      <c r="I93" s="610">
        <v>1402</v>
      </c>
      <c r="J93" s="593">
        <v>1.9971509971509971</v>
      </c>
      <c r="K93" s="593">
        <v>701</v>
      </c>
      <c r="L93" s="610">
        <v>1</v>
      </c>
      <c r="M93" s="610">
        <v>702</v>
      </c>
      <c r="N93" s="593">
        <v>1</v>
      </c>
      <c r="O93" s="593">
        <v>702</v>
      </c>
      <c r="P93" s="610"/>
      <c r="Q93" s="610"/>
      <c r="R93" s="598"/>
      <c r="S93" s="611"/>
    </row>
    <row r="94" spans="1:19" ht="14.4" customHeight="1" x14ac:dyDescent="0.3">
      <c r="A94" s="592" t="s">
        <v>810</v>
      </c>
      <c r="B94" s="593" t="s">
        <v>811</v>
      </c>
      <c r="C94" s="593" t="s">
        <v>444</v>
      </c>
      <c r="D94" s="593" t="s">
        <v>534</v>
      </c>
      <c r="E94" s="593" t="s">
        <v>824</v>
      </c>
      <c r="F94" s="593" t="s">
        <v>863</v>
      </c>
      <c r="G94" s="593" t="s">
        <v>864</v>
      </c>
      <c r="H94" s="610">
        <v>54</v>
      </c>
      <c r="I94" s="610">
        <v>12474</v>
      </c>
      <c r="J94" s="593">
        <v>1.1439838591342626</v>
      </c>
      <c r="K94" s="593">
        <v>231</v>
      </c>
      <c r="L94" s="610">
        <v>47</v>
      </c>
      <c r="M94" s="610">
        <v>10904</v>
      </c>
      <c r="N94" s="593">
        <v>1</v>
      </c>
      <c r="O94" s="593">
        <v>232</v>
      </c>
      <c r="P94" s="610">
        <v>68</v>
      </c>
      <c r="Q94" s="610">
        <v>15844</v>
      </c>
      <c r="R94" s="598">
        <v>1.4530447542186353</v>
      </c>
      <c r="S94" s="611">
        <v>233</v>
      </c>
    </row>
    <row r="95" spans="1:19" ht="14.4" customHeight="1" x14ac:dyDescent="0.3">
      <c r="A95" s="592" t="s">
        <v>810</v>
      </c>
      <c r="B95" s="593" t="s">
        <v>811</v>
      </c>
      <c r="C95" s="593" t="s">
        <v>444</v>
      </c>
      <c r="D95" s="593" t="s">
        <v>534</v>
      </c>
      <c r="E95" s="593" t="s">
        <v>824</v>
      </c>
      <c r="F95" s="593" t="s">
        <v>865</v>
      </c>
      <c r="G95" s="593" t="s">
        <v>866</v>
      </c>
      <c r="H95" s="610"/>
      <c r="I95" s="610"/>
      <c r="J95" s="593"/>
      <c r="K95" s="593"/>
      <c r="L95" s="610">
        <v>1</v>
      </c>
      <c r="M95" s="610">
        <v>474</v>
      </c>
      <c r="N95" s="593">
        <v>1</v>
      </c>
      <c r="O95" s="593">
        <v>474</v>
      </c>
      <c r="P95" s="610"/>
      <c r="Q95" s="610"/>
      <c r="R95" s="598"/>
      <c r="S95" s="611"/>
    </row>
    <row r="96" spans="1:19" ht="14.4" customHeight="1" x14ac:dyDescent="0.3">
      <c r="A96" s="592" t="s">
        <v>810</v>
      </c>
      <c r="B96" s="593" t="s">
        <v>811</v>
      </c>
      <c r="C96" s="593" t="s">
        <v>444</v>
      </c>
      <c r="D96" s="593" t="s">
        <v>807</v>
      </c>
      <c r="E96" s="593" t="s">
        <v>812</v>
      </c>
      <c r="F96" s="593" t="s">
        <v>813</v>
      </c>
      <c r="G96" s="593" t="s">
        <v>475</v>
      </c>
      <c r="H96" s="610">
        <v>0.8</v>
      </c>
      <c r="I96" s="610">
        <v>43.28</v>
      </c>
      <c r="J96" s="593">
        <v>0.25</v>
      </c>
      <c r="K96" s="593">
        <v>54.1</v>
      </c>
      <c r="L96" s="610">
        <v>3.1999999999999997</v>
      </c>
      <c r="M96" s="610">
        <v>173.12</v>
      </c>
      <c r="N96" s="593">
        <v>1</v>
      </c>
      <c r="O96" s="593">
        <v>54.100000000000009</v>
      </c>
      <c r="P96" s="610">
        <v>1.8</v>
      </c>
      <c r="Q96" s="610">
        <v>97.800000000000011</v>
      </c>
      <c r="R96" s="598">
        <v>0.56492606284658042</v>
      </c>
      <c r="S96" s="611">
        <v>54.333333333333336</v>
      </c>
    </row>
    <row r="97" spans="1:19" ht="14.4" customHeight="1" x14ac:dyDescent="0.3">
      <c r="A97" s="592" t="s">
        <v>810</v>
      </c>
      <c r="B97" s="593" t="s">
        <v>811</v>
      </c>
      <c r="C97" s="593" t="s">
        <v>444</v>
      </c>
      <c r="D97" s="593" t="s">
        <v>807</v>
      </c>
      <c r="E97" s="593" t="s">
        <v>812</v>
      </c>
      <c r="F97" s="593" t="s">
        <v>815</v>
      </c>
      <c r="G97" s="593" t="s">
        <v>481</v>
      </c>
      <c r="H97" s="610"/>
      <c r="I97" s="610"/>
      <c r="J97" s="593"/>
      <c r="K97" s="593"/>
      <c r="L97" s="610">
        <v>0.1</v>
      </c>
      <c r="M97" s="610">
        <v>6.14</v>
      </c>
      <c r="N97" s="593">
        <v>1</v>
      </c>
      <c r="O97" s="593">
        <v>61.399999999999991</v>
      </c>
      <c r="P97" s="610">
        <v>0.2</v>
      </c>
      <c r="Q97" s="610">
        <v>10.119999999999999</v>
      </c>
      <c r="R97" s="598">
        <v>1.6482084690553747</v>
      </c>
      <c r="S97" s="611">
        <v>50.599999999999994</v>
      </c>
    </row>
    <row r="98" spans="1:19" ht="14.4" customHeight="1" x14ac:dyDescent="0.3">
      <c r="A98" s="592" t="s">
        <v>810</v>
      </c>
      <c r="B98" s="593" t="s">
        <v>811</v>
      </c>
      <c r="C98" s="593" t="s">
        <v>444</v>
      </c>
      <c r="D98" s="593" t="s">
        <v>807</v>
      </c>
      <c r="E98" s="593" t="s">
        <v>812</v>
      </c>
      <c r="F98" s="593" t="s">
        <v>816</v>
      </c>
      <c r="G98" s="593" t="s">
        <v>817</v>
      </c>
      <c r="H98" s="610">
        <v>0.1</v>
      </c>
      <c r="I98" s="610">
        <v>17.7</v>
      </c>
      <c r="J98" s="593"/>
      <c r="K98" s="593">
        <v>176.99999999999997</v>
      </c>
      <c r="L98" s="610"/>
      <c r="M98" s="610"/>
      <c r="N98" s="593"/>
      <c r="O98" s="593"/>
      <c r="P98" s="610"/>
      <c r="Q98" s="610"/>
      <c r="R98" s="598"/>
      <c r="S98" s="611"/>
    </row>
    <row r="99" spans="1:19" ht="14.4" customHeight="1" x14ac:dyDescent="0.3">
      <c r="A99" s="592" t="s">
        <v>810</v>
      </c>
      <c r="B99" s="593" t="s">
        <v>811</v>
      </c>
      <c r="C99" s="593" t="s">
        <v>444</v>
      </c>
      <c r="D99" s="593" t="s">
        <v>807</v>
      </c>
      <c r="E99" s="593" t="s">
        <v>812</v>
      </c>
      <c r="F99" s="593" t="s">
        <v>820</v>
      </c>
      <c r="G99" s="593" t="s">
        <v>467</v>
      </c>
      <c r="H99" s="610">
        <v>0.2</v>
      </c>
      <c r="I99" s="610">
        <v>0.96</v>
      </c>
      <c r="J99" s="593">
        <v>0.25</v>
      </c>
      <c r="K99" s="593">
        <v>4.8</v>
      </c>
      <c r="L99" s="610">
        <v>0.79999999999999993</v>
      </c>
      <c r="M99" s="610">
        <v>3.84</v>
      </c>
      <c r="N99" s="593">
        <v>1</v>
      </c>
      <c r="O99" s="593">
        <v>4.8</v>
      </c>
      <c r="P99" s="610">
        <v>0.64999999999999991</v>
      </c>
      <c r="Q99" s="610">
        <v>3.12</v>
      </c>
      <c r="R99" s="598">
        <v>0.81250000000000011</v>
      </c>
      <c r="S99" s="611">
        <v>4.8000000000000007</v>
      </c>
    </row>
    <row r="100" spans="1:19" ht="14.4" customHeight="1" x14ac:dyDescent="0.3">
      <c r="A100" s="592" t="s">
        <v>810</v>
      </c>
      <c r="B100" s="593" t="s">
        <v>811</v>
      </c>
      <c r="C100" s="593" t="s">
        <v>444</v>
      </c>
      <c r="D100" s="593" t="s">
        <v>807</v>
      </c>
      <c r="E100" s="593" t="s">
        <v>812</v>
      </c>
      <c r="F100" s="593" t="s">
        <v>821</v>
      </c>
      <c r="G100" s="593" t="s">
        <v>822</v>
      </c>
      <c r="H100" s="610"/>
      <c r="I100" s="610"/>
      <c r="J100" s="593"/>
      <c r="K100" s="593"/>
      <c r="L100" s="610">
        <v>1</v>
      </c>
      <c r="M100" s="610">
        <v>104.44</v>
      </c>
      <c r="N100" s="593">
        <v>1</v>
      </c>
      <c r="O100" s="593">
        <v>104.44</v>
      </c>
      <c r="P100" s="610"/>
      <c r="Q100" s="610"/>
      <c r="R100" s="598"/>
      <c r="S100" s="611"/>
    </row>
    <row r="101" spans="1:19" ht="14.4" customHeight="1" x14ac:dyDescent="0.3">
      <c r="A101" s="592" t="s">
        <v>810</v>
      </c>
      <c r="B101" s="593" t="s">
        <v>811</v>
      </c>
      <c r="C101" s="593" t="s">
        <v>444</v>
      </c>
      <c r="D101" s="593" t="s">
        <v>807</v>
      </c>
      <c r="E101" s="593" t="s">
        <v>824</v>
      </c>
      <c r="F101" s="593" t="s">
        <v>829</v>
      </c>
      <c r="G101" s="593" t="s">
        <v>830</v>
      </c>
      <c r="H101" s="610">
        <v>134</v>
      </c>
      <c r="I101" s="610">
        <v>4958</v>
      </c>
      <c r="J101" s="593">
        <v>1.0806451612903225</v>
      </c>
      <c r="K101" s="593">
        <v>37</v>
      </c>
      <c r="L101" s="610">
        <v>124</v>
      </c>
      <c r="M101" s="610">
        <v>4588</v>
      </c>
      <c r="N101" s="593">
        <v>1</v>
      </c>
      <c r="O101" s="593">
        <v>37</v>
      </c>
      <c r="P101" s="610">
        <v>69</v>
      </c>
      <c r="Q101" s="610">
        <v>2622</v>
      </c>
      <c r="R101" s="598">
        <v>0.57149084568439412</v>
      </c>
      <c r="S101" s="611">
        <v>38</v>
      </c>
    </row>
    <row r="102" spans="1:19" ht="14.4" customHeight="1" x14ac:dyDescent="0.3">
      <c r="A102" s="592" t="s">
        <v>810</v>
      </c>
      <c r="B102" s="593" t="s">
        <v>811</v>
      </c>
      <c r="C102" s="593" t="s">
        <v>444</v>
      </c>
      <c r="D102" s="593" t="s">
        <v>807</v>
      </c>
      <c r="E102" s="593" t="s">
        <v>824</v>
      </c>
      <c r="F102" s="593" t="s">
        <v>831</v>
      </c>
      <c r="G102" s="593" t="s">
        <v>832</v>
      </c>
      <c r="H102" s="610">
        <v>281</v>
      </c>
      <c r="I102" s="610">
        <v>2810</v>
      </c>
      <c r="J102" s="593">
        <v>1.3069767441860465</v>
      </c>
      <c r="K102" s="593">
        <v>10</v>
      </c>
      <c r="L102" s="610">
        <v>215</v>
      </c>
      <c r="M102" s="610">
        <v>2150</v>
      </c>
      <c r="N102" s="593">
        <v>1</v>
      </c>
      <c r="O102" s="593">
        <v>10</v>
      </c>
      <c r="P102" s="610">
        <v>201</v>
      </c>
      <c r="Q102" s="610">
        <v>2010</v>
      </c>
      <c r="R102" s="598">
        <v>0.93488372093023253</v>
      </c>
      <c r="S102" s="611">
        <v>10</v>
      </c>
    </row>
    <row r="103" spans="1:19" ht="14.4" customHeight="1" x14ac:dyDescent="0.3">
      <c r="A103" s="592" t="s">
        <v>810</v>
      </c>
      <c r="B103" s="593" t="s">
        <v>811</v>
      </c>
      <c r="C103" s="593" t="s">
        <v>444</v>
      </c>
      <c r="D103" s="593" t="s">
        <v>807</v>
      </c>
      <c r="E103" s="593" t="s">
        <v>824</v>
      </c>
      <c r="F103" s="593" t="s">
        <v>833</v>
      </c>
      <c r="G103" s="593" t="s">
        <v>834</v>
      </c>
      <c r="H103" s="610">
        <v>2</v>
      </c>
      <c r="I103" s="610">
        <v>10</v>
      </c>
      <c r="J103" s="593">
        <v>0.5</v>
      </c>
      <c r="K103" s="593">
        <v>5</v>
      </c>
      <c r="L103" s="610">
        <v>4</v>
      </c>
      <c r="M103" s="610">
        <v>20</v>
      </c>
      <c r="N103" s="593">
        <v>1</v>
      </c>
      <c r="O103" s="593">
        <v>5</v>
      </c>
      <c r="P103" s="610">
        <v>5</v>
      </c>
      <c r="Q103" s="610">
        <v>25</v>
      </c>
      <c r="R103" s="598">
        <v>1.25</v>
      </c>
      <c r="S103" s="611">
        <v>5</v>
      </c>
    </row>
    <row r="104" spans="1:19" ht="14.4" customHeight="1" x14ac:dyDescent="0.3">
      <c r="A104" s="592" t="s">
        <v>810</v>
      </c>
      <c r="B104" s="593" t="s">
        <v>811</v>
      </c>
      <c r="C104" s="593" t="s">
        <v>444</v>
      </c>
      <c r="D104" s="593" t="s">
        <v>807</v>
      </c>
      <c r="E104" s="593" t="s">
        <v>824</v>
      </c>
      <c r="F104" s="593" t="s">
        <v>837</v>
      </c>
      <c r="G104" s="593" t="s">
        <v>838</v>
      </c>
      <c r="H104" s="610">
        <v>137</v>
      </c>
      <c r="I104" s="610">
        <v>10138</v>
      </c>
      <c r="J104" s="593">
        <v>1.2123893805309736</v>
      </c>
      <c r="K104" s="593">
        <v>74</v>
      </c>
      <c r="L104" s="610">
        <v>113</v>
      </c>
      <c r="M104" s="610">
        <v>8362</v>
      </c>
      <c r="N104" s="593">
        <v>1</v>
      </c>
      <c r="O104" s="593">
        <v>74</v>
      </c>
      <c r="P104" s="610">
        <v>57</v>
      </c>
      <c r="Q104" s="610">
        <v>4275</v>
      </c>
      <c r="R104" s="598">
        <v>0.5112413298254006</v>
      </c>
      <c r="S104" s="611">
        <v>75</v>
      </c>
    </row>
    <row r="105" spans="1:19" ht="14.4" customHeight="1" x14ac:dyDescent="0.3">
      <c r="A105" s="592" t="s">
        <v>810</v>
      </c>
      <c r="B105" s="593" t="s">
        <v>811</v>
      </c>
      <c r="C105" s="593" t="s">
        <v>444</v>
      </c>
      <c r="D105" s="593" t="s">
        <v>807</v>
      </c>
      <c r="E105" s="593" t="s">
        <v>824</v>
      </c>
      <c r="F105" s="593" t="s">
        <v>841</v>
      </c>
      <c r="G105" s="593" t="s">
        <v>842</v>
      </c>
      <c r="H105" s="610">
        <v>1</v>
      </c>
      <c r="I105" s="610">
        <v>272</v>
      </c>
      <c r="J105" s="593"/>
      <c r="K105" s="593">
        <v>272</v>
      </c>
      <c r="L105" s="610"/>
      <c r="M105" s="610"/>
      <c r="N105" s="593"/>
      <c r="O105" s="593"/>
      <c r="P105" s="610"/>
      <c r="Q105" s="610"/>
      <c r="R105" s="598"/>
      <c r="S105" s="611"/>
    </row>
    <row r="106" spans="1:19" ht="14.4" customHeight="1" x14ac:dyDescent="0.3">
      <c r="A106" s="592" t="s">
        <v>810</v>
      </c>
      <c r="B106" s="593" t="s">
        <v>811</v>
      </c>
      <c r="C106" s="593" t="s">
        <v>444</v>
      </c>
      <c r="D106" s="593" t="s">
        <v>807</v>
      </c>
      <c r="E106" s="593" t="s">
        <v>824</v>
      </c>
      <c r="F106" s="593" t="s">
        <v>843</v>
      </c>
      <c r="G106" s="593" t="s">
        <v>844</v>
      </c>
      <c r="H106" s="610">
        <v>369</v>
      </c>
      <c r="I106" s="610">
        <v>12300</v>
      </c>
      <c r="J106" s="593">
        <v>1.2724133543402227</v>
      </c>
      <c r="K106" s="593">
        <v>33.333333333333336</v>
      </c>
      <c r="L106" s="610">
        <v>290</v>
      </c>
      <c r="M106" s="610">
        <v>9666.67</v>
      </c>
      <c r="N106" s="593">
        <v>1</v>
      </c>
      <c r="O106" s="593">
        <v>33.33334482758621</v>
      </c>
      <c r="P106" s="610">
        <v>243</v>
      </c>
      <c r="Q106" s="610">
        <v>8100</v>
      </c>
      <c r="R106" s="598">
        <v>0.83793074554112223</v>
      </c>
      <c r="S106" s="611">
        <v>33.333333333333336</v>
      </c>
    </row>
    <row r="107" spans="1:19" ht="14.4" customHeight="1" x14ac:dyDescent="0.3">
      <c r="A107" s="592" t="s">
        <v>810</v>
      </c>
      <c r="B107" s="593" t="s">
        <v>811</v>
      </c>
      <c r="C107" s="593" t="s">
        <v>444</v>
      </c>
      <c r="D107" s="593" t="s">
        <v>807</v>
      </c>
      <c r="E107" s="593" t="s">
        <v>824</v>
      </c>
      <c r="F107" s="593" t="s">
        <v>845</v>
      </c>
      <c r="G107" s="593" t="s">
        <v>846</v>
      </c>
      <c r="H107" s="610">
        <v>5</v>
      </c>
      <c r="I107" s="610">
        <v>185</v>
      </c>
      <c r="J107" s="593">
        <v>1.6666666666666667</v>
      </c>
      <c r="K107" s="593">
        <v>37</v>
      </c>
      <c r="L107" s="610">
        <v>3</v>
      </c>
      <c r="M107" s="610">
        <v>111</v>
      </c>
      <c r="N107" s="593">
        <v>1</v>
      </c>
      <c r="O107" s="593">
        <v>37</v>
      </c>
      <c r="P107" s="610"/>
      <c r="Q107" s="610"/>
      <c r="R107" s="598"/>
      <c r="S107" s="611"/>
    </row>
    <row r="108" spans="1:19" ht="14.4" customHeight="1" x14ac:dyDescent="0.3">
      <c r="A108" s="592" t="s">
        <v>810</v>
      </c>
      <c r="B108" s="593" t="s">
        <v>811</v>
      </c>
      <c r="C108" s="593" t="s">
        <v>444</v>
      </c>
      <c r="D108" s="593" t="s">
        <v>807</v>
      </c>
      <c r="E108" s="593" t="s">
        <v>824</v>
      </c>
      <c r="F108" s="593" t="s">
        <v>847</v>
      </c>
      <c r="G108" s="593" t="s">
        <v>848</v>
      </c>
      <c r="H108" s="610">
        <v>4</v>
      </c>
      <c r="I108" s="610">
        <v>528</v>
      </c>
      <c r="J108" s="593">
        <v>0.22222222222222221</v>
      </c>
      <c r="K108" s="593">
        <v>132</v>
      </c>
      <c r="L108" s="610">
        <v>18</v>
      </c>
      <c r="M108" s="610">
        <v>2376</v>
      </c>
      <c r="N108" s="593">
        <v>1</v>
      </c>
      <c r="O108" s="593">
        <v>132</v>
      </c>
      <c r="P108" s="610">
        <v>13</v>
      </c>
      <c r="Q108" s="610">
        <v>1755</v>
      </c>
      <c r="R108" s="598">
        <v>0.73863636363636365</v>
      </c>
      <c r="S108" s="611">
        <v>135</v>
      </c>
    </row>
    <row r="109" spans="1:19" ht="14.4" customHeight="1" x14ac:dyDescent="0.3">
      <c r="A109" s="592" t="s">
        <v>810</v>
      </c>
      <c r="B109" s="593" t="s">
        <v>811</v>
      </c>
      <c r="C109" s="593" t="s">
        <v>444</v>
      </c>
      <c r="D109" s="593" t="s">
        <v>807</v>
      </c>
      <c r="E109" s="593" t="s">
        <v>824</v>
      </c>
      <c r="F109" s="593" t="s">
        <v>849</v>
      </c>
      <c r="G109" s="593" t="s">
        <v>850</v>
      </c>
      <c r="H109" s="610">
        <v>136</v>
      </c>
      <c r="I109" s="610">
        <v>10064</v>
      </c>
      <c r="J109" s="593">
        <v>34</v>
      </c>
      <c r="K109" s="593">
        <v>74</v>
      </c>
      <c r="L109" s="610">
        <v>4</v>
      </c>
      <c r="M109" s="610">
        <v>296</v>
      </c>
      <c r="N109" s="593">
        <v>1</v>
      </c>
      <c r="O109" s="593">
        <v>74</v>
      </c>
      <c r="P109" s="610">
        <v>3</v>
      </c>
      <c r="Q109" s="610">
        <v>225</v>
      </c>
      <c r="R109" s="598">
        <v>0.76013513513513509</v>
      </c>
      <c r="S109" s="611">
        <v>75</v>
      </c>
    </row>
    <row r="110" spans="1:19" ht="14.4" customHeight="1" x14ac:dyDescent="0.3">
      <c r="A110" s="592" t="s">
        <v>810</v>
      </c>
      <c r="B110" s="593" t="s">
        <v>811</v>
      </c>
      <c r="C110" s="593" t="s">
        <v>444</v>
      </c>
      <c r="D110" s="593" t="s">
        <v>807</v>
      </c>
      <c r="E110" s="593" t="s">
        <v>824</v>
      </c>
      <c r="F110" s="593" t="s">
        <v>851</v>
      </c>
      <c r="G110" s="593" t="s">
        <v>852</v>
      </c>
      <c r="H110" s="610">
        <v>284</v>
      </c>
      <c r="I110" s="610">
        <v>100820</v>
      </c>
      <c r="J110" s="593">
        <v>1.3396226415094339</v>
      </c>
      <c r="K110" s="593">
        <v>355</v>
      </c>
      <c r="L110" s="610">
        <v>212</v>
      </c>
      <c r="M110" s="610">
        <v>75260</v>
      </c>
      <c r="N110" s="593">
        <v>1</v>
      </c>
      <c r="O110" s="593">
        <v>355</v>
      </c>
      <c r="P110" s="610">
        <v>200</v>
      </c>
      <c r="Q110" s="610">
        <v>71600</v>
      </c>
      <c r="R110" s="598">
        <v>0.95136858889184162</v>
      </c>
      <c r="S110" s="611">
        <v>358</v>
      </c>
    </row>
    <row r="111" spans="1:19" ht="14.4" customHeight="1" x14ac:dyDescent="0.3">
      <c r="A111" s="592" t="s">
        <v>810</v>
      </c>
      <c r="B111" s="593" t="s">
        <v>811</v>
      </c>
      <c r="C111" s="593" t="s">
        <v>444</v>
      </c>
      <c r="D111" s="593" t="s">
        <v>807</v>
      </c>
      <c r="E111" s="593" t="s">
        <v>824</v>
      </c>
      <c r="F111" s="593" t="s">
        <v>853</v>
      </c>
      <c r="G111" s="593" t="s">
        <v>854</v>
      </c>
      <c r="H111" s="610">
        <v>388</v>
      </c>
      <c r="I111" s="610">
        <v>86524</v>
      </c>
      <c r="J111" s="593">
        <v>1.0486486486486486</v>
      </c>
      <c r="K111" s="593">
        <v>223</v>
      </c>
      <c r="L111" s="610">
        <v>370</v>
      </c>
      <c r="M111" s="610">
        <v>82510</v>
      </c>
      <c r="N111" s="593">
        <v>1</v>
      </c>
      <c r="O111" s="593">
        <v>223</v>
      </c>
      <c r="P111" s="610">
        <v>297</v>
      </c>
      <c r="Q111" s="610">
        <v>67122</v>
      </c>
      <c r="R111" s="598">
        <v>0.81350139377045205</v>
      </c>
      <c r="S111" s="611">
        <v>226</v>
      </c>
    </row>
    <row r="112" spans="1:19" ht="14.4" customHeight="1" x14ac:dyDescent="0.3">
      <c r="A112" s="592" t="s">
        <v>810</v>
      </c>
      <c r="B112" s="593" t="s">
        <v>811</v>
      </c>
      <c r="C112" s="593" t="s">
        <v>444</v>
      </c>
      <c r="D112" s="593" t="s">
        <v>807</v>
      </c>
      <c r="E112" s="593" t="s">
        <v>824</v>
      </c>
      <c r="F112" s="593" t="s">
        <v>855</v>
      </c>
      <c r="G112" s="593" t="s">
        <v>856</v>
      </c>
      <c r="H112" s="610">
        <v>3</v>
      </c>
      <c r="I112" s="610">
        <v>231</v>
      </c>
      <c r="J112" s="593"/>
      <c r="K112" s="593">
        <v>77</v>
      </c>
      <c r="L112" s="610"/>
      <c r="M112" s="610"/>
      <c r="N112" s="593"/>
      <c r="O112" s="593"/>
      <c r="P112" s="610"/>
      <c r="Q112" s="610"/>
      <c r="R112" s="598"/>
      <c r="S112" s="611"/>
    </row>
    <row r="113" spans="1:19" ht="14.4" customHeight="1" x14ac:dyDescent="0.3">
      <c r="A113" s="592" t="s">
        <v>810</v>
      </c>
      <c r="B113" s="593" t="s">
        <v>811</v>
      </c>
      <c r="C113" s="593" t="s">
        <v>444</v>
      </c>
      <c r="D113" s="593" t="s">
        <v>807</v>
      </c>
      <c r="E113" s="593" t="s">
        <v>824</v>
      </c>
      <c r="F113" s="593" t="s">
        <v>861</v>
      </c>
      <c r="G113" s="593" t="s">
        <v>862</v>
      </c>
      <c r="H113" s="610">
        <v>85</v>
      </c>
      <c r="I113" s="610">
        <v>59585</v>
      </c>
      <c r="J113" s="593">
        <v>1.0478878688755231</v>
      </c>
      <c r="K113" s="593">
        <v>701</v>
      </c>
      <c r="L113" s="610">
        <v>81</v>
      </c>
      <c r="M113" s="610">
        <v>56862</v>
      </c>
      <c r="N113" s="593">
        <v>1</v>
      </c>
      <c r="O113" s="593">
        <v>702</v>
      </c>
      <c r="P113" s="610">
        <v>43</v>
      </c>
      <c r="Q113" s="610">
        <v>30401</v>
      </c>
      <c r="R113" s="598">
        <v>0.53464528155886182</v>
      </c>
      <c r="S113" s="611">
        <v>707</v>
      </c>
    </row>
    <row r="114" spans="1:19" ht="14.4" customHeight="1" x14ac:dyDescent="0.3">
      <c r="A114" s="592" t="s">
        <v>810</v>
      </c>
      <c r="B114" s="593" t="s">
        <v>811</v>
      </c>
      <c r="C114" s="593" t="s">
        <v>444</v>
      </c>
      <c r="D114" s="593" t="s">
        <v>807</v>
      </c>
      <c r="E114" s="593" t="s">
        <v>824</v>
      </c>
      <c r="F114" s="593" t="s">
        <v>863</v>
      </c>
      <c r="G114" s="593" t="s">
        <v>864</v>
      </c>
      <c r="H114" s="610">
        <v>252</v>
      </c>
      <c r="I114" s="610">
        <v>58212</v>
      </c>
      <c r="J114" s="593">
        <v>0.98397565922920893</v>
      </c>
      <c r="K114" s="593">
        <v>231</v>
      </c>
      <c r="L114" s="610">
        <v>255</v>
      </c>
      <c r="M114" s="610">
        <v>59160</v>
      </c>
      <c r="N114" s="593">
        <v>1</v>
      </c>
      <c r="O114" s="593">
        <v>232</v>
      </c>
      <c r="P114" s="610">
        <v>171</v>
      </c>
      <c r="Q114" s="610">
        <v>39843</v>
      </c>
      <c r="R114" s="598">
        <v>0.6734787018255578</v>
      </c>
      <c r="S114" s="611">
        <v>233</v>
      </c>
    </row>
    <row r="115" spans="1:19" ht="14.4" customHeight="1" x14ac:dyDescent="0.3">
      <c r="A115" s="592" t="s">
        <v>810</v>
      </c>
      <c r="B115" s="593" t="s">
        <v>811</v>
      </c>
      <c r="C115" s="593" t="s">
        <v>444</v>
      </c>
      <c r="D115" s="593" t="s">
        <v>807</v>
      </c>
      <c r="E115" s="593" t="s">
        <v>824</v>
      </c>
      <c r="F115" s="593" t="s">
        <v>865</v>
      </c>
      <c r="G115" s="593" t="s">
        <v>866</v>
      </c>
      <c r="H115" s="610">
        <v>2</v>
      </c>
      <c r="I115" s="610">
        <v>946</v>
      </c>
      <c r="J115" s="593"/>
      <c r="K115" s="593">
        <v>473</v>
      </c>
      <c r="L115" s="610"/>
      <c r="M115" s="610"/>
      <c r="N115" s="593"/>
      <c r="O115" s="593"/>
      <c r="P115" s="610"/>
      <c r="Q115" s="610"/>
      <c r="R115" s="598"/>
      <c r="S115" s="611"/>
    </row>
    <row r="116" spans="1:19" ht="14.4" customHeight="1" x14ac:dyDescent="0.3">
      <c r="A116" s="592" t="s">
        <v>810</v>
      </c>
      <c r="B116" s="593" t="s">
        <v>811</v>
      </c>
      <c r="C116" s="593" t="s">
        <v>444</v>
      </c>
      <c r="D116" s="593" t="s">
        <v>535</v>
      </c>
      <c r="E116" s="593" t="s">
        <v>812</v>
      </c>
      <c r="F116" s="593" t="s">
        <v>813</v>
      </c>
      <c r="G116" s="593" t="s">
        <v>475</v>
      </c>
      <c r="H116" s="610">
        <v>15.8</v>
      </c>
      <c r="I116" s="610">
        <v>854.78000000000009</v>
      </c>
      <c r="J116" s="593">
        <v>0.95180722891566283</v>
      </c>
      <c r="K116" s="593">
        <v>54.1</v>
      </c>
      <c r="L116" s="610">
        <v>16.599999999999998</v>
      </c>
      <c r="M116" s="610">
        <v>898.06</v>
      </c>
      <c r="N116" s="593">
        <v>1</v>
      </c>
      <c r="O116" s="593">
        <v>54.1</v>
      </c>
      <c r="P116" s="610">
        <v>16</v>
      </c>
      <c r="Q116" s="610">
        <v>867.76</v>
      </c>
      <c r="R116" s="598">
        <v>0.96626060619557719</v>
      </c>
      <c r="S116" s="611">
        <v>54.234999999999999</v>
      </c>
    </row>
    <row r="117" spans="1:19" ht="14.4" customHeight="1" x14ac:dyDescent="0.3">
      <c r="A117" s="592" t="s">
        <v>810</v>
      </c>
      <c r="B117" s="593" t="s">
        <v>811</v>
      </c>
      <c r="C117" s="593" t="s">
        <v>444</v>
      </c>
      <c r="D117" s="593" t="s">
        <v>535</v>
      </c>
      <c r="E117" s="593" t="s">
        <v>812</v>
      </c>
      <c r="F117" s="593" t="s">
        <v>815</v>
      </c>
      <c r="G117" s="593" t="s">
        <v>481</v>
      </c>
      <c r="H117" s="610">
        <v>0.1</v>
      </c>
      <c r="I117" s="610">
        <v>6.14</v>
      </c>
      <c r="J117" s="593">
        <v>9.9999999999999992E-2</v>
      </c>
      <c r="K117" s="593">
        <v>61.399999999999991</v>
      </c>
      <c r="L117" s="610">
        <v>1</v>
      </c>
      <c r="M117" s="610">
        <v>61.4</v>
      </c>
      <c r="N117" s="593">
        <v>1</v>
      </c>
      <c r="O117" s="593">
        <v>61.4</v>
      </c>
      <c r="P117" s="610">
        <v>1.2</v>
      </c>
      <c r="Q117" s="610">
        <v>60.83</v>
      </c>
      <c r="R117" s="598">
        <v>0.99071661237785014</v>
      </c>
      <c r="S117" s="611">
        <v>50.69166666666667</v>
      </c>
    </row>
    <row r="118" spans="1:19" ht="14.4" customHeight="1" x14ac:dyDescent="0.3">
      <c r="A118" s="592" t="s">
        <v>810</v>
      </c>
      <c r="B118" s="593" t="s">
        <v>811</v>
      </c>
      <c r="C118" s="593" t="s">
        <v>444</v>
      </c>
      <c r="D118" s="593" t="s">
        <v>535</v>
      </c>
      <c r="E118" s="593" t="s">
        <v>812</v>
      </c>
      <c r="F118" s="593" t="s">
        <v>816</v>
      </c>
      <c r="G118" s="593" t="s">
        <v>817</v>
      </c>
      <c r="H118" s="610">
        <v>0.2</v>
      </c>
      <c r="I118" s="610">
        <v>35.4</v>
      </c>
      <c r="J118" s="593">
        <v>0.66666666666666674</v>
      </c>
      <c r="K118" s="593">
        <v>176.99999999999997</v>
      </c>
      <c r="L118" s="610">
        <v>0.30000000000000004</v>
      </c>
      <c r="M118" s="610">
        <v>53.099999999999994</v>
      </c>
      <c r="N118" s="593">
        <v>1</v>
      </c>
      <c r="O118" s="593">
        <v>176.99999999999994</v>
      </c>
      <c r="P118" s="610">
        <v>0.1</v>
      </c>
      <c r="Q118" s="610">
        <v>17.7</v>
      </c>
      <c r="R118" s="598">
        <v>0.33333333333333337</v>
      </c>
      <c r="S118" s="611">
        <v>176.99999999999997</v>
      </c>
    </row>
    <row r="119" spans="1:19" ht="14.4" customHeight="1" x14ac:dyDescent="0.3">
      <c r="A119" s="592" t="s">
        <v>810</v>
      </c>
      <c r="B119" s="593" t="s">
        <v>811</v>
      </c>
      <c r="C119" s="593" t="s">
        <v>444</v>
      </c>
      <c r="D119" s="593" t="s">
        <v>535</v>
      </c>
      <c r="E119" s="593" t="s">
        <v>812</v>
      </c>
      <c r="F119" s="593" t="s">
        <v>820</v>
      </c>
      <c r="G119" s="593" t="s">
        <v>467</v>
      </c>
      <c r="H119" s="610">
        <v>3.9499999999999997</v>
      </c>
      <c r="I119" s="610">
        <v>18.959999999999997</v>
      </c>
      <c r="J119" s="593">
        <v>0.99999999999999978</v>
      </c>
      <c r="K119" s="593">
        <v>4.8</v>
      </c>
      <c r="L119" s="610">
        <v>3.95</v>
      </c>
      <c r="M119" s="610">
        <v>18.96</v>
      </c>
      <c r="N119" s="593">
        <v>1</v>
      </c>
      <c r="O119" s="593">
        <v>4.8</v>
      </c>
      <c r="P119" s="610">
        <v>4.25</v>
      </c>
      <c r="Q119" s="610">
        <v>20.399999999999999</v>
      </c>
      <c r="R119" s="598">
        <v>1.0759493670886076</v>
      </c>
      <c r="S119" s="611">
        <v>4.8</v>
      </c>
    </row>
    <row r="120" spans="1:19" ht="14.4" customHeight="1" x14ac:dyDescent="0.3">
      <c r="A120" s="592" t="s">
        <v>810</v>
      </c>
      <c r="B120" s="593" t="s">
        <v>811</v>
      </c>
      <c r="C120" s="593" t="s">
        <v>444</v>
      </c>
      <c r="D120" s="593" t="s">
        <v>535</v>
      </c>
      <c r="E120" s="593" t="s">
        <v>812</v>
      </c>
      <c r="F120" s="593" t="s">
        <v>821</v>
      </c>
      <c r="G120" s="593" t="s">
        <v>822</v>
      </c>
      <c r="H120" s="610">
        <v>1</v>
      </c>
      <c r="I120" s="610">
        <v>104.44</v>
      </c>
      <c r="J120" s="593">
        <v>0.19999999999999998</v>
      </c>
      <c r="K120" s="593">
        <v>104.44</v>
      </c>
      <c r="L120" s="610">
        <v>5</v>
      </c>
      <c r="M120" s="610">
        <v>522.20000000000005</v>
      </c>
      <c r="N120" s="593">
        <v>1</v>
      </c>
      <c r="O120" s="593">
        <v>104.44000000000001</v>
      </c>
      <c r="P120" s="610"/>
      <c r="Q120" s="610"/>
      <c r="R120" s="598"/>
      <c r="S120" s="611"/>
    </row>
    <row r="121" spans="1:19" ht="14.4" customHeight="1" x14ac:dyDescent="0.3">
      <c r="A121" s="592" t="s">
        <v>810</v>
      </c>
      <c r="B121" s="593" t="s">
        <v>811</v>
      </c>
      <c r="C121" s="593" t="s">
        <v>444</v>
      </c>
      <c r="D121" s="593" t="s">
        <v>535</v>
      </c>
      <c r="E121" s="593" t="s">
        <v>824</v>
      </c>
      <c r="F121" s="593" t="s">
        <v>829</v>
      </c>
      <c r="G121" s="593" t="s">
        <v>830</v>
      </c>
      <c r="H121" s="610">
        <v>98</v>
      </c>
      <c r="I121" s="610">
        <v>3626</v>
      </c>
      <c r="J121" s="593">
        <v>1.0315789473684212</v>
      </c>
      <c r="K121" s="593">
        <v>37</v>
      </c>
      <c r="L121" s="610">
        <v>95</v>
      </c>
      <c r="M121" s="610">
        <v>3515</v>
      </c>
      <c r="N121" s="593">
        <v>1</v>
      </c>
      <c r="O121" s="593">
        <v>37</v>
      </c>
      <c r="P121" s="610">
        <v>90</v>
      </c>
      <c r="Q121" s="610">
        <v>3420</v>
      </c>
      <c r="R121" s="598">
        <v>0.97297297297297303</v>
      </c>
      <c r="S121" s="611">
        <v>38</v>
      </c>
    </row>
    <row r="122" spans="1:19" ht="14.4" customHeight="1" x14ac:dyDescent="0.3">
      <c r="A122" s="592" t="s">
        <v>810</v>
      </c>
      <c r="B122" s="593" t="s">
        <v>811</v>
      </c>
      <c r="C122" s="593" t="s">
        <v>444</v>
      </c>
      <c r="D122" s="593" t="s">
        <v>535</v>
      </c>
      <c r="E122" s="593" t="s">
        <v>824</v>
      </c>
      <c r="F122" s="593" t="s">
        <v>831</v>
      </c>
      <c r="G122" s="593" t="s">
        <v>832</v>
      </c>
      <c r="H122" s="610">
        <v>39</v>
      </c>
      <c r="I122" s="610">
        <v>390</v>
      </c>
      <c r="J122" s="593">
        <v>0.88636363636363635</v>
      </c>
      <c r="K122" s="593">
        <v>10</v>
      </c>
      <c r="L122" s="610">
        <v>44</v>
      </c>
      <c r="M122" s="610">
        <v>440</v>
      </c>
      <c r="N122" s="593">
        <v>1</v>
      </c>
      <c r="O122" s="593">
        <v>10</v>
      </c>
      <c r="P122" s="610">
        <v>85</v>
      </c>
      <c r="Q122" s="610">
        <v>850</v>
      </c>
      <c r="R122" s="598">
        <v>1.9318181818181819</v>
      </c>
      <c r="S122" s="611">
        <v>10</v>
      </c>
    </row>
    <row r="123" spans="1:19" ht="14.4" customHeight="1" x14ac:dyDescent="0.3">
      <c r="A123" s="592" t="s">
        <v>810</v>
      </c>
      <c r="B123" s="593" t="s">
        <v>811</v>
      </c>
      <c r="C123" s="593" t="s">
        <v>444</v>
      </c>
      <c r="D123" s="593" t="s">
        <v>535</v>
      </c>
      <c r="E123" s="593" t="s">
        <v>824</v>
      </c>
      <c r="F123" s="593" t="s">
        <v>833</v>
      </c>
      <c r="G123" s="593" t="s">
        <v>834</v>
      </c>
      <c r="H123" s="610">
        <v>8</v>
      </c>
      <c r="I123" s="610">
        <v>40</v>
      </c>
      <c r="J123" s="593">
        <v>0.5714285714285714</v>
      </c>
      <c r="K123" s="593">
        <v>5</v>
      </c>
      <c r="L123" s="610">
        <v>14</v>
      </c>
      <c r="M123" s="610">
        <v>70</v>
      </c>
      <c r="N123" s="593">
        <v>1</v>
      </c>
      <c r="O123" s="593">
        <v>5</v>
      </c>
      <c r="P123" s="610">
        <v>4</v>
      </c>
      <c r="Q123" s="610">
        <v>20</v>
      </c>
      <c r="R123" s="598">
        <v>0.2857142857142857</v>
      </c>
      <c r="S123" s="611">
        <v>5</v>
      </c>
    </row>
    <row r="124" spans="1:19" ht="14.4" customHeight="1" x14ac:dyDescent="0.3">
      <c r="A124" s="592" t="s">
        <v>810</v>
      </c>
      <c r="B124" s="593" t="s">
        <v>811</v>
      </c>
      <c r="C124" s="593" t="s">
        <v>444</v>
      </c>
      <c r="D124" s="593" t="s">
        <v>535</v>
      </c>
      <c r="E124" s="593" t="s">
        <v>824</v>
      </c>
      <c r="F124" s="593" t="s">
        <v>835</v>
      </c>
      <c r="G124" s="593" t="s">
        <v>836</v>
      </c>
      <c r="H124" s="610">
        <v>1</v>
      </c>
      <c r="I124" s="610">
        <v>5</v>
      </c>
      <c r="J124" s="593"/>
      <c r="K124" s="593">
        <v>5</v>
      </c>
      <c r="L124" s="610"/>
      <c r="M124" s="610"/>
      <c r="N124" s="593"/>
      <c r="O124" s="593"/>
      <c r="P124" s="610"/>
      <c r="Q124" s="610"/>
      <c r="R124" s="598"/>
      <c r="S124" s="611"/>
    </row>
    <row r="125" spans="1:19" ht="14.4" customHeight="1" x14ac:dyDescent="0.3">
      <c r="A125" s="592" t="s">
        <v>810</v>
      </c>
      <c r="B125" s="593" t="s">
        <v>811</v>
      </c>
      <c r="C125" s="593" t="s">
        <v>444</v>
      </c>
      <c r="D125" s="593" t="s">
        <v>535</v>
      </c>
      <c r="E125" s="593" t="s">
        <v>824</v>
      </c>
      <c r="F125" s="593" t="s">
        <v>837</v>
      </c>
      <c r="G125" s="593" t="s">
        <v>838</v>
      </c>
      <c r="H125" s="610">
        <v>45</v>
      </c>
      <c r="I125" s="610">
        <v>3330</v>
      </c>
      <c r="J125" s="593">
        <v>0.84905660377358494</v>
      </c>
      <c r="K125" s="593">
        <v>74</v>
      </c>
      <c r="L125" s="610">
        <v>53</v>
      </c>
      <c r="M125" s="610">
        <v>3922</v>
      </c>
      <c r="N125" s="593">
        <v>1</v>
      </c>
      <c r="O125" s="593">
        <v>74</v>
      </c>
      <c r="P125" s="610">
        <v>55</v>
      </c>
      <c r="Q125" s="610">
        <v>4125</v>
      </c>
      <c r="R125" s="598">
        <v>1.0517593064762876</v>
      </c>
      <c r="S125" s="611">
        <v>75</v>
      </c>
    </row>
    <row r="126" spans="1:19" ht="14.4" customHeight="1" x14ac:dyDescent="0.3">
      <c r="A126" s="592" t="s">
        <v>810</v>
      </c>
      <c r="B126" s="593" t="s">
        <v>811</v>
      </c>
      <c r="C126" s="593" t="s">
        <v>444</v>
      </c>
      <c r="D126" s="593" t="s">
        <v>535</v>
      </c>
      <c r="E126" s="593" t="s">
        <v>824</v>
      </c>
      <c r="F126" s="593" t="s">
        <v>839</v>
      </c>
      <c r="G126" s="593" t="s">
        <v>840</v>
      </c>
      <c r="H126" s="610">
        <v>20</v>
      </c>
      <c r="I126" s="610">
        <v>3540</v>
      </c>
      <c r="J126" s="593">
        <v>2.841091492776886</v>
      </c>
      <c r="K126" s="593">
        <v>177</v>
      </c>
      <c r="L126" s="610">
        <v>7</v>
      </c>
      <c r="M126" s="610">
        <v>1246</v>
      </c>
      <c r="N126" s="593">
        <v>1</v>
      </c>
      <c r="O126" s="593">
        <v>178</v>
      </c>
      <c r="P126" s="610">
        <v>17</v>
      </c>
      <c r="Q126" s="610">
        <v>3043</v>
      </c>
      <c r="R126" s="598">
        <v>2.442215088282504</v>
      </c>
      <c r="S126" s="611">
        <v>179</v>
      </c>
    </row>
    <row r="127" spans="1:19" ht="14.4" customHeight="1" x14ac:dyDescent="0.3">
      <c r="A127" s="592" t="s">
        <v>810</v>
      </c>
      <c r="B127" s="593" t="s">
        <v>811</v>
      </c>
      <c r="C127" s="593" t="s">
        <v>444</v>
      </c>
      <c r="D127" s="593" t="s">
        <v>535</v>
      </c>
      <c r="E127" s="593" t="s">
        <v>824</v>
      </c>
      <c r="F127" s="593" t="s">
        <v>841</v>
      </c>
      <c r="G127" s="593" t="s">
        <v>842</v>
      </c>
      <c r="H127" s="610"/>
      <c r="I127" s="610"/>
      <c r="J127" s="593"/>
      <c r="K127" s="593"/>
      <c r="L127" s="610">
        <v>1</v>
      </c>
      <c r="M127" s="610">
        <v>272</v>
      </c>
      <c r="N127" s="593">
        <v>1</v>
      </c>
      <c r="O127" s="593">
        <v>272</v>
      </c>
      <c r="P127" s="610"/>
      <c r="Q127" s="610"/>
      <c r="R127" s="598"/>
      <c r="S127" s="611"/>
    </row>
    <row r="128" spans="1:19" ht="14.4" customHeight="1" x14ac:dyDescent="0.3">
      <c r="A128" s="592" t="s">
        <v>810</v>
      </c>
      <c r="B128" s="593" t="s">
        <v>811</v>
      </c>
      <c r="C128" s="593" t="s">
        <v>444</v>
      </c>
      <c r="D128" s="593" t="s">
        <v>535</v>
      </c>
      <c r="E128" s="593" t="s">
        <v>824</v>
      </c>
      <c r="F128" s="593" t="s">
        <v>843</v>
      </c>
      <c r="G128" s="593" t="s">
        <v>844</v>
      </c>
      <c r="H128" s="610">
        <v>91</v>
      </c>
      <c r="I128" s="610">
        <v>3033.33</v>
      </c>
      <c r="J128" s="593">
        <v>1.0581445240960705</v>
      </c>
      <c r="K128" s="593">
        <v>33.333296703296703</v>
      </c>
      <c r="L128" s="610">
        <v>86</v>
      </c>
      <c r="M128" s="610">
        <v>2866.6499999999996</v>
      </c>
      <c r="N128" s="593">
        <v>1</v>
      </c>
      <c r="O128" s="593">
        <v>33.333139534883713</v>
      </c>
      <c r="P128" s="610">
        <v>119</v>
      </c>
      <c r="Q128" s="610">
        <v>3966.67</v>
      </c>
      <c r="R128" s="598">
        <v>1.3837301379659186</v>
      </c>
      <c r="S128" s="611">
        <v>33.333361344537813</v>
      </c>
    </row>
    <row r="129" spans="1:19" ht="14.4" customHeight="1" x14ac:dyDescent="0.3">
      <c r="A129" s="592" t="s">
        <v>810</v>
      </c>
      <c r="B129" s="593" t="s">
        <v>811</v>
      </c>
      <c r="C129" s="593" t="s">
        <v>444</v>
      </c>
      <c r="D129" s="593" t="s">
        <v>535</v>
      </c>
      <c r="E129" s="593" t="s">
        <v>824</v>
      </c>
      <c r="F129" s="593" t="s">
        <v>845</v>
      </c>
      <c r="G129" s="593" t="s">
        <v>846</v>
      </c>
      <c r="H129" s="610"/>
      <c r="I129" s="610"/>
      <c r="J129" s="593"/>
      <c r="K129" s="593"/>
      <c r="L129" s="610">
        <v>1</v>
      </c>
      <c r="M129" s="610">
        <v>37</v>
      </c>
      <c r="N129" s="593">
        <v>1</v>
      </c>
      <c r="O129" s="593">
        <v>37</v>
      </c>
      <c r="P129" s="610"/>
      <c r="Q129" s="610"/>
      <c r="R129" s="598"/>
      <c r="S129" s="611"/>
    </row>
    <row r="130" spans="1:19" ht="14.4" customHeight="1" x14ac:dyDescent="0.3">
      <c r="A130" s="592" t="s">
        <v>810</v>
      </c>
      <c r="B130" s="593" t="s">
        <v>811</v>
      </c>
      <c r="C130" s="593" t="s">
        <v>444</v>
      </c>
      <c r="D130" s="593" t="s">
        <v>535</v>
      </c>
      <c r="E130" s="593" t="s">
        <v>824</v>
      </c>
      <c r="F130" s="593" t="s">
        <v>847</v>
      </c>
      <c r="G130" s="593" t="s">
        <v>848</v>
      </c>
      <c r="H130" s="610">
        <v>79</v>
      </c>
      <c r="I130" s="610">
        <v>10428</v>
      </c>
      <c r="J130" s="593">
        <v>0.91860465116279066</v>
      </c>
      <c r="K130" s="593">
        <v>132</v>
      </c>
      <c r="L130" s="610">
        <v>86</v>
      </c>
      <c r="M130" s="610">
        <v>11352</v>
      </c>
      <c r="N130" s="593">
        <v>1</v>
      </c>
      <c r="O130" s="593">
        <v>132</v>
      </c>
      <c r="P130" s="610">
        <v>92</v>
      </c>
      <c r="Q130" s="610">
        <v>12420</v>
      </c>
      <c r="R130" s="598">
        <v>1.0940803382663848</v>
      </c>
      <c r="S130" s="611">
        <v>135</v>
      </c>
    </row>
    <row r="131" spans="1:19" ht="14.4" customHeight="1" x14ac:dyDescent="0.3">
      <c r="A131" s="592" t="s">
        <v>810</v>
      </c>
      <c r="B131" s="593" t="s">
        <v>811</v>
      </c>
      <c r="C131" s="593" t="s">
        <v>444</v>
      </c>
      <c r="D131" s="593" t="s">
        <v>535</v>
      </c>
      <c r="E131" s="593" t="s">
        <v>824</v>
      </c>
      <c r="F131" s="593" t="s">
        <v>849</v>
      </c>
      <c r="G131" s="593" t="s">
        <v>850</v>
      </c>
      <c r="H131" s="610">
        <v>53</v>
      </c>
      <c r="I131" s="610">
        <v>3922</v>
      </c>
      <c r="J131" s="593">
        <v>10.6</v>
      </c>
      <c r="K131" s="593">
        <v>74</v>
      </c>
      <c r="L131" s="610">
        <v>5</v>
      </c>
      <c r="M131" s="610">
        <v>370</v>
      </c>
      <c r="N131" s="593">
        <v>1</v>
      </c>
      <c r="O131" s="593">
        <v>74</v>
      </c>
      <c r="P131" s="610">
        <v>5</v>
      </c>
      <c r="Q131" s="610">
        <v>375</v>
      </c>
      <c r="R131" s="598">
        <v>1.0135135135135136</v>
      </c>
      <c r="S131" s="611">
        <v>75</v>
      </c>
    </row>
    <row r="132" spans="1:19" ht="14.4" customHeight="1" x14ac:dyDescent="0.3">
      <c r="A132" s="592" t="s">
        <v>810</v>
      </c>
      <c r="B132" s="593" t="s">
        <v>811</v>
      </c>
      <c r="C132" s="593" t="s">
        <v>444</v>
      </c>
      <c r="D132" s="593" t="s">
        <v>535</v>
      </c>
      <c r="E132" s="593" t="s">
        <v>824</v>
      </c>
      <c r="F132" s="593" t="s">
        <v>851</v>
      </c>
      <c r="G132" s="593" t="s">
        <v>852</v>
      </c>
      <c r="H132" s="610">
        <v>53</v>
      </c>
      <c r="I132" s="610">
        <v>18815</v>
      </c>
      <c r="J132" s="593">
        <v>0.76811594202898548</v>
      </c>
      <c r="K132" s="593">
        <v>355</v>
      </c>
      <c r="L132" s="610">
        <v>69</v>
      </c>
      <c r="M132" s="610">
        <v>24495</v>
      </c>
      <c r="N132" s="593">
        <v>1</v>
      </c>
      <c r="O132" s="593">
        <v>355</v>
      </c>
      <c r="P132" s="610">
        <v>92</v>
      </c>
      <c r="Q132" s="610">
        <v>32936</v>
      </c>
      <c r="R132" s="598">
        <v>1.3446009389671361</v>
      </c>
      <c r="S132" s="611">
        <v>358</v>
      </c>
    </row>
    <row r="133" spans="1:19" ht="14.4" customHeight="1" x14ac:dyDescent="0.3">
      <c r="A133" s="592" t="s">
        <v>810</v>
      </c>
      <c r="B133" s="593" t="s">
        <v>811</v>
      </c>
      <c r="C133" s="593" t="s">
        <v>444</v>
      </c>
      <c r="D133" s="593" t="s">
        <v>535</v>
      </c>
      <c r="E133" s="593" t="s">
        <v>824</v>
      </c>
      <c r="F133" s="593" t="s">
        <v>853</v>
      </c>
      <c r="G133" s="593" t="s">
        <v>854</v>
      </c>
      <c r="H133" s="610">
        <v>92</v>
      </c>
      <c r="I133" s="610">
        <v>20516</v>
      </c>
      <c r="J133" s="593">
        <v>0.93877551020408168</v>
      </c>
      <c r="K133" s="593">
        <v>223</v>
      </c>
      <c r="L133" s="610">
        <v>98</v>
      </c>
      <c r="M133" s="610">
        <v>21854</v>
      </c>
      <c r="N133" s="593">
        <v>1</v>
      </c>
      <c r="O133" s="593">
        <v>223</v>
      </c>
      <c r="P133" s="610">
        <v>128</v>
      </c>
      <c r="Q133" s="610">
        <v>28928</v>
      </c>
      <c r="R133" s="598">
        <v>1.3236936030017388</v>
      </c>
      <c r="S133" s="611">
        <v>226</v>
      </c>
    </row>
    <row r="134" spans="1:19" ht="14.4" customHeight="1" x14ac:dyDescent="0.3">
      <c r="A134" s="592" t="s">
        <v>810</v>
      </c>
      <c r="B134" s="593" t="s">
        <v>811</v>
      </c>
      <c r="C134" s="593" t="s">
        <v>444</v>
      </c>
      <c r="D134" s="593" t="s">
        <v>535</v>
      </c>
      <c r="E134" s="593" t="s">
        <v>824</v>
      </c>
      <c r="F134" s="593" t="s">
        <v>855</v>
      </c>
      <c r="G134" s="593" t="s">
        <v>856</v>
      </c>
      <c r="H134" s="610"/>
      <c r="I134" s="610"/>
      <c r="J134" s="593"/>
      <c r="K134" s="593"/>
      <c r="L134" s="610">
        <v>1</v>
      </c>
      <c r="M134" s="610">
        <v>77</v>
      </c>
      <c r="N134" s="593">
        <v>1</v>
      </c>
      <c r="O134" s="593">
        <v>77</v>
      </c>
      <c r="P134" s="610"/>
      <c r="Q134" s="610"/>
      <c r="R134" s="598"/>
      <c r="S134" s="611"/>
    </row>
    <row r="135" spans="1:19" ht="14.4" customHeight="1" x14ac:dyDescent="0.3">
      <c r="A135" s="592" t="s">
        <v>810</v>
      </c>
      <c r="B135" s="593" t="s">
        <v>811</v>
      </c>
      <c r="C135" s="593" t="s">
        <v>444</v>
      </c>
      <c r="D135" s="593" t="s">
        <v>535</v>
      </c>
      <c r="E135" s="593" t="s">
        <v>824</v>
      </c>
      <c r="F135" s="593" t="s">
        <v>861</v>
      </c>
      <c r="G135" s="593" t="s">
        <v>862</v>
      </c>
      <c r="H135" s="610">
        <v>18</v>
      </c>
      <c r="I135" s="610">
        <v>12618</v>
      </c>
      <c r="J135" s="593">
        <v>1.283882783882784</v>
      </c>
      <c r="K135" s="593">
        <v>701</v>
      </c>
      <c r="L135" s="610">
        <v>14</v>
      </c>
      <c r="M135" s="610">
        <v>9828</v>
      </c>
      <c r="N135" s="593">
        <v>1</v>
      </c>
      <c r="O135" s="593">
        <v>702</v>
      </c>
      <c r="P135" s="610">
        <v>10</v>
      </c>
      <c r="Q135" s="610">
        <v>7070</v>
      </c>
      <c r="R135" s="598">
        <v>0.71937321937321941</v>
      </c>
      <c r="S135" s="611">
        <v>707</v>
      </c>
    </row>
    <row r="136" spans="1:19" ht="14.4" customHeight="1" x14ac:dyDescent="0.3">
      <c r="A136" s="592" t="s">
        <v>810</v>
      </c>
      <c r="B136" s="593" t="s">
        <v>811</v>
      </c>
      <c r="C136" s="593" t="s">
        <v>444</v>
      </c>
      <c r="D136" s="593" t="s">
        <v>535</v>
      </c>
      <c r="E136" s="593" t="s">
        <v>824</v>
      </c>
      <c r="F136" s="593" t="s">
        <v>863</v>
      </c>
      <c r="G136" s="593" t="s">
        <v>864</v>
      </c>
      <c r="H136" s="610">
        <v>53</v>
      </c>
      <c r="I136" s="610">
        <v>12243</v>
      </c>
      <c r="J136" s="593">
        <v>1.0769704433497538</v>
      </c>
      <c r="K136" s="593">
        <v>231</v>
      </c>
      <c r="L136" s="610">
        <v>49</v>
      </c>
      <c r="M136" s="610">
        <v>11368</v>
      </c>
      <c r="N136" s="593">
        <v>1</v>
      </c>
      <c r="O136" s="593">
        <v>232</v>
      </c>
      <c r="P136" s="610">
        <v>65</v>
      </c>
      <c r="Q136" s="610">
        <v>15145</v>
      </c>
      <c r="R136" s="598">
        <v>1.3322484166080226</v>
      </c>
      <c r="S136" s="611">
        <v>233</v>
      </c>
    </row>
    <row r="137" spans="1:19" ht="14.4" customHeight="1" x14ac:dyDescent="0.3">
      <c r="A137" s="592" t="s">
        <v>810</v>
      </c>
      <c r="B137" s="593" t="s">
        <v>811</v>
      </c>
      <c r="C137" s="593" t="s">
        <v>444</v>
      </c>
      <c r="D137" s="593" t="s">
        <v>808</v>
      </c>
      <c r="E137" s="593" t="s">
        <v>824</v>
      </c>
      <c r="F137" s="593" t="s">
        <v>829</v>
      </c>
      <c r="G137" s="593" t="s">
        <v>830</v>
      </c>
      <c r="H137" s="610"/>
      <c r="I137" s="610"/>
      <c r="J137" s="593"/>
      <c r="K137" s="593"/>
      <c r="L137" s="610">
        <v>1</v>
      </c>
      <c r="M137" s="610">
        <v>37</v>
      </c>
      <c r="N137" s="593">
        <v>1</v>
      </c>
      <c r="O137" s="593">
        <v>37</v>
      </c>
      <c r="P137" s="610">
        <v>3</v>
      </c>
      <c r="Q137" s="610">
        <v>114</v>
      </c>
      <c r="R137" s="598">
        <v>3.0810810810810811</v>
      </c>
      <c r="S137" s="611">
        <v>38</v>
      </c>
    </row>
    <row r="138" spans="1:19" ht="14.4" customHeight="1" x14ac:dyDescent="0.3">
      <c r="A138" s="592" t="s">
        <v>810</v>
      </c>
      <c r="B138" s="593" t="s">
        <v>811</v>
      </c>
      <c r="C138" s="593" t="s">
        <v>444</v>
      </c>
      <c r="D138" s="593" t="s">
        <v>808</v>
      </c>
      <c r="E138" s="593" t="s">
        <v>824</v>
      </c>
      <c r="F138" s="593" t="s">
        <v>831</v>
      </c>
      <c r="G138" s="593" t="s">
        <v>832</v>
      </c>
      <c r="H138" s="610"/>
      <c r="I138" s="610"/>
      <c r="J138" s="593"/>
      <c r="K138" s="593"/>
      <c r="L138" s="610"/>
      <c r="M138" s="610"/>
      <c r="N138" s="593"/>
      <c r="O138" s="593"/>
      <c r="P138" s="610">
        <v>30</v>
      </c>
      <c r="Q138" s="610">
        <v>300</v>
      </c>
      <c r="R138" s="598"/>
      <c r="S138" s="611">
        <v>10</v>
      </c>
    </row>
    <row r="139" spans="1:19" ht="14.4" customHeight="1" x14ac:dyDescent="0.3">
      <c r="A139" s="592" t="s">
        <v>810</v>
      </c>
      <c r="B139" s="593" t="s">
        <v>811</v>
      </c>
      <c r="C139" s="593" t="s">
        <v>444</v>
      </c>
      <c r="D139" s="593" t="s">
        <v>808</v>
      </c>
      <c r="E139" s="593" t="s">
        <v>824</v>
      </c>
      <c r="F139" s="593" t="s">
        <v>837</v>
      </c>
      <c r="G139" s="593" t="s">
        <v>838</v>
      </c>
      <c r="H139" s="610"/>
      <c r="I139" s="610"/>
      <c r="J139" s="593"/>
      <c r="K139" s="593"/>
      <c r="L139" s="610"/>
      <c r="M139" s="610"/>
      <c r="N139" s="593"/>
      <c r="O139" s="593"/>
      <c r="P139" s="610">
        <v>1</v>
      </c>
      <c r="Q139" s="610">
        <v>75</v>
      </c>
      <c r="R139" s="598"/>
      <c r="S139" s="611">
        <v>75</v>
      </c>
    </row>
    <row r="140" spans="1:19" ht="14.4" customHeight="1" x14ac:dyDescent="0.3">
      <c r="A140" s="592" t="s">
        <v>810</v>
      </c>
      <c r="B140" s="593" t="s">
        <v>811</v>
      </c>
      <c r="C140" s="593" t="s">
        <v>444</v>
      </c>
      <c r="D140" s="593" t="s">
        <v>808</v>
      </c>
      <c r="E140" s="593" t="s">
        <v>824</v>
      </c>
      <c r="F140" s="593" t="s">
        <v>839</v>
      </c>
      <c r="G140" s="593" t="s">
        <v>840</v>
      </c>
      <c r="H140" s="610"/>
      <c r="I140" s="610"/>
      <c r="J140" s="593"/>
      <c r="K140" s="593"/>
      <c r="L140" s="610"/>
      <c r="M140" s="610"/>
      <c r="N140" s="593"/>
      <c r="O140" s="593"/>
      <c r="P140" s="610">
        <v>1</v>
      </c>
      <c r="Q140" s="610">
        <v>179</v>
      </c>
      <c r="R140" s="598"/>
      <c r="S140" s="611">
        <v>179</v>
      </c>
    </row>
    <row r="141" spans="1:19" ht="14.4" customHeight="1" x14ac:dyDescent="0.3">
      <c r="A141" s="592" t="s">
        <v>810</v>
      </c>
      <c r="B141" s="593" t="s">
        <v>811</v>
      </c>
      <c r="C141" s="593" t="s">
        <v>444</v>
      </c>
      <c r="D141" s="593" t="s">
        <v>808</v>
      </c>
      <c r="E141" s="593" t="s">
        <v>824</v>
      </c>
      <c r="F141" s="593" t="s">
        <v>843</v>
      </c>
      <c r="G141" s="593" t="s">
        <v>844</v>
      </c>
      <c r="H141" s="610"/>
      <c r="I141" s="610"/>
      <c r="J141" s="593"/>
      <c r="K141" s="593"/>
      <c r="L141" s="610"/>
      <c r="M141" s="610"/>
      <c r="N141" s="593"/>
      <c r="O141" s="593"/>
      <c r="P141" s="610">
        <v>31</v>
      </c>
      <c r="Q141" s="610">
        <v>1033.33</v>
      </c>
      <c r="R141" s="598"/>
      <c r="S141" s="611">
        <v>33.333225806451608</v>
      </c>
    </row>
    <row r="142" spans="1:19" ht="14.4" customHeight="1" x14ac:dyDescent="0.3">
      <c r="A142" s="592" t="s">
        <v>810</v>
      </c>
      <c r="B142" s="593" t="s">
        <v>811</v>
      </c>
      <c r="C142" s="593" t="s">
        <v>444</v>
      </c>
      <c r="D142" s="593" t="s">
        <v>808</v>
      </c>
      <c r="E142" s="593" t="s">
        <v>824</v>
      </c>
      <c r="F142" s="593" t="s">
        <v>849</v>
      </c>
      <c r="G142" s="593" t="s">
        <v>850</v>
      </c>
      <c r="H142" s="610"/>
      <c r="I142" s="610"/>
      <c r="J142" s="593"/>
      <c r="K142" s="593"/>
      <c r="L142" s="610"/>
      <c r="M142" s="610"/>
      <c r="N142" s="593"/>
      <c r="O142" s="593"/>
      <c r="P142" s="610">
        <v>1</v>
      </c>
      <c r="Q142" s="610">
        <v>75</v>
      </c>
      <c r="R142" s="598"/>
      <c r="S142" s="611">
        <v>75</v>
      </c>
    </row>
    <row r="143" spans="1:19" ht="14.4" customHeight="1" x14ac:dyDescent="0.3">
      <c r="A143" s="592" t="s">
        <v>810</v>
      </c>
      <c r="B143" s="593" t="s">
        <v>811</v>
      </c>
      <c r="C143" s="593" t="s">
        <v>444</v>
      </c>
      <c r="D143" s="593" t="s">
        <v>808</v>
      </c>
      <c r="E143" s="593" t="s">
        <v>824</v>
      </c>
      <c r="F143" s="593" t="s">
        <v>851</v>
      </c>
      <c r="G143" s="593" t="s">
        <v>852</v>
      </c>
      <c r="H143" s="610"/>
      <c r="I143" s="610"/>
      <c r="J143" s="593"/>
      <c r="K143" s="593"/>
      <c r="L143" s="610"/>
      <c r="M143" s="610"/>
      <c r="N143" s="593"/>
      <c r="O143" s="593"/>
      <c r="P143" s="610">
        <v>29</v>
      </c>
      <c r="Q143" s="610">
        <v>10382</v>
      </c>
      <c r="R143" s="598"/>
      <c r="S143" s="611">
        <v>358</v>
      </c>
    </row>
    <row r="144" spans="1:19" ht="14.4" customHeight="1" x14ac:dyDescent="0.3">
      <c r="A144" s="592" t="s">
        <v>810</v>
      </c>
      <c r="B144" s="593" t="s">
        <v>811</v>
      </c>
      <c r="C144" s="593" t="s">
        <v>444</v>
      </c>
      <c r="D144" s="593" t="s">
        <v>808</v>
      </c>
      <c r="E144" s="593" t="s">
        <v>824</v>
      </c>
      <c r="F144" s="593" t="s">
        <v>853</v>
      </c>
      <c r="G144" s="593" t="s">
        <v>854</v>
      </c>
      <c r="H144" s="610"/>
      <c r="I144" s="610"/>
      <c r="J144" s="593"/>
      <c r="K144" s="593"/>
      <c r="L144" s="610"/>
      <c r="M144" s="610"/>
      <c r="N144" s="593"/>
      <c r="O144" s="593"/>
      <c r="P144" s="610">
        <v>31</v>
      </c>
      <c r="Q144" s="610">
        <v>7006</v>
      </c>
      <c r="R144" s="598"/>
      <c r="S144" s="611">
        <v>226</v>
      </c>
    </row>
    <row r="145" spans="1:19" ht="14.4" customHeight="1" x14ac:dyDescent="0.3">
      <c r="A145" s="592" t="s">
        <v>810</v>
      </c>
      <c r="B145" s="593" t="s">
        <v>811</v>
      </c>
      <c r="C145" s="593" t="s">
        <v>444</v>
      </c>
      <c r="D145" s="593" t="s">
        <v>808</v>
      </c>
      <c r="E145" s="593" t="s">
        <v>824</v>
      </c>
      <c r="F145" s="593" t="s">
        <v>861</v>
      </c>
      <c r="G145" s="593" t="s">
        <v>862</v>
      </c>
      <c r="H145" s="610"/>
      <c r="I145" s="610"/>
      <c r="J145" s="593"/>
      <c r="K145" s="593"/>
      <c r="L145" s="610"/>
      <c r="M145" s="610"/>
      <c r="N145" s="593"/>
      <c r="O145" s="593"/>
      <c r="P145" s="610">
        <v>1</v>
      </c>
      <c r="Q145" s="610">
        <v>707</v>
      </c>
      <c r="R145" s="598"/>
      <c r="S145" s="611">
        <v>707</v>
      </c>
    </row>
    <row r="146" spans="1:19" ht="14.4" customHeight="1" x14ac:dyDescent="0.3">
      <c r="A146" s="592" t="s">
        <v>810</v>
      </c>
      <c r="B146" s="593" t="s">
        <v>811</v>
      </c>
      <c r="C146" s="593" t="s">
        <v>449</v>
      </c>
      <c r="D146" s="593" t="s">
        <v>802</v>
      </c>
      <c r="E146" s="593" t="s">
        <v>824</v>
      </c>
      <c r="F146" s="593" t="s">
        <v>849</v>
      </c>
      <c r="G146" s="593" t="s">
        <v>850</v>
      </c>
      <c r="H146" s="610"/>
      <c r="I146" s="610"/>
      <c r="J146" s="593"/>
      <c r="K146" s="593"/>
      <c r="L146" s="610"/>
      <c r="M146" s="610"/>
      <c r="N146" s="593"/>
      <c r="O146" s="593"/>
      <c r="P146" s="610">
        <v>2</v>
      </c>
      <c r="Q146" s="610">
        <v>150</v>
      </c>
      <c r="R146" s="598"/>
      <c r="S146" s="611">
        <v>75</v>
      </c>
    </row>
    <row r="147" spans="1:19" ht="14.4" customHeight="1" x14ac:dyDescent="0.3">
      <c r="A147" s="592" t="s">
        <v>810</v>
      </c>
      <c r="B147" s="593" t="s">
        <v>811</v>
      </c>
      <c r="C147" s="593" t="s">
        <v>449</v>
      </c>
      <c r="D147" s="593" t="s">
        <v>532</v>
      </c>
      <c r="E147" s="593" t="s">
        <v>812</v>
      </c>
      <c r="F147" s="593" t="s">
        <v>813</v>
      </c>
      <c r="G147" s="593" t="s">
        <v>475</v>
      </c>
      <c r="H147" s="610"/>
      <c r="I147" s="610"/>
      <c r="J147" s="593"/>
      <c r="K147" s="593"/>
      <c r="L147" s="610">
        <v>2.5999999999999996</v>
      </c>
      <c r="M147" s="610">
        <v>140.66</v>
      </c>
      <c r="N147" s="593">
        <v>1</v>
      </c>
      <c r="O147" s="593">
        <v>54.100000000000009</v>
      </c>
      <c r="P147" s="610"/>
      <c r="Q147" s="610"/>
      <c r="R147" s="598"/>
      <c r="S147" s="611"/>
    </row>
    <row r="148" spans="1:19" ht="14.4" customHeight="1" x14ac:dyDescent="0.3">
      <c r="A148" s="592" t="s">
        <v>810</v>
      </c>
      <c r="B148" s="593" t="s">
        <v>811</v>
      </c>
      <c r="C148" s="593" t="s">
        <v>449</v>
      </c>
      <c r="D148" s="593" t="s">
        <v>532</v>
      </c>
      <c r="E148" s="593" t="s">
        <v>812</v>
      </c>
      <c r="F148" s="593" t="s">
        <v>820</v>
      </c>
      <c r="G148" s="593" t="s">
        <v>467</v>
      </c>
      <c r="H148" s="610"/>
      <c r="I148" s="610"/>
      <c r="J148" s="593"/>
      <c r="K148" s="593"/>
      <c r="L148" s="610">
        <v>0.64999999999999991</v>
      </c>
      <c r="M148" s="610">
        <v>3.12</v>
      </c>
      <c r="N148" s="593">
        <v>1</v>
      </c>
      <c r="O148" s="593">
        <v>4.8000000000000007</v>
      </c>
      <c r="P148" s="610"/>
      <c r="Q148" s="610"/>
      <c r="R148" s="598"/>
      <c r="S148" s="611"/>
    </row>
    <row r="149" spans="1:19" ht="14.4" customHeight="1" x14ac:dyDescent="0.3">
      <c r="A149" s="592" t="s">
        <v>810</v>
      </c>
      <c r="B149" s="593" t="s">
        <v>811</v>
      </c>
      <c r="C149" s="593" t="s">
        <v>449</v>
      </c>
      <c r="D149" s="593" t="s">
        <v>532</v>
      </c>
      <c r="E149" s="593" t="s">
        <v>824</v>
      </c>
      <c r="F149" s="593" t="s">
        <v>829</v>
      </c>
      <c r="G149" s="593" t="s">
        <v>830</v>
      </c>
      <c r="H149" s="610"/>
      <c r="I149" s="610"/>
      <c r="J149" s="593"/>
      <c r="K149" s="593"/>
      <c r="L149" s="610">
        <v>12</v>
      </c>
      <c r="M149" s="610">
        <v>444</v>
      </c>
      <c r="N149" s="593">
        <v>1</v>
      </c>
      <c r="O149" s="593">
        <v>37</v>
      </c>
      <c r="P149" s="610"/>
      <c r="Q149" s="610"/>
      <c r="R149" s="598"/>
      <c r="S149" s="611"/>
    </row>
    <row r="150" spans="1:19" ht="14.4" customHeight="1" x14ac:dyDescent="0.3">
      <c r="A150" s="592" t="s">
        <v>810</v>
      </c>
      <c r="B150" s="593" t="s">
        <v>811</v>
      </c>
      <c r="C150" s="593" t="s">
        <v>449</v>
      </c>
      <c r="D150" s="593" t="s">
        <v>532</v>
      </c>
      <c r="E150" s="593" t="s">
        <v>824</v>
      </c>
      <c r="F150" s="593" t="s">
        <v>847</v>
      </c>
      <c r="G150" s="593" t="s">
        <v>848</v>
      </c>
      <c r="H150" s="610"/>
      <c r="I150" s="610"/>
      <c r="J150" s="593"/>
      <c r="K150" s="593"/>
      <c r="L150" s="610">
        <v>13</v>
      </c>
      <c r="M150" s="610">
        <v>1716</v>
      </c>
      <c r="N150" s="593">
        <v>1</v>
      </c>
      <c r="O150" s="593">
        <v>132</v>
      </c>
      <c r="P150" s="610"/>
      <c r="Q150" s="610"/>
      <c r="R150" s="598"/>
      <c r="S150" s="611"/>
    </row>
    <row r="151" spans="1:19" ht="14.4" customHeight="1" x14ac:dyDescent="0.3">
      <c r="A151" s="592" t="s">
        <v>810</v>
      </c>
      <c r="B151" s="593" t="s">
        <v>811</v>
      </c>
      <c r="C151" s="593" t="s">
        <v>449</v>
      </c>
      <c r="D151" s="593" t="s">
        <v>532</v>
      </c>
      <c r="E151" s="593" t="s">
        <v>824</v>
      </c>
      <c r="F151" s="593" t="s">
        <v>849</v>
      </c>
      <c r="G151" s="593" t="s">
        <v>850</v>
      </c>
      <c r="H151" s="610"/>
      <c r="I151" s="610"/>
      <c r="J151" s="593"/>
      <c r="K151" s="593"/>
      <c r="L151" s="610">
        <v>1</v>
      </c>
      <c r="M151" s="610">
        <v>74</v>
      </c>
      <c r="N151" s="593">
        <v>1</v>
      </c>
      <c r="O151" s="593">
        <v>74</v>
      </c>
      <c r="P151" s="610"/>
      <c r="Q151" s="610"/>
      <c r="R151" s="598"/>
      <c r="S151" s="611"/>
    </row>
    <row r="152" spans="1:19" ht="14.4" customHeight="1" x14ac:dyDescent="0.3">
      <c r="A152" s="592" t="s">
        <v>867</v>
      </c>
      <c r="B152" s="593" t="s">
        <v>868</v>
      </c>
      <c r="C152" s="593" t="s">
        <v>444</v>
      </c>
      <c r="D152" s="593" t="s">
        <v>802</v>
      </c>
      <c r="E152" s="593" t="s">
        <v>824</v>
      </c>
      <c r="F152" s="593" t="s">
        <v>869</v>
      </c>
      <c r="G152" s="593" t="s">
        <v>870</v>
      </c>
      <c r="H152" s="610">
        <v>6</v>
      </c>
      <c r="I152" s="610">
        <v>726</v>
      </c>
      <c r="J152" s="593"/>
      <c r="K152" s="593">
        <v>121</v>
      </c>
      <c r="L152" s="610"/>
      <c r="M152" s="610"/>
      <c r="N152" s="593"/>
      <c r="O152" s="593"/>
      <c r="P152" s="610">
        <v>4</v>
      </c>
      <c r="Q152" s="610">
        <v>488</v>
      </c>
      <c r="R152" s="598"/>
      <c r="S152" s="611">
        <v>122</v>
      </c>
    </row>
    <row r="153" spans="1:19" ht="14.4" customHeight="1" x14ac:dyDescent="0.3">
      <c r="A153" s="592" t="s">
        <v>867</v>
      </c>
      <c r="B153" s="593" t="s">
        <v>868</v>
      </c>
      <c r="C153" s="593" t="s">
        <v>444</v>
      </c>
      <c r="D153" s="593" t="s">
        <v>532</v>
      </c>
      <c r="E153" s="593" t="s">
        <v>824</v>
      </c>
      <c r="F153" s="593" t="s">
        <v>829</v>
      </c>
      <c r="G153" s="593" t="s">
        <v>830</v>
      </c>
      <c r="H153" s="610"/>
      <c r="I153" s="610"/>
      <c r="J153" s="593"/>
      <c r="K153" s="593"/>
      <c r="L153" s="610"/>
      <c r="M153" s="610"/>
      <c r="N153" s="593"/>
      <c r="O153" s="593"/>
      <c r="P153" s="610">
        <v>3</v>
      </c>
      <c r="Q153" s="610">
        <v>114</v>
      </c>
      <c r="R153" s="598"/>
      <c r="S153" s="611">
        <v>38</v>
      </c>
    </row>
    <row r="154" spans="1:19" ht="14.4" customHeight="1" x14ac:dyDescent="0.3">
      <c r="A154" s="592" t="s">
        <v>867</v>
      </c>
      <c r="B154" s="593" t="s">
        <v>868</v>
      </c>
      <c r="C154" s="593" t="s">
        <v>444</v>
      </c>
      <c r="D154" s="593" t="s">
        <v>532</v>
      </c>
      <c r="E154" s="593" t="s">
        <v>824</v>
      </c>
      <c r="F154" s="593" t="s">
        <v>869</v>
      </c>
      <c r="G154" s="593" t="s">
        <v>870</v>
      </c>
      <c r="H154" s="610">
        <v>341</v>
      </c>
      <c r="I154" s="610">
        <v>41261</v>
      </c>
      <c r="J154" s="593">
        <v>0.76344225289568146</v>
      </c>
      <c r="K154" s="593">
        <v>121</v>
      </c>
      <c r="L154" s="610">
        <v>443</v>
      </c>
      <c r="M154" s="610">
        <v>54046</v>
      </c>
      <c r="N154" s="593">
        <v>1</v>
      </c>
      <c r="O154" s="593">
        <v>122</v>
      </c>
      <c r="P154" s="610">
        <v>385</v>
      </c>
      <c r="Q154" s="610">
        <v>46970</v>
      </c>
      <c r="R154" s="598">
        <v>0.86907449209932275</v>
      </c>
      <c r="S154" s="611">
        <v>122</v>
      </c>
    </row>
    <row r="155" spans="1:19" ht="14.4" customHeight="1" x14ac:dyDescent="0.3">
      <c r="A155" s="592" t="s">
        <v>867</v>
      </c>
      <c r="B155" s="593" t="s">
        <v>868</v>
      </c>
      <c r="C155" s="593" t="s">
        <v>444</v>
      </c>
      <c r="D155" s="593" t="s">
        <v>532</v>
      </c>
      <c r="E155" s="593" t="s">
        <v>824</v>
      </c>
      <c r="F155" s="593" t="s">
        <v>847</v>
      </c>
      <c r="G155" s="593" t="s">
        <v>848</v>
      </c>
      <c r="H155" s="610"/>
      <c r="I155" s="610"/>
      <c r="J155" s="593"/>
      <c r="K155" s="593"/>
      <c r="L155" s="610"/>
      <c r="M155" s="610"/>
      <c r="N155" s="593"/>
      <c r="O155" s="593"/>
      <c r="P155" s="610">
        <v>3</v>
      </c>
      <c r="Q155" s="610">
        <v>405</v>
      </c>
      <c r="R155" s="598"/>
      <c r="S155" s="611">
        <v>135</v>
      </c>
    </row>
    <row r="156" spans="1:19" ht="14.4" customHeight="1" x14ac:dyDescent="0.3">
      <c r="A156" s="592" t="s">
        <v>867</v>
      </c>
      <c r="B156" s="593" t="s">
        <v>868</v>
      </c>
      <c r="C156" s="593" t="s">
        <v>444</v>
      </c>
      <c r="D156" s="593" t="s">
        <v>533</v>
      </c>
      <c r="E156" s="593" t="s">
        <v>824</v>
      </c>
      <c r="F156" s="593" t="s">
        <v>869</v>
      </c>
      <c r="G156" s="593" t="s">
        <v>870</v>
      </c>
      <c r="H156" s="610">
        <v>16</v>
      </c>
      <c r="I156" s="610">
        <v>1936</v>
      </c>
      <c r="J156" s="593">
        <v>1.9836065573770492</v>
      </c>
      <c r="K156" s="593">
        <v>121</v>
      </c>
      <c r="L156" s="610">
        <v>8</v>
      </c>
      <c r="M156" s="610">
        <v>976</v>
      </c>
      <c r="N156" s="593">
        <v>1</v>
      </c>
      <c r="O156" s="593">
        <v>122</v>
      </c>
      <c r="P156" s="610">
        <v>12</v>
      </c>
      <c r="Q156" s="610">
        <v>1464</v>
      </c>
      <c r="R156" s="598">
        <v>1.5</v>
      </c>
      <c r="S156" s="611">
        <v>122</v>
      </c>
    </row>
    <row r="157" spans="1:19" ht="14.4" customHeight="1" x14ac:dyDescent="0.3">
      <c r="A157" s="592" t="s">
        <v>867</v>
      </c>
      <c r="B157" s="593" t="s">
        <v>868</v>
      </c>
      <c r="C157" s="593" t="s">
        <v>444</v>
      </c>
      <c r="D157" s="593" t="s">
        <v>807</v>
      </c>
      <c r="E157" s="593" t="s">
        <v>824</v>
      </c>
      <c r="F157" s="593" t="s">
        <v>869</v>
      </c>
      <c r="G157" s="593" t="s">
        <v>870</v>
      </c>
      <c r="H157" s="610"/>
      <c r="I157" s="610"/>
      <c r="J157" s="593"/>
      <c r="K157" s="593"/>
      <c r="L157" s="610">
        <v>10</v>
      </c>
      <c r="M157" s="610">
        <v>1220</v>
      </c>
      <c r="N157" s="593">
        <v>1</v>
      </c>
      <c r="O157" s="593">
        <v>122</v>
      </c>
      <c r="P157" s="610">
        <v>5</v>
      </c>
      <c r="Q157" s="610">
        <v>610</v>
      </c>
      <c r="R157" s="598">
        <v>0.5</v>
      </c>
      <c r="S157" s="611">
        <v>122</v>
      </c>
    </row>
    <row r="158" spans="1:19" ht="14.4" customHeight="1" x14ac:dyDescent="0.3">
      <c r="A158" s="592" t="s">
        <v>867</v>
      </c>
      <c r="B158" s="593" t="s">
        <v>868</v>
      </c>
      <c r="C158" s="593" t="s">
        <v>444</v>
      </c>
      <c r="D158" s="593" t="s">
        <v>535</v>
      </c>
      <c r="E158" s="593" t="s">
        <v>824</v>
      </c>
      <c r="F158" s="593" t="s">
        <v>869</v>
      </c>
      <c r="G158" s="593" t="s">
        <v>870</v>
      </c>
      <c r="H158" s="610">
        <v>31</v>
      </c>
      <c r="I158" s="610">
        <v>3751</v>
      </c>
      <c r="J158" s="593">
        <v>1.5372950819672131</v>
      </c>
      <c r="K158" s="593">
        <v>121</v>
      </c>
      <c r="L158" s="610">
        <v>20</v>
      </c>
      <c r="M158" s="610">
        <v>2440</v>
      </c>
      <c r="N158" s="593">
        <v>1</v>
      </c>
      <c r="O158" s="593">
        <v>122</v>
      </c>
      <c r="P158" s="610">
        <v>32</v>
      </c>
      <c r="Q158" s="610">
        <v>3904</v>
      </c>
      <c r="R158" s="598">
        <v>1.6</v>
      </c>
      <c r="S158" s="611">
        <v>122</v>
      </c>
    </row>
    <row r="159" spans="1:19" ht="14.4" customHeight="1" thickBot="1" x14ac:dyDescent="0.35">
      <c r="A159" s="600" t="s">
        <v>867</v>
      </c>
      <c r="B159" s="601" t="s">
        <v>868</v>
      </c>
      <c r="C159" s="601" t="s">
        <v>444</v>
      </c>
      <c r="D159" s="601" t="s">
        <v>535</v>
      </c>
      <c r="E159" s="601" t="s">
        <v>824</v>
      </c>
      <c r="F159" s="601" t="s">
        <v>849</v>
      </c>
      <c r="G159" s="601" t="s">
        <v>850</v>
      </c>
      <c r="H159" s="612">
        <v>0</v>
      </c>
      <c r="I159" s="612">
        <v>0</v>
      </c>
      <c r="J159" s="601"/>
      <c r="K159" s="601"/>
      <c r="L159" s="612"/>
      <c r="M159" s="612"/>
      <c r="N159" s="601"/>
      <c r="O159" s="601"/>
      <c r="P159" s="612"/>
      <c r="Q159" s="612"/>
      <c r="R159" s="606"/>
      <c r="S159" s="61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2396</v>
      </c>
      <c r="C3" s="222">
        <f t="shared" ref="C3:R3" si="0">SUBTOTAL(9,C6:C1048576)</f>
        <v>1.2232142857142858</v>
      </c>
      <c r="D3" s="222">
        <f t="shared" si="0"/>
        <v>1008</v>
      </c>
      <c r="E3" s="222">
        <f t="shared" si="0"/>
        <v>1</v>
      </c>
      <c r="F3" s="222">
        <f t="shared" si="0"/>
        <v>0</v>
      </c>
      <c r="G3" s="225">
        <f>IF(D3&lt;&gt;0,F3/D3,"")</f>
        <v>0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6"/>
      <c r="B5" s="627">
        <v>2015</v>
      </c>
      <c r="C5" s="628"/>
      <c r="D5" s="628">
        <v>2018</v>
      </c>
      <c r="E5" s="628"/>
      <c r="F5" s="628">
        <v>2019</v>
      </c>
      <c r="G5" s="666" t="s">
        <v>2</v>
      </c>
      <c r="H5" s="627">
        <v>2015</v>
      </c>
      <c r="I5" s="628"/>
      <c r="J5" s="628">
        <v>2018</v>
      </c>
      <c r="K5" s="628"/>
      <c r="L5" s="628">
        <v>2019</v>
      </c>
      <c r="M5" s="666" t="s">
        <v>2</v>
      </c>
      <c r="N5" s="627">
        <v>2015</v>
      </c>
      <c r="O5" s="628"/>
      <c r="P5" s="628">
        <v>2018</v>
      </c>
      <c r="Q5" s="628"/>
      <c r="R5" s="628">
        <v>2019</v>
      </c>
      <c r="S5" s="666" t="s">
        <v>2</v>
      </c>
    </row>
    <row r="6" spans="1:19" ht="14.4" customHeight="1" x14ac:dyDescent="0.3">
      <c r="A6" s="617" t="s">
        <v>873</v>
      </c>
      <c r="B6" s="648">
        <v>462</v>
      </c>
      <c r="C6" s="586"/>
      <c r="D6" s="648"/>
      <c r="E6" s="586"/>
      <c r="F6" s="648"/>
      <c r="G6" s="591"/>
      <c r="H6" s="648"/>
      <c r="I6" s="586"/>
      <c r="J6" s="648"/>
      <c r="K6" s="586"/>
      <c r="L6" s="648"/>
      <c r="M6" s="591"/>
      <c r="N6" s="648"/>
      <c r="O6" s="586"/>
      <c r="P6" s="648"/>
      <c r="Q6" s="586"/>
      <c r="R6" s="648"/>
      <c r="S6" s="122"/>
    </row>
    <row r="7" spans="1:19" ht="14.4" customHeight="1" x14ac:dyDescent="0.3">
      <c r="A7" s="618" t="s">
        <v>874</v>
      </c>
      <c r="B7" s="650">
        <v>701</v>
      </c>
      <c r="C7" s="593"/>
      <c r="D7" s="650"/>
      <c r="E7" s="593"/>
      <c r="F7" s="650"/>
      <c r="G7" s="598"/>
      <c r="H7" s="650"/>
      <c r="I7" s="593"/>
      <c r="J7" s="650"/>
      <c r="K7" s="593"/>
      <c r="L7" s="650"/>
      <c r="M7" s="598"/>
      <c r="N7" s="650"/>
      <c r="O7" s="593"/>
      <c r="P7" s="650"/>
      <c r="Q7" s="593"/>
      <c r="R7" s="650"/>
      <c r="S7" s="599"/>
    </row>
    <row r="8" spans="1:19" ht="14.4" customHeight="1" thickBot="1" x14ac:dyDescent="0.35">
      <c r="A8" s="654" t="s">
        <v>875</v>
      </c>
      <c r="B8" s="652">
        <v>1233</v>
      </c>
      <c r="C8" s="601">
        <v>1.2232142857142858</v>
      </c>
      <c r="D8" s="652">
        <v>1008</v>
      </c>
      <c r="E8" s="601">
        <v>1</v>
      </c>
      <c r="F8" s="652"/>
      <c r="G8" s="606"/>
      <c r="H8" s="652"/>
      <c r="I8" s="601"/>
      <c r="J8" s="652"/>
      <c r="K8" s="601"/>
      <c r="L8" s="652"/>
      <c r="M8" s="606"/>
      <c r="N8" s="652"/>
      <c r="O8" s="601"/>
      <c r="P8" s="652"/>
      <c r="Q8" s="601"/>
      <c r="R8" s="652"/>
      <c r="S8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879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6</v>
      </c>
      <c r="G3" s="103">
        <f t="shared" si="0"/>
        <v>2396</v>
      </c>
      <c r="H3" s="103"/>
      <c r="I3" s="103"/>
      <c r="J3" s="103">
        <f t="shared" si="0"/>
        <v>3</v>
      </c>
      <c r="K3" s="103">
        <f t="shared" si="0"/>
        <v>1008</v>
      </c>
      <c r="L3" s="103"/>
      <c r="M3" s="103"/>
      <c r="N3" s="103">
        <f t="shared" si="0"/>
        <v>0</v>
      </c>
      <c r="O3" s="103">
        <f t="shared" si="0"/>
        <v>0</v>
      </c>
      <c r="P3" s="75">
        <f>IF(K3=0,0,O3/K3)</f>
        <v>0</v>
      </c>
      <c r="Q3" s="104">
        <f>IF(N3=0,0,O3/N3)</f>
        <v>0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7"/>
      <c r="B5" s="655"/>
      <c r="C5" s="657"/>
      <c r="D5" s="667"/>
      <c r="E5" s="659"/>
      <c r="F5" s="668" t="s">
        <v>71</v>
      </c>
      <c r="G5" s="669" t="s">
        <v>14</v>
      </c>
      <c r="H5" s="670"/>
      <c r="I5" s="670"/>
      <c r="J5" s="668" t="s">
        <v>71</v>
      </c>
      <c r="K5" s="669" t="s">
        <v>14</v>
      </c>
      <c r="L5" s="670"/>
      <c r="M5" s="670"/>
      <c r="N5" s="668" t="s">
        <v>71</v>
      </c>
      <c r="O5" s="669" t="s">
        <v>14</v>
      </c>
      <c r="P5" s="671"/>
      <c r="Q5" s="664"/>
    </row>
    <row r="6" spans="1:17" ht="14.4" customHeight="1" x14ac:dyDescent="0.3">
      <c r="A6" s="585" t="s">
        <v>876</v>
      </c>
      <c r="B6" s="586" t="s">
        <v>811</v>
      </c>
      <c r="C6" s="586" t="s">
        <v>824</v>
      </c>
      <c r="D6" s="586" t="s">
        <v>863</v>
      </c>
      <c r="E6" s="586" t="s">
        <v>864</v>
      </c>
      <c r="F6" s="116">
        <v>2</v>
      </c>
      <c r="G6" s="116">
        <v>462</v>
      </c>
      <c r="H6" s="116"/>
      <c r="I6" s="116">
        <v>231</v>
      </c>
      <c r="J6" s="116"/>
      <c r="K6" s="116"/>
      <c r="L6" s="116"/>
      <c r="M6" s="116"/>
      <c r="N6" s="116"/>
      <c r="O6" s="116"/>
      <c r="P6" s="591"/>
      <c r="Q6" s="609"/>
    </row>
    <row r="7" spans="1:17" ht="14.4" customHeight="1" x14ac:dyDescent="0.3">
      <c r="A7" s="592" t="s">
        <v>877</v>
      </c>
      <c r="B7" s="593" t="s">
        <v>811</v>
      </c>
      <c r="C7" s="593" t="s">
        <v>824</v>
      </c>
      <c r="D7" s="593" t="s">
        <v>861</v>
      </c>
      <c r="E7" s="593" t="s">
        <v>862</v>
      </c>
      <c r="F7" s="610">
        <v>1</v>
      </c>
      <c r="G7" s="610">
        <v>701</v>
      </c>
      <c r="H7" s="610"/>
      <c r="I7" s="610">
        <v>701</v>
      </c>
      <c r="J7" s="610"/>
      <c r="K7" s="610"/>
      <c r="L7" s="610"/>
      <c r="M7" s="610"/>
      <c r="N7" s="610"/>
      <c r="O7" s="610"/>
      <c r="P7" s="598"/>
      <c r="Q7" s="611"/>
    </row>
    <row r="8" spans="1:17" ht="14.4" customHeight="1" x14ac:dyDescent="0.3">
      <c r="A8" s="592" t="s">
        <v>878</v>
      </c>
      <c r="B8" s="593" t="s">
        <v>811</v>
      </c>
      <c r="C8" s="593" t="s">
        <v>824</v>
      </c>
      <c r="D8" s="593" t="s">
        <v>837</v>
      </c>
      <c r="E8" s="593" t="s">
        <v>838</v>
      </c>
      <c r="F8" s="610"/>
      <c r="G8" s="610"/>
      <c r="H8" s="610"/>
      <c r="I8" s="610"/>
      <c r="J8" s="610">
        <v>1</v>
      </c>
      <c r="K8" s="610">
        <v>74</v>
      </c>
      <c r="L8" s="610">
        <v>1</v>
      </c>
      <c r="M8" s="610">
        <v>74</v>
      </c>
      <c r="N8" s="610"/>
      <c r="O8" s="610"/>
      <c r="P8" s="598"/>
      <c r="Q8" s="611"/>
    </row>
    <row r="9" spans="1:17" ht="14.4" customHeight="1" x14ac:dyDescent="0.3">
      <c r="A9" s="592" t="s">
        <v>878</v>
      </c>
      <c r="B9" s="593" t="s">
        <v>811</v>
      </c>
      <c r="C9" s="593" t="s">
        <v>824</v>
      </c>
      <c r="D9" s="593" t="s">
        <v>839</v>
      </c>
      <c r="E9" s="593" t="s">
        <v>840</v>
      </c>
      <c r="F9" s="610">
        <v>1</v>
      </c>
      <c r="G9" s="610">
        <v>177</v>
      </c>
      <c r="H9" s="610"/>
      <c r="I9" s="610">
        <v>177</v>
      </c>
      <c r="J9" s="610"/>
      <c r="K9" s="610"/>
      <c r="L9" s="610"/>
      <c r="M9" s="610"/>
      <c r="N9" s="610"/>
      <c r="O9" s="610"/>
      <c r="P9" s="598"/>
      <c r="Q9" s="611"/>
    </row>
    <row r="10" spans="1:17" ht="14.4" customHeight="1" x14ac:dyDescent="0.3">
      <c r="A10" s="592" t="s">
        <v>878</v>
      </c>
      <c r="B10" s="593" t="s">
        <v>811</v>
      </c>
      <c r="C10" s="593" t="s">
        <v>824</v>
      </c>
      <c r="D10" s="593" t="s">
        <v>851</v>
      </c>
      <c r="E10" s="593" t="s">
        <v>852</v>
      </c>
      <c r="F10" s="610">
        <v>1</v>
      </c>
      <c r="G10" s="610">
        <v>355</v>
      </c>
      <c r="H10" s="610"/>
      <c r="I10" s="610">
        <v>355</v>
      </c>
      <c r="J10" s="610"/>
      <c r="K10" s="610"/>
      <c r="L10" s="610"/>
      <c r="M10" s="610"/>
      <c r="N10" s="610"/>
      <c r="O10" s="610"/>
      <c r="P10" s="598"/>
      <c r="Q10" s="611"/>
    </row>
    <row r="11" spans="1:17" ht="14.4" customHeight="1" x14ac:dyDescent="0.3">
      <c r="A11" s="592" t="s">
        <v>878</v>
      </c>
      <c r="B11" s="593" t="s">
        <v>811</v>
      </c>
      <c r="C11" s="593" t="s">
        <v>824</v>
      </c>
      <c r="D11" s="593" t="s">
        <v>861</v>
      </c>
      <c r="E11" s="593" t="s">
        <v>862</v>
      </c>
      <c r="F11" s="610">
        <v>1</v>
      </c>
      <c r="G11" s="610">
        <v>701</v>
      </c>
      <c r="H11" s="610">
        <v>0.99857549857549854</v>
      </c>
      <c r="I11" s="610">
        <v>701</v>
      </c>
      <c r="J11" s="610">
        <v>1</v>
      </c>
      <c r="K11" s="610">
        <v>702</v>
      </c>
      <c r="L11" s="610">
        <v>1</v>
      </c>
      <c r="M11" s="610">
        <v>702</v>
      </c>
      <c r="N11" s="610"/>
      <c r="O11" s="610"/>
      <c r="P11" s="598"/>
      <c r="Q11" s="611"/>
    </row>
    <row r="12" spans="1:17" ht="14.4" customHeight="1" thickBot="1" x14ac:dyDescent="0.35">
      <c r="A12" s="600" t="s">
        <v>878</v>
      </c>
      <c r="B12" s="601" t="s">
        <v>811</v>
      </c>
      <c r="C12" s="601" t="s">
        <v>824</v>
      </c>
      <c r="D12" s="601" t="s">
        <v>863</v>
      </c>
      <c r="E12" s="601" t="s">
        <v>864</v>
      </c>
      <c r="F12" s="612"/>
      <c r="G12" s="612"/>
      <c r="H12" s="612"/>
      <c r="I12" s="612"/>
      <c r="J12" s="612">
        <v>1</v>
      </c>
      <c r="K12" s="612">
        <v>232</v>
      </c>
      <c r="L12" s="612">
        <v>1</v>
      </c>
      <c r="M12" s="612">
        <v>232</v>
      </c>
      <c r="N12" s="612"/>
      <c r="O12" s="612"/>
      <c r="P12" s="606"/>
      <c r="Q12" s="61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279.61635000000001</v>
      </c>
      <c r="C5" s="29">
        <v>248.01036000000005</v>
      </c>
      <c r="D5" s="8"/>
      <c r="E5" s="117">
        <v>688.71248000000014</v>
      </c>
      <c r="F5" s="28">
        <v>454.58031512451169</v>
      </c>
      <c r="G5" s="116">
        <f>E5-F5</f>
        <v>234.13216487548846</v>
      </c>
      <c r="H5" s="122">
        <f>IF(F5&lt;0.00000001,"",E5/F5)</f>
        <v>1.5150512617585707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30.237310000000001</v>
      </c>
      <c r="C6" s="31">
        <v>35.015500000000003</v>
      </c>
      <c r="D6" s="8"/>
      <c r="E6" s="118">
        <v>34.048320000000004</v>
      </c>
      <c r="F6" s="30">
        <v>38.749999755859378</v>
      </c>
      <c r="G6" s="119">
        <f>E6-F6</f>
        <v>-4.7016797558593737</v>
      </c>
      <c r="H6" s="123">
        <f>IF(F6&lt;0.00000001,"",E6/F6)</f>
        <v>0.87866632811659739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3403.3848200000002</v>
      </c>
      <c r="C7" s="31">
        <v>3759.8581100000001</v>
      </c>
      <c r="D7" s="8"/>
      <c r="E7" s="118">
        <v>4120.1402799999996</v>
      </c>
      <c r="F7" s="30">
        <v>3865.80402734375</v>
      </c>
      <c r="G7" s="119">
        <f>E7-F7</f>
        <v>254.3362526562496</v>
      </c>
      <c r="H7" s="123">
        <f>IF(F7&lt;0.00000001,"",E7/F7)</f>
        <v>1.0657912948657688</v>
      </c>
    </row>
    <row r="8" spans="1:10" ht="14.4" customHeight="1" thickBot="1" x14ac:dyDescent="0.35">
      <c r="A8" s="1" t="s">
        <v>75</v>
      </c>
      <c r="B8" s="11">
        <v>872.95815999999991</v>
      </c>
      <c r="C8" s="33">
        <v>1043.7771099999998</v>
      </c>
      <c r="D8" s="8"/>
      <c r="E8" s="120">
        <v>986.04867000000093</v>
      </c>
      <c r="F8" s="32">
        <v>868.52376754999261</v>
      </c>
      <c r="G8" s="121">
        <f>E8-F8</f>
        <v>117.52490245000831</v>
      </c>
      <c r="H8" s="124">
        <f>IF(F8&lt;0.00000001,"",E8/F8)</f>
        <v>1.1353157010101551</v>
      </c>
    </row>
    <row r="9" spans="1:10" ht="14.4" customHeight="1" thickBot="1" x14ac:dyDescent="0.35">
      <c r="A9" s="2" t="s">
        <v>76</v>
      </c>
      <c r="B9" s="3">
        <v>4586.1966400000001</v>
      </c>
      <c r="C9" s="35">
        <v>5086.6610799999999</v>
      </c>
      <c r="D9" s="8"/>
      <c r="E9" s="3">
        <v>5828.9497500000007</v>
      </c>
      <c r="F9" s="34">
        <v>5227.6581097741137</v>
      </c>
      <c r="G9" s="34">
        <f>E9-F9</f>
        <v>601.29164022588702</v>
      </c>
      <c r="H9" s="125">
        <f>IF(F9&lt;0.00000001,"",E9/F9)</f>
        <v>1.1150212251068325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1215.72597</v>
      </c>
      <c r="C11" s="29">
        <f>IF(ISERROR(VLOOKUP("Celkem:",'ZV Vykáz.-A'!A:H,5,0)),0,VLOOKUP("Celkem:",'ZV Vykáz.-A'!A:H,5,0)/1000)</f>
        <v>1229.9399900000001</v>
      </c>
      <c r="D11" s="8"/>
      <c r="E11" s="117">
        <f>IF(ISERROR(VLOOKUP("Celkem:",'ZV Vykáz.-A'!A:H,8,0)),0,VLOOKUP("Celkem:",'ZV Vykáz.-A'!A:H,8,0)/1000)</f>
        <v>1253.5463300000001</v>
      </c>
      <c r="F11" s="28">
        <f>C11</f>
        <v>1229.9399900000001</v>
      </c>
      <c r="G11" s="116">
        <f>E11-F11</f>
        <v>23.606340000000046</v>
      </c>
      <c r="H11" s="122">
        <f>IF(F11&lt;0.00000001,"",E11/F11)</f>
        <v>1.0191930827454436</v>
      </c>
      <c r="I11" s="116">
        <f>E11-B11</f>
        <v>37.820360000000164</v>
      </c>
      <c r="J11" s="122">
        <f>IF(B11&lt;0.00000001,"",E11/B11)</f>
        <v>1.03110928032573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1215.72597</v>
      </c>
      <c r="C13" s="37">
        <f>SUM(C11:C12)</f>
        <v>1229.9399900000001</v>
      </c>
      <c r="D13" s="8"/>
      <c r="E13" s="5">
        <f>SUM(E11:E12)</f>
        <v>1253.5463300000001</v>
      </c>
      <c r="F13" s="36">
        <f>SUM(F11:F12)</f>
        <v>1229.9399900000001</v>
      </c>
      <c r="G13" s="36">
        <f>E13-F13</f>
        <v>23.606340000000046</v>
      </c>
      <c r="H13" s="126">
        <f>IF(F13&lt;0.00000001,"",E13/F13)</f>
        <v>1.0191930827454436</v>
      </c>
      <c r="I13" s="36">
        <f>SUM(I11:I12)</f>
        <v>37.820360000000164</v>
      </c>
      <c r="J13" s="126">
        <f>IF(B13&lt;0.00000001,"",E13/B13)</f>
        <v>1.03110928032573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0.26508369907139434</v>
      </c>
      <c r="C15" s="39">
        <f>IF(C9=0,"",C13/C9)</f>
        <v>0.24179711812055701</v>
      </c>
      <c r="D15" s="8"/>
      <c r="E15" s="6">
        <f>IF(E9=0,"",E13/E9)</f>
        <v>0.21505526445823281</v>
      </c>
      <c r="F15" s="38">
        <f>IF(F9=0,"",F13/F9)</f>
        <v>0.23527552188242579</v>
      </c>
      <c r="G15" s="38">
        <f>IF(ISERROR(F15-E15),"",E15-F15)</f>
        <v>-2.0220257424192978E-2</v>
      </c>
      <c r="H15" s="127">
        <f>IF(ISERROR(F15-E15),"",IF(F15&lt;0.00000001,"",E15/F15))</f>
        <v>0.9140571137090171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249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0.26162768499311145</v>
      </c>
      <c r="C4" s="201">
        <f t="shared" ref="C4:M4" si="0">(C10+C8)/C6</f>
        <v>0.28833448857067084</v>
      </c>
      <c r="D4" s="201">
        <f t="shared" si="0"/>
        <v>0.23295821466905811</v>
      </c>
      <c r="E4" s="201">
        <f t="shared" si="0"/>
        <v>0.2291259668760979</v>
      </c>
      <c r="F4" s="201">
        <f t="shared" si="0"/>
        <v>0.21505526617380766</v>
      </c>
      <c r="G4" s="201">
        <f t="shared" si="0"/>
        <v>0.21505526617380766</v>
      </c>
      <c r="H4" s="201">
        <f t="shared" si="0"/>
        <v>0.21505526617380766</v>
      </c>
      <c r="I4" s="201">
        <f t="shared" si="0"/>
        <v>0.21505526617380766</v>
      </c>
      <c r="J4" s="201">
        <f t="shared" si="0"/>
        <v>0.21505526617380766</v>
      </c>
      <c r="K4" s="201">
        <f t="shared" si="0"/>
        <v>0.21505526617380766</v>
      </c>
      <c r="L4" s="201">
        <f t="shared" si="0"/>
        <v>0.21505526617380766</v>
      </c>
      <c r="M4" s="201">
        <f t="shared" si="0"/>
        <v>0.21505526617380766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1043.44588</v>
      </c>
      <c r="C5" s="201">
        <f>IF(ISERROR(VLOOKUP($A5,'Man Tab'!$A:$Q,COLUMN()+2,0)),0,VLOOKUP($A5,'Man Tab'!$A:$Q,COLUMN()+2,0))</f>
        <v>990.91242000000204</v>
      </c>
      <c r="D5" s="201">
        <f>IF(ISERROR(VLOOKUP($A5,'Man Tab'!$A:$Q,COLUMN()+2,0)),0,VLOOKUP($A5,'Man Tab'!$A:$Q,COLUMN()+2,0))</f>
        <v>1371.82341</v>
      </c>
      <c r="E5" s="201">
        <f>IF(ISERROR(VLOOKUP($A5,'Man Tab'!$A:$Q,COLUMN()+2,0)),0,VLOOKUP($A5,'Man Tab'!$A:$Q,COLUMN()+2,0))</f>
        <v>1141.08268</v>
      </c>
      <c r="F5" s="201">
        <f>IF(ISERROR(VLOOKUP($A5,'Man Tab'!$A:$Q,COLUMN()+2,0)),0,VLOOKUP($A5,'Man Tab'!$A:$Q,COLUMN()+2,0))</f>
        <v>1281.6853599999999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1043.44588</v>
      </c>
      <c r="C6" s="203">
        <f t="shared" ref="C6:M6" si="1">C5+B6</f>
        <v>2034.3583000000021</v>
      </c>
      <c r="D6" s="203">
        <f t="shared" si="1"/>
        <v>3406.1817100000021</v>
      </c>
      <c r="E6" s="203">
        <f t="shared" si="1"/>
        <v>4547.2643900000021</v>
      </c>
      <c r="F6" s="203">
        <f t="shared" si="1"/>
        <v>5828.9497500000016</v>
      </c>
      <c r="G6" s="203">
        <f t="shared" si="1"/>
        <v>5828.9497500000016</v>
      </c>
      <c r="H6" s="203">
        <f t="shared" si="1"/>
        <v>5828.9497500000016</v>
      </c>
      <c r="I6" s="203">
        <f t="shared" si="1"/>
        <v>5828.9497500000016</v>
      </c>
      <c r="J6" s="203">
        <f t="shared" si="1"/>
        <v>5828.9497500000016</v>
      </c>
      <c r="K6" s="203">
        <f t="shared" si="1"/>
        <v>5828.9497500000016</v>
      </c>
      <c r="L6" s="203">
        <f t="shared" si="1"/>
        <v>5828.9497500000016</v>
      </c>
      <c r="M6" s="203">
        <f t="shared" si="1"/>
        <v>5828.9497500000016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272994.33</v>
      </c>
      <c r="C9" s="202">
        <v>313581.33</v>
      </c>
      <c r="D9" s="202">
        <v>206922.34999999998</v>
      </c>
      <c r="E9" s="202">
        <v>248398.33999999997</v>
      </c>
      <c r="F9" s="202">
        <v>211649.99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272.99432999999999</v>
      </c>
      <c r="C10" s="203">
        <f t="shared" ref="C10:M10" si="3">C9/1000+B10</f>
        <v>586.57565999999997</v>
      </c>
      <c r="D10" s="203">
        <f t="shared" si="3"/>
        <v>793.49800999999991</v>
      </c>
      <c r="E10" s="203">
        <f t="shared" si="3"/>
        <v>1041.89635</v>
      </c>
      <c r="F10" s="203">
        <f t="shared" si="3"/>
        <v>1253.5463399999999</v>
      </c>
      <c r="G10" s="203">
        <f t="shared" si="3"/>
        <v>1253.5463399999999</v>
      </c>
      <c r="H10" s="203">
        <f t="shared" si="3"/>
        <v>1253.5463399999999</v>
      </c>
      <c r="I10" s="203">
        <f t="shared" si="3"/>
        <v>1253.5463399999999</v>
      </c>
      <c r="J10" s="203">
        <f t="shared" si="3"/>
        <v>1253.5463399999999</v>
      </c>
      <c r="K10" s="203">
        <f t="shared" si="3"/>
        <v>1253.5463399999999</v>
      </c>
      <c r="L10" s="203">
        <f t="shared" si="3"/>
        <v>1253.5463399999999</v>
      </c>
      <c r="M10" s="203">
        <f t="shared" si="3"/>
        <v>1253.5463399999999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0.23527552188242579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0.23527552188242579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1090.9927264241501</v>
      </c>
      <c r="C7" s="52">
        <v>90.916060535346006</v>
      </c>
      <c r="D7" s="52">
        <v>27.20429</v>
      </c>
      <c r="E7" s="52">
        <v>33.108820000000001</v>
      </c>
      <c r="F7" s="52">
        <v>126.97521999999999</v>
      </c>
      <c r="G7" s="52">
        <v>179.95882999999901</v>
      </c>
      <c r="H7" s="52">
        <v>321.46532000000002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688.712479999999</v>
      </c>
      <c r="Q7" s="95">
        <v>1.5150513032449999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93</v>
      </c>
      <c r="C9" s="52">
        <v>7.75</v>
      </c>
      <c r="D9" s="52">
        <v>7.4164199999999996</v>
      </c>
      <c r="E9" s="52">
        <v>4.6745000000000001</v>
      </c>
      <c r="F9" s="52">
        <v>6.6367699999990002</v>
      </c>
      <c r="G9" s="52">
        <v>7.3114799999990003</v>
      </c>
      <c r="H9" s="52">
        <v>8.00915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34.048319999999997</v>
      </c>
      <c r="Q9" s="95">
        <v>0.87866632257999999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70.391269851475002</v>
      </c>
      <c r="C11" s="52">
        <v>5.8659391542890003</v>
      </c>
      <c r="D11" s="52">
        <v>5.7554100000000004</v>
      </c>
      <c r="E11" s="52">
        <v>6.99261</v>
      </c>
      <c r="F11" s="52">
        <v>4.8342499999989998</v>
      </c>
      <c r="G11" s="52">
        <v>5.125279999999</v>
      </c>
      <c r="H11" s="52">
        <v>6.7043499999999998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29.411899999999999</v>
      </c>
      <c r="Q11" s="95">
        <v>1.0028027644469999</v>
      </c>
    </row>
    <row r="12" spans="1:17" ht="14.4" customHeight="1" x14ac:dyDescent="0.3">
      <c r="A12" s="15" t="s">
        <v>40</v>
      </c>
      <c r="B12" s="51">
        <v>10.098247556438</v>
      </c>
      <c r="C12" s="52">
        <v>0.84152062970300001</v>
      </c>
      <c r="D12" s="52">
        <v>1.399</v>
      </c>
      <c r="E12" s="52">
        <v>0</v>
      </c>
      <c r="F12" s="52">
        <v>6.8369999999989997</v>
      </c>
      <c r="G12" s="52">
        <v>20.496999999999002</v>
      </c>
      <c r="H12" s="52">
        <v>0.49709999999999999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29.230099999998998</v>
      </c>
      <c r="Q12" s="95">
        <v>6.9469717005760003</v>
      </c>
    </row>
    <row r="13" spans="1:17" ht="14.4" customHeight="1" x14ac:dyDescent="0.3">
      <c r="A13" s="15" t="s">
        <v>41</v>
      </c>
      <c r="B13" s="51">
        <v>4</v>
      </c>
      <c r="C13" s="52">
        <v>0.33333333333300003</v>
      </c>
      <c r="D13" s="52">
        <v>0.27762999999999999</v>
      </c>
      <c r="E13" s="52">
        <v>0.42059999999999997</v>
      </c>
      <c r="F13" s="52">
        <v>0.222639999999</v>
      </c>
      <c r="G13" s="52">
        <v>0.26716999999899999</v>
      </c>
      <c r="H13" s="52">
        <v>0.26717000000000002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1.4552099999999999</v>
      </c>
      <c r="Q13" s="95">
        <v>0.87312599999999996</v>
      </c>
    </row>
    <row r="14" spans="1:17" ht="14.4" customHeight="1" x14ac:dyDescent="0.3">
      <c r="A14" s="15" t="s">
        <v>42</v>
      </c>
      <c r="B14" s="51">
        <v>1276.0241848266501</v>
      </c>
      <c r="C14" s="52">
        <v>106.33534873555401</v>
      </c>
      <c r="D14" s="52">
        <v>159.82499999999999</v>
      </c>
      <c r="E14" s="52">
        <v>129.21299999999999</v>
      </c>
      <c r="F14" s="52">
        <v>120.967</v>
      </c>
      <c r="G14" s="52">
        <v>98.904999999999006</v>
      </c>
      <c r="H14" s="52">
        <v>94.540999999999997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603.45100000000002</v>
      </c>
      <c r="Q14" s="95">
        <v>1.1349960425679999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22.803281458076</v>
      </c>
      <c r="C17" s="52">
        <v>1.9002734548389999</v>
      </c>
      <c r="D17" s="52">
        <v>3.7233000000000001</v>
      </c>
      <c r="E17" s="52">
        <v>14.800090000000001</v>
      </c>
      <c r="F17" s="52">
        <v>5.5417999999990002</v>
      </c>
      <c r="G17" s="52">
        <v>0.17202999999900001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24.237220000000001</v>
      </c>
      <c r="Q17" s="95">
        <v>2.5509191783179999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0.65700000000000003</v>
      </c>
      <c r="E18" s="52">
        <v>0.39800000000000002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1.0549999999999999</v>
      </c>
      <c r="Q18" s="95" t="s">
        <v>271</v>
      </c>
    </row>
    <row r="19" spans="1:17" ht="14.4" customHeight="1" x14ac:dyDescent="0.3">
      <c r="A19" s="15" t="s">
        <v>47</v>
      </c>
      <c r="B19" s="51">
        <v>229.14003184033101</v>
      </c>
      <c r="C19" s="52">
        <v>19.095002653360002</v>
      </c>
      <c r="D19" s="52">
        <v>20.805440000000001</v>
      </c>
      <c r="E19" s="52">
        <v>13.283910000000001</v>
      </c>
      <c r="F19" s="52">
        <v>22.633569999999001</v>
      </c>
      <c r="G19" s="52">
        <v>23.347989999999001</v>
      </c>
      <c r="H19" s="52">
        <v>19.566179999999999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99.637089999999006</v>
      </c>
      <c r="Q19" s="95">
        <v>1.0435933611399999</v>
      </c>
    </row>
    <row r="20" spans="1:17" ht="14.4" customHeight="1" x14ac:dyDescent="0.3">
      <c r="A20" s="15" t="s">
        <v>48</v>
      </c>
      <c r="B20" s="51">
        <v>9277.9296980000108</v>
      </c>
      <c r="C20" s="52">
        <v>773.16080816666795</v>
      </c>
      <c r="D20" s="52">
        <v>776.27497000000199</v>
      </c>
      <c r="E20" s="52">
        <v>748.65496000000201</v>
      </c>
      <c r="F20" s="52">
        <v>1037.80925</v>
      </c>
      <c r="G20" s="52">
        <v>766.13193999999703</v>
      </c>
      <c r="H20" s="52">
        <v>791.26916000000006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4120.1402799999996</v>
      </c>
      <c r="Q20" s="95">
        <v>1.0657912911459999</v>
      </c>
    </row>
    <row r="21" spans="1:17" ht="14.4" customHeight="1" x14ac:dyDescent="0.3">
      <c r="A21" s="16" t="s">
        <v>49</v>
      </c>
      <c r="B21" s="51">
        <v>471.99999999999301</v>
      </c>
      <c r="C21" s="52">
        <v>39.333333333332</v>
      </c>
      <c r="D21" s="52">
        <v>39.974939999999997</v>
      </c>
      <c r="E21" s="52">
        <v>39.365929999999999</v>
      </c>
      <c r="F21" s="52">
        <v>39.365909999998998</v>
      </c>
      <c r="G21" s="52">
        <v>39.365959999998999</v>
      </c>
      <c r="H21" s="52">
        <v>39.365929999999999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197.43867</v>
      </c>
      <c r="Q21" s="95">
        <v>1.003925440677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1.8189894035458601E-12</v>
      </c>
      <c r="C24" s="52">
        <v>0</v>
      </c>
      <c r="D24" s="52">
        <v>0.13247999999900001</v>
      </c>
      <c r="E24" s="52">
        <v>-1.13686837721616E-13</v>
      </c>
      <c r="F24" s="52">
        <v>-2.2737367544323201E-13</v>
      </c>
      <c r="G24" s="52">
        <v>2.2737367544323201E-13</v>
      </c>
      <c r="H24" s="52">
        <v>-2.2737367544323201E-13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0.13247999999900001</v>
      </c>
      <c r="Q24" s="95"/>
    </row>
    <row r="25" spans="1:17" ht="14.4" customHeight="1" x14ac:dyDescent="0.3">
      <c r="A25" s="17" t="s">
        <v>53</v>
      </c>
      <c r="B25" s="54">
        <v>12546.3794399571</v>
      </c>
      <c r="C25" s="55">
        <v>1045.53161999643</v>
      </c>
      <c r="D25" s="55">
        <v>1043.44588</v>
      </c>
      <c r="E25" s="55">
        <v>990.91242000000204</v>
      </c>
      <c r="F25" s="55">
        <v>1371.82341</v>
      </c>
      <c r="G25" s="55">
        <v>1141.08268</v>
      </c>
      <c r="H25" s="55">
        <v>1281.6853599999999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5828.9497499999998</v>
      </c>
      <c r="Q25" s="96">
        <v>1.115021227195</v>
      </c>
    </row>
    <row r="26" spans="1:17" ht="14.4" customHeight="1" x14ac:dyDescent="0.3">
      <c r="A26" s="15" t="s">
        <v>54</v>
      </c>
      <c r="B26" s="51">
        <v>1692.8413573380101</v>
      </c>
      <c r="C26" s="52">
        <v>141.070113111501</v>
      </c>
      <c r="D26" s="52">
        <v>140.49782999999999</v>
      </c>
      <c r="E26" s="52">
        <v>143.87286</v>
      </c>
      <c r="F26" s="52">
        <v>157.43804</v>
      </c>
      <c r="G26" s="52">
        <v>149.40971999999999</v>
      </c>
      <c r="H26" s="52">
        <v>136.39214999999999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727.610600000001</v>
      </c>
      <c r="Q26" s="95">
        <v>1.0315588241210001</v>
      </c>
    </row>
    <row r="27" spans="1:17" ht="14.4" customHeight="1" x14ac:dyDescent="0.3">
      <c r="A27" s="18" t="s">
        <v>55</v>
      </c>
      <c r="B27" s="54">
        <v>14239.2207972951</v>
      </c>
      <c r="C27" s="55">
        <v>1186.6017331079299</v>
      </c>
      <c r="D27" s="55">
        <v>1183.94371</v>
      </c>
      <c r="E27" s="55">
        <v>1134.7852800000001</v>
      </c>
      <c r="F27" s="55">
        <v>1529.26145</v>
      </c>
      <c r="G27" s="55">
        <v>1290.4924000000001</v>
      </c>
      <c r="H27" s="55">
        <v>1418.0775100000001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6556.5603499999997</v>
      </c>
      <c r="Q27" s="96">
        <v>1.105098731455</v>
      </c>
    </row>
    <row r="28" spans="1:17" ht="14.4" customHeight="1" x14ac:dyDescent="0.3">
      <c r="A28" s="16" t="s">
        <v>56</v>
      </c>
      <c r="B28" s="51">
        <v>5354.2249989290303</v>
      </c>
      <c r="C28" s="52">
        <v>446.18541657741901</v>
      </c>
      <c r="D28" s="52">
        <v>416.57650999999998</v>
      </c>
      <c r="E28" s="52">
        <v>421.33811999999898</v>
      </c>
      <c r="F28" s="52">
        <v>497.16775000000001</v>
      </c>
      <c r="G28" s="52">
        <v>461.45375999999999</v>
      </c>
      <c r="H28" s="52">
        <v>595.39774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2391.93388</v>
      </c>
      <c r="Q28" s="95">
        <v>1.072170353907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42" thickBot="1" x14ac:dyDescent="0.3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11125.168944592901</v>
      </c>
      <c r="C6" s="459">
        <v>12195.04398</v>
      </c>
      <c r="D6" s="460">
        <v>1069.8750354071699</v>
      </c>
      <c r="E6" s="461">
        <v>1.096167082112</v>
      </c>
      <c r="F6" s="459">
        <v>12546.3794399571</v>
      </c>
      <c r="G6" s="460">
        <v>5227.6580999821399</v>
      </c>
      <c r="H6" s="462">
        <v>1281.6853599999999</v>
      </c>
      <c r="I6" s="459">
        <v>5828.9497499999998</v>
      </c>
      <c r="J6" s="460">
        <v>601.29165001785896</v>
      </c>
      <c r="K6" s="463">
        <v>0.46459217799800001</v>
      </c>
    </row>
    <row r="7" spans="1:11" ht="14.4" customHeight="1" thickBot="1" x14ac:dyDescent="0.35">
      <c r="A7" s="478" t="s">
        <v>274</v>
      </c>
      <c r="B7" s="459">
        <v>1892.6400139673799</v>
      </c>
      <c r="C7" s="459">
        <v>1851.64185</v>
      </c>
      <c r="D7" s="460">
        <v>-40.998163967373003</v>
      </c>
      <c r="E7" s="461">
        <v>0.97833810779300001</v>
      </c>
      <c r="F7" s="459">
        <v>2544.5064286587099</v>
      </c>
      <c r="G7" s="460">
        <v>1060.21101194113</v>
      </c>
      <c r="H7" s="462">
        <v>431.48408999999998</v>
      </c>
      <c r="I7" s="459">
        <v>1386.4414899999999</v>
      </c>
      <c r="J7" s="460">
        <v>326.23047805886802</v>
      </c>
      <c r="K7" s="463">
        <v>0.54487639503800001</v>
      </c>
    </row>
    <row r="8" spans="1:11" ht="14.4" customHeight="1" thickBot="1" x14ac:dyDescent="0.35">
      <c r="A8" s="479" t="s">
        <v>275</v>
      </c>
      <c r="B8" s="459">
        <v>762.06743695699902</v>
      </c>
      <c r="C8" s="459">
        <v>744.21085000000096</v>
      </c>
      <c r="D8" s="460">
        <v>-17.856586956998001</v>
      </c>
      <c r="E8" s="461">
        <v>0.97656823255900005</v>
      </c>
      <c r="F8" s="459">
        <v>1268.48224383207</v>
      </c>
      <c r="G8" s="460">
        <v>528.53426826336204</v>
      </c>
      <c r="H8" s="462">
        <v>336.94308999999998</v>
      </c>
      <c r="I8" s="459">
        <v>782.990489999999</v>
      </c>
      <c r="J8" s="460">
        <v>254.45622173663699</v>
      </c>
      <c r="K8" s="463">
        <v>0.61726562890900005</v>
      </c>
    </row>
    <row r="9" spans="1:11" ht="14.4" customHeight="1" thickBot="1" x14ac:dyDescent="0.35">
      <c r="A9" s="480" t="s">
        <v>276</v>
      </c>
      <c r="B9" s="464">
        <v>0</v>
      </c>
      <c r="C9" s="464">
        <v>1.32E-3</v>
      </c>
      <c r="D9" s="465">
        <v>1.32E-3</v>
      </c>
      <c r="E9" s="466" t="s">
        <v>271</v>
      </c>
      <c r="F9" s="464">
        <v>0</v>
      </c>
      <c r="G9" s="465">
        <v>0</v>
      </c>
      <c r="H9" s="467">
        <v>0</v>
      </c>
      <c r="I9" s="464">
        <v>4.8000000000000001E-4</v>
      </c>
      <c r="J9" s="465">
        <v>4.8000000000000001E-4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1.32E-3</v>
      </c>
      <c r="D10" s="460">
        <v>1.32E-3</v>
      </c>
      <c r="E10" s="469" t="s">
        <v>271</v>
      </c>
      <c r="F10" s="459">
        <v>0</v>
      </c>
      <c r="G10" s="460">
        <v>0</v>
      </c>
      <c r="H10" s="462">
        <v>0</v>
      </c>
      <c r="I10" s="459">
        <v>4.8000000000000001E-4</v>
      </c>
      <c r="J10" s="460">
        <v>4.8000000000000001E-4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590</v>
      </c>
      <c r="C11" s="464">
        <v>551.03917000000104</v>
      </c>
      <c r="D11" s="465">
        <v>-38.960829999997998</v>
      </c>
      <c r="E11" s="471">
        <v>0.933964694915</v>
      </c>
      <c r="F11" s="464">
        <v>1090.9927264241501</v>
      </c>
      <c r="G11" s="465">
        <v>454.58030267673098</v>
      </c>
      <c r="H11" s="467">
        <v>321.46532000000002</v>
      </c>
      <c r="I11" s="464">
        <v>688.712479999999</v>
      </c>
      <c r="J11" s="465">
        <v>234.132177323268</v>
      </c>
      <c r="K11" s="472">
        <v>0.63127137635200004</v>
      </c>
    </row>
    <row r="12" spans="1:11" ht="14.4" customHeight="1" thickBot="1" x14ac:dyDescent="0.35">
      <c r="A12" s="481" t="s">
        <v>279</v>
      </c>
      <c r="B12" s="459">
        <v>590</v>
      </c>
      <c r="C12" s="459">
        <v>550.00992000000099</v>
      </c>
      <c r="D12" s="460">
        <v>-39.990079999998002</v>
      </c>
      <c r="E12" s="461">
        <v>0.93222020338900002</v>
      </c>
      <c r="F12" s="459">
        <v>1089.9927264241501</v>
      </c>
      <c r="G12" s="460">
        <v>454.16363601006498</v>
      </c>
      <c r="H12" s="462">
        <v>321.46532000000002</v>
      </c>
      <c r="I12" s="459">
        <v>688.712479999999</v>
      </c>
      <c r="J12" s="460">
        <v>234.548843989934</v>
      </c>
      <c r="K12" s="463">
        <v>0.63185052826800003</v>
      </c>
    </row>
    <row r="13" spans="1:11" ht="14.4" customHeight="1" thickBot="1" x14ac:dyDescent="0.35">
      <c r="A13" s="481" t="s">
        <v>280</v>
      </c>
      <c r="B13" s="459">
        <v>0</v>
      </c>
      <c r="C13" s="459">
        <v>1.02925</v>
      </c>
      <c r="D13" s="460">
        <v>1.02925</v>
      </c>
      <c r="E13" s="469" t="s">
        <v>281</v>
      </c>
      <c r="F13" s="459">
        <v>1</v>
      </c>
      <c r="G13" s="460">
        <v>0.416666666666</v>
      </c>
      <c r="H13" s="462">
        <v>0</v>
      </c>
      <c r="I13" s="459">
        <v>0</v>
      </c>
      <c r="J13" s="460">
        <v>-0.416666666666</v>
      </c>
      <c r="K13" s="463">
        <v>0</v>
      </c>
    </row>
    <row r="14" spans="1:11" ht="14.4" customHeight="1" thickBot="1" x14ac:dyDescent="0.35">
      <c r="A14" s="480" t="s">
        <v>282</v>
      </c>
      <c r="B14" s="464">
        <v>92.529260863603994</v>
      </c>
      <c r="C14" s="464">
        <v>90.680070000000001</v>
      </c>
      <c r="D14" s="465">
        <v>-1.849190863604</v>
      </c>
      <c r="E14" s="471">
        <v>0.98001506932600002</v>
      </c>
      <c r="F14" s="464">
        <v>93</v>
      </c>
      <c r="G14" s="465">
        <v>38.75</v>
      </c>
      <c r="H14" s="467">
        <v>8.00915</v>
      </c>
      <c r="I14" s="464">
        <v>34.048319999999997</v>
      </c>
      <c r="J14" s="465">
        <v>-4.7016799999999996</v>
      </c>
      <c r="K14" s="472">
        <v>0.36611096774099999</v>
      </c>
    </row>
    <row r="15" spans="1:11" ht="14.4" customHeight="1" thickBot="1" x14ac:dyDescent="0.35">
      <c r="A15" s="481" t="s">
        <v>283</v>
      </c>
      <c r="B15" s="459">
        <v>17</v>
      </c>
      <c r="C15" s="459">
        <v>17.52092</v>
      </c>
      <c r="D15" s="460">
        <v>0.52092000000000005</v>
      </c>
      <c r="E15" s="461">
        <v>1.030642352941</v>
      </c>
      <c r="F15" s="459">
        <v>17</v>
      </c>
      <c r="G15" s="460">
        <v>7.083333333333</v>
      </c>
      <c r="H15" s="462">
        <v>1.2487200000000001</v>
      </c>
      <c r="I15" s="459">
        <v>6.0354799999999997</v>
      </c>
      <c r="J15" s="460">
        <v>-1.047853333333</v>
      </c>
      <c r="K15" s="463">
        <v>0.35502823529400002</v>
      </c>
    </row>
    <row r="16" spans="1:11" ht="14.4" customHeight="1" thickBot="1" x14ac:dyDescent="0.35">
      <c r="A16" s="481" t="s">
        <v>284</v>
      </c>
      <c r="B16" s="459">
        <v>2</v>
      </c>
      <c r="C16" s="459">
        <v>2.7241499999999998</v>
      </c>
      <c r="D16" s="460">
        <v>0.72414999999999996</v>
      </c>
      <c r="E16" s="461">
        <v>1.3620749999999999</v>
      </c>
      <c r="F16" s="459">
        <v>3</v>
      </c>
      <c r="G16" s="460">
        <v>1.25</v>
      </c>
      <c r="H16" s="462">
        <v>0.39007999999999998</v>
      </c>
      <c r="I16" s="459">
        <v>1.3700300000000001</v>
      </c>
      <c r="J16" s="460">
        <v>0.12002999999900001</v>
      </c>
      <c r="K16" s="463">
        <v>0.45667666666599999</v>
      </c>
    </row>
    <row r="17" spans="1:11" ht="14.4" customHeight="1" thickBot="1" x14ac:dyDescent="0.35">
      <c r="A17" s="481" t="s">
        <v>285</v>
      </c>
      <c r="B17" s="459">
        <v>30.453445476481999</v>
      </c>
      <c r="C17" s="459">
        <v>29.506830000000001</v>
      </c>
      <c r="D17" s="460">
        <v>-0.94661547648199995</v>
      </c>
      <c r="E17" s="461">
        <v>0.96891598104300003</v>
      </c>
      <c r="F17" s="459">
        <v>30</v>
      </c>
      <c r="G17" s="460">
        <v>12.5</v>
      </c>
      <c r="H17" s="462">
        <v>2.89235</v>
      </c>
      <c r="I17" s="459">
        <v>10.86281</v>
      </c>
      <c r="J17" s="460">
        <v>-1.6371899999999999</v>
      </c>
      <c r="K17" s="463">
        <v>0.36209366666600001</v>
      </c>
    </row>
    <row r="18" spans="1:11" ht="14.4" customHeight="1" thickBot="1" x14ac:dyDescent="0.35">
      <c r="A18" s="481" t="s">
        <v>286</v>
      </c>
      <c r="B18" s="459">
        <v>30.075815387121999</v>
      </c>
      <c r="C18" s="459">
        <v>31.460170000000002</v>
      </c>
      <c r="D18" s="460">
        <v>1.3843546128769999</v>
      </c>
      <c r="E18" s="461">
        <v>1.046028830642</v>
      </c>
      <c r="F18" s="459">
        <v>32</v>
      </c>
      <c r="G18" s="460">
        <v>13.333333333333</v>
      </c>
      <c r="H18" s="462">
        <v>2.032</v>
      </c>
      <c r="I18" s="459">
        <v>11.18</v>
      </c>
      <c r="J18" s="460">
        <v>-2.1533333333329998</v>
      </c>
      <c r="K18" s="463">
        <v>0.34937499999999999</v>
      </c>
    </row>
    <row r="19" spans="1:11" ht="14.4" customHeight="1" thickBot="1" x14ac:dyDescent="0.35">
      <c r="A19" s="481" t="s">
        <v>287</v>
      </c>
      <c r="B19" s="459">
        <v>10</v>
      </c>
      <c r="C19" s="459">
        <v>7.45</v>
      </c>
      <c r="D19" s="460">
        <v>-2.5499999999990002</v>
      </c>
      <c r="E19" s="461">
        <v>0.745</v>
      </c>
      <c r="F19" s="459">
        <v>8</v>
      </c>
      <c r="G19" s="460">
        <v>3.333333333333</v>
      </c>
      <c r="H19" s="462">
        <v>1.194</v>
      </c>
      <c r="I19" s="459">
        <v>3.8439999999999999</v>
      </c>
      <c r="J19" s="460">
        <v>0.51066666666600002</v>
      </c>
      <c r="K19" s="463">
        <v>0.480499999999</v>
      </c>
    </row>
    <row r="20" spans="1:11" ht="14.4" customHeight="1" thickBot="1" x14ac:dyDescent="0.35">
      <c r="A20" s="481" t="s">
        <v>288</v>
      </c>
      <c r="B20" s="459">
        <v>3</v>
      </c>
      <c r="C20" s="459">
        <v>2.0179999999999998</v>
      </c>
      <c r="D20" s="460">
        <v>-0.98199999999900001</v>
      </c>
      <c r="E20" s="461">
        <v>0.67266666666599995</v>
      </c>
      <c r="F20" s="459">
        <v>3</v>
      </c>
      <c r="G20" s="460">
        <v>1.25</v>
      </c>
      <c r="H20" s="462">
        <v>0.252</v>
      </c>
      <c r="I20" s="459">
        <v>0.75599999999900003</v>
      </c>
      <c r="J20" s="460">
        <v>-0.49399999999999999</v>
      </c>
      <c r="K20" s="463">
        <v>0.252</v>
      </c>
    </row>
    <row r="21" spans="1:11" ht="14.4" customHeight="1" thickBot="1" x14ac:dyDescent="0.35">
      <c r="A21" s="480" t="s">
        <v>289</v>
      </c>
      <c r="B21" s="464">
        <v>70.766046324285</v>
      </c>
      <c r="C21" s="464">
        <v>79.015960000000007</v>
      </c>
      <c r="D21" s="465">
        <v>8.2499136757149998</v>
      </c>
      <c r="E21" s="471">
        <v>1.116580112981</v>
      </c>
      <c r="F21" s="464">
        <v>70.391269851475002</v>
      </c>
      <c r="G21" s="465">
        <v>29.329695771448002</v>
      </c>
      <c r="H21" s="467">
        <v>6.7043499999999998</v>
      </c>
      <c r="I21" s="464">
        <v>29.411899999999999</v>
      </c>
      <c r="J21" s="465">
        <v>8.2204228551E-2</v>
      </c>
      <c r="K21" s="472">
        <v>0.41783448518600003</v>
      </c>
    </row>
    <row r="22" spans="1:11" ht="14.4" customHeight="1" thickBot="1" x14ac:dyDescent="0.35">
      <c r="A22" s="481" t="s">
        <v>290</v>
      </c>
      <c r="B22" s="459">
        <v>0</v>
      </c>
      <c r="C22" s="459">
        <v>2.90279</v>
      </c>
      <c r="D22" s="460">
        <v>2.90279</v>
      </c>
      <c r="E22" s="469" t="s">
        <v>271</v>
      </c>
      <c r="F22" s="459">
        <v>0</v>
      </c>
      <c r="G22" s="460">
        <v>0</v>
      </c>
      <c r="H22" s="462">
        <v>0</v>
      </c>
      <c r="I22" s="459">
        <v>0.98010999999899995</v>
      </c>
      <c r="J22" s="460">
        <v>0.98010999999899995</v>
      </c>
      <c r="K22" s="470" t="s">
        <v>271</v>
      </c>
    </row>
    <row r="23" spans="1:11" ht="14.4" customHeight="1" thickBot="1" x14ac:dyDescent="0.35">
      <c r="A23" s="481" t="s">
        <v>291</v>
      </c>
      <c r="B23" s="459">
        <v>1</v>
      </c>
      <c r="C23" s="459">
        <v>0.25381999999999999</v>
      </c>
      <c r="D23" s="460">
        <v>-0.74617999999999995</v>
      </c>
      <c r="E23" s="461">
        <v>0.25381999999999999</v>
      </c>
      <c r="F23" s="459">
        <v>1</v>
      </c>
      <c r="G23" s="460">
        <v>0.416666666666</v>
      </c>
      <c r="H23" s="462">
        <v>0</v>
      </c>
      <c r="I23" s="459">
        <v>6.0539999999999997E-2</v>
      </c>
      <c r="J23" s="460">
        <v>-0.35612666666600001</v>
      </c>
      <c r="K23" s="463">
        <v>6.0539999999999997E-2</v>
      </c>
    </row>
    <row r="24" spans="1:11" ht="14.4" customHeight="1" thickBot="1" x14ac:dyDescent="0.35">
      <c r="A24" s="481" t="s">
        <v>292</v>
      </c>
      <c r="B24" s="459">
        <v>12.949488218446</v>
      </c>
      <c r="C24" s="459">
        <v>14.656459999999999</v>
      </c>
      <c r="D24" s="460">
        <v>1.7069717815529999</v>
      </c>
      <c r="E24" s="461">
        <v>1.1318177021939999</v>
      </c>
      <c r="F24" s="459">
        <v>15</v>
      </c>
      <c r="G24" s="460">
        <v>6.25</v>
      </c>
      <c r="H24" s="462">
        <v>0.91815000000000002</v>
      </c>
      <c r="I24" s="459">
        <v>6.0551000000000004</v>
      </c>
      <c r="J24" s="460">
        <v>-0.19489999999999999</v>
      </c>
      <c r="K24" s="463">
        <v>0.40367333333299998</v>
      </c>
    </row>
    <row r="25" spans="1:11" ht="14.4" customHeight="1" thickBot="1" x14ac:dyDescent="0.35">
      <c r="A25" s="481" t="s">
        <v>293</v>
      </c>
      <c r="B25" s="459">
        <v>25</v>
      </c>
      <c r="C25" s="459">
        <v>23.221080000000001</v>
      </c>
      <c r="D25" s="460">
        <v>-1.778919999999</v>
      </c>
      <c r="E25" s="461">
        <v>0.92884319999999998</v>
      </c>
      <c r="F25" s="459">
        <v>25</v>
      </c>
      <c r="G25" s="460">
        <v>10.416666666666</v>
      </c>
      <c r="H25" s="462">
        <v>2.1458200000000001</v>
      </c>
      <c r="I25" s="459">
        <v>10.77319</v>
      </c>
      <c r="J25" s="460">
        <v>0.35652333333300001</v>
      </c>
      <c r="K25" s="463">
        <v>0.43092760000000002</v>
      </c>
    </row>
    <row r="26" spans="1:11" ht="14.4" customHeight="1" thickBot="1" x14ac:dyDescent="0.35">
      <c r="A26" s="481" t="s">
        <v>294</v>
      </c>
      <c r="B26" s="459">
        <v>2.6834256050069998</v>
      </c>
      <c r="C26" s="459">
        <v>3.0982699999999999</v>
      </c>
      <c r="D26" s="460">
        <v>0.41484439499199999</v>
      </c>
      <c r="E26" s="461">
        <v>1.1545950795940001</v>
      </c>
      <c r="F26" s="459">
        <v>3.1383872315220001</v>
      </c>
      <c r="G26" s="460">
        <v>1.3076613464669999</v>
      </c>
      <c r="H26" s="462">
        <v>0.38200000000000001</v>
      </c>
      <c r="I26" s="459">
        <v>1.018</v>
      </c>
      <c r="J26" s="460">
        <v>-0.28966134646699998</v>
      </c>
      <c r="K26" s="463">
        <v>0.32437042496700003</v>
      </c>
    </row>
    <row r="27" spans="1:11" ht="14.4" customHeight="1" thickBot="1" x14ac:dyDescent="0.35">
      <c r="A27" s="481" t="s">
        <v>295</v>
      </c>
      <c r="B27" s="459">
        <v>0</v>
      </c>
      <c r="C27" s="459">
        <v>2.5558100000000001</v>
      </c>
      <c r="D27" s="460">
        <v>2.5558100000000001</v>
      </c>
      <c r="E27" s="469" t="s">
        <v>271</v>
      </c>
      <c r="F27" s="459">
        <v>0</v>
      </c>
      <c r="G27" s="460">
        <v>0</v>
      </c>
      <c r="H27" s="462">
        <v>0.46948000000000001</v>
      </c>
      <c r="I27" s="459">
        <v>1.5258100000000001</v>
      </c>
      <c r="J27" s="460">
        <v>1.5258100000000001</v>
      </c>
      <c r="K27" s="470" t="s">
        <v>271</v>
      </c>
    </row>
    <row r="28" spans="1:11" ht="14.4" customHeight="1" thickBot="1" x14ac:dyDescent="0.35">
      <c r="A28" s="481" t="s">
        <v>296</v>
      </c>
      <c r="B28" s="459">
        <v>22.133132500830001</v>
      </c>
      <c r="C28" s="459">
        <v>18.13486</v>
      </c>
      <c r="D28" s="460">
        <v>-3.9982725008300002</v>
      </c>
      <c r="E28" s="461">
        <v>0.81935351895200004</v>
      </c>
      <c r="F28" s="459">
        <v>16.252882619952999</v>
      </c>
      <c r="G28" s="460">
        <v>6.7720344249800002</v>
      </c>
      <c r="H28" s="462">
        <v>1.3660000000000001</v>
      </c>
      <c r="I28" s="459">
        <v>5.5095999999999998</v>
      </c>
      <c r="J28" s="460">
        <v>-1.2624344249799999</v>
      </c>
      <c r="K28" s="463">
        <v>0.33899217319300001</v>
      </c>
    </row>
    <row r="29" spans="1:11" ht="14.4" customHeight="1" thickBot="1" x14ac:dyDescent="0.35">
      <c r="A29" s="481" t="s">
        <v>297</v>
      </c>
      <c r="B29" s="459">
        <v>0</v>
      </c>
      <c r="C29" s="459">
        <v>5.9277899999999999</v>
      </c>
      <c r="D29" s="460">
        <v>5.9277899999999999</v>
      </c>
      <c r="E29" s="469" t="s">
        <v>271</v>
      </c>
      <c r="F29" s="459">
        <v>0</v>
      </c>
      <c r="G29" s="460">
        <v>0</v>
      </c>
      <c r="H29" s="462">
        <v>0</v>
      </c>
      <c r="I29" s="459">
        <v>0</v>
      </c>
      <c r="J29" s="460">
        <v>0</v>
      </c>
      <c r="K29" s="470" t="s">
        <v>271</v>
      </c>
    </row>
    <row r="30" spans="1:11" ht="14.4" customHeight="1" thickBot="1" x14ac:dyDescent="0.35">
      <c r="A30" s="481" t="s">
        <v>298</v>
      </c>
      <c r="B30" s="459">
        <v>7</v>
      </c>
      <c r="C30" s="459">
        <v>8.2650799999999993</v>
      </c>
      <c r="D30" s="460">
        <v>1.26508</v>
      </c>
      <c r="E30" s="461">
        <v>1.1807257142850001</v>
      </c>
      <c r="F30" s="459">
        <v>10</v>
      </c>
      <c r="G30" s="460">
        <v>4.1666666666659999</v>
      </c>
      <c r="H30" s="462">
        <v>1.4229000000000001</v>
      </c>
      <c r="I30" s="459">
        <v>3.4895499999999999</v>
      </c>
      <c r="J30" s="460">
        <v>-0.67711666666600001</v>
      </c>
      <c r="K30" s="463">
        <v>0.34895500000000002</v>
      </c>
    </row>
    <row r="31" spans="1:11" ht="14.4" customHeight="1" thickBot="1" x14ac:dyDescent="0.35">
      <c r="A31" s="480" t="s">
        <v>299</v>
      </c>
      <c r="B31" s="464">
        <v>0.96759626624700001</v>
      </c>
      <c r="C31" s="464">
        <v>11.614660000000001</v>
      </c>
      <c r="D31" s="465">
        <v>10.647063733752001</v>
      </c>
      <c r="E31" s="471">
        <v>0</v>
      </c>
      <c r="F31" s="464">
        <v>10.098247556438</v>
      </c>
      <c r="G31" s="465">
        <v>4.2076031485160001</v>
      </c>
      <c r="H31" s="467">
        <v>0.49709999999999999</v>
      </c>
      <c r="I31" s="464">
        <v>29.230099999998998</v>
      </c>
      <c r="J31" s="465">
        <v>25.022496851483002</v>
      </c>
      <c r="K31" s="472">
        <v>2.8945715419060001</v>
      </c>
    </row>
    <row r="32" spans="1:11" ht="14.4" customHeight="1" thickBot="1" x14ac:dyDescent="0.35">
      <c r="A32" s="481" t="s">
        <v>300</v>
      </c>
      <c r="B32" s="459">
        <v>0</v>
      </c>
      <c r="C32" s="459">
        <v>6.8957899999999999</v>
      </c>
      <c r="D32" s="460">
        <v>6.8957899999999999</v>
      </c>
      <c r="E32" s="469" t="s">
        <v>281</v>
      </c>
      <c r="F32" s="459">
        <v>1.78914902556</v>
      </c>
      <c r="G32" s="460">
        <v>0.74547876064999996</v>
      </c>
      <c r="H32" s="462">
        <v>0</v>
      </c>
      <c r="I32" s="459">
        <v>0</v>
      </c>
      <c r="J32" s="460">
        <v>-0.74547876064999996</v>
      </c>
      <c r="K32" s="463">
        <v>0</v>
      </c>
    </row>
    <row r="33" spans="1:11" ht="14.4" customHeight="1" thickBot="1" x14ac:dyDescent="0.35">
      <c r="A33" s="481" t="s">
        <v>301</v>
      </c>
      <c r="B33" s="459">
        <v>0</v>
      </c>
      <c r="C33" s="459">
        <v>4.09</v>
      </c>
      <c r="D33" s="460">
        <v>4.09</v>
      </c>
      <c r="E33" s="469" t="s">
        <v>281</v>
      </c>
      <c r="F33" s="459">
        <v>3.566627206178</v>
      </c>
      <c r="G33" s="460">
        <v>1.4860946692400001</v>
      </c>
      <c r="H33" s="462">
        <v>0</v>
      </c>
      <c r="I33" s="459">
        <v>28.678999999999</v>
      </c>
      <c r="J33" s="460">
        <v>27.192905330757998</v>
      </c>
      <c r="K33" s="463">
        <v>8.0409300838389992</v>
      </c>
    </row>
    <row r="34" spans="1:11" ht="14.4" customHeight="1" thickBot="1" x14ac:dyDescent="0.35">
      <c r="A34" s="481" t="s">
        <v>302</v>
      </c>
      <c r="B34" s="459">
        <v>0.96759626624700001</v>
      </c>
      <c r="C34" s="459">
        <v>0.62887000000000004</v>
      </c>
      <c r="D34" s="460">
        <v>-0.33872626624699997</v>
      </c>
      <c r="E34" s="461">
        <v>0.64993016399100001</v>
      </c>
      <c r="F34" s="459">
        <v>0.56779026505700003</v>
      </c>
      <c r="G34" s="460">
        <v>0.236579277107</v>
      </c>
      <c r="H34" s="462">
        <v>0.49709999999999999</v>
      </c>
      <c r="I34" s="459">
        <v>0.55110000000000003</v>
      </c>
      <c r="J34" s="460">
        <v>0.314520722892</v>
      </c>
      <c r="K34" s="463">
        <v>0.97060487633299997</v>
      </c>
    </row>
    <row r="35" spans="1:11" ht="14.4" customHeight="1" thickBot="1" x14ac:dyDescent="0.35">
      <c r="A35" s="481" t="s">
        <v>303</v>
      </c>
      <c r="B35" s="459">
        <v>0</v>
      </c>
      <c r="C35" s="459">
        <v>0</v>
      </c>
      <c r="D35" s="460">
        <v>0</v>
      </c>
      <c r="E35" s="461">
        <v>1</v>
      </c>
      <c r="F35" s="459">
        <v>4.1746810596410002</v>
      </c>
      <c r="G35" s="460">
        <v>1.739450441517</v>
      </c>
      <c r="H35" s="462">
        <v>0</v>
      </c>
      <c r="I35" s="459">
        <v>0</v>
      </c>
      <c r="J35" s="460">
        <v>-1.739450441517</v>
      </c>
      <c r="K35" s="463">
        <v>0</v>
      </c>
    </row>
    <row r="36" spans="1:11" ht="14.4" customHeight="1" thickBot="1" x14ac:dyDescent="0.35">
      <c r="A36" s="480" t="s">
        <v>304</v>
      </c>
      <c r="B36" s="464">
        <v>7.8045335028620002</v>
      </c>
      <c r="C36" s="464">
        <v>11.41067</v>
      </c>
      <c r="D36" s="465">
        <v>3.6061364971369998</v>
      </c>
      <c r="E36" s="471">
        <v>1.46205663616</v>
      </c>
      <c r="F36" s="464">
        <v>4</v>
      </c>
      <c r="G36" s="465">
        <v>1.6666666666659999</v>
      </c>
      <c r="H36" s="467">
        <v>0.26717000000000002</v>
      </c>
      <c r="I36" s="464">
        <v>1.4552099999999999</v>
      </c>
      <c r="J36" s="465">
        <v>-0.21145666666599999</v>
      </c>
      <c r="K36" s="472">
        <v>0.36380249999999997</v>
      </c>
    </row>
    <row r="37" spans="1:11" ht="14.4" customHeight="1" thickBot="1" x14ac:dyDescent="0.35">
      <c r="A37" s="481" t="s">
        <v>305</v>
      </c>
      <c r="B37" s="459">
        <v>3.8045335028620002</v>
      </c>
      <c r="C37" s="459">
        <v>6.1625800000000002</v>
      </c>
      <c r="D37" s="460">
        <v>2.3580464971369999</v>
      </c>
      <c r="E37" s="461">
        <v>1.6197991147569999</v>
      </c>
      <c r="F37" s="459">
        <v>0</v>
      </c>
      <c r="G37" s="460">
        <v>0</v>
      </c>
      <c r="H37" s="462">
        <v>0</v>
      </c>
      <c r="I37" s="459">
        <v>0</v>
      </c>
      <c r="J37" s="460">
        <v>0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0</v>
      </c>
      <c r="C38" s="459">
        <v>1.7423999999999999</v>
      </c>
      <c r="D38" s="460">
        <v>1.7423999999999999</v>
      </c>
      <c r="E38" s="469" t="s">
        <v>271</v>
      </c>
      <c r="F38" s="459">
        <v>0</v>
      </c>
      <c r="G38" s="460">
        <v>0</v>
      </c>
      <c r="H38" s="462">
        <v>0</v>
      </c>
      <c r="I38" s="459">
        <v>0</v>
      </c>
      <c r="J38" s="460">
        <v>0</v>
      </c>
      <c r="K38" s="470" t="s">
        <v>271</v>
      </c>
    </row>
    <row r="39" spans="1:11" ht="14.4" customHeight="1" thickBot="1" x14ac:dyDescent="0.35">
      <c r="A39" s="481" t="s">
        <v>307</v>
      </c>
      <c r="B39" s="459">
        <v>0</v>
      </c>
      <c r="C39" s="459">
        <v>0.1089</v>
      </c>
      <c r="D39" s="460">
        <v>0.1089</v>
      </c>
      <c r="E39" s="469" t="s">
        <v>281</v>
      </c>
      <c r="F39" s="459">
        <v>0</v>
      </c>
      <c r="G39" s="460">
        <v>0</v>
      </c>
      <c r="H39" s="462">
        <v>0</v>
      </c>
      <c r="I39" s="459">
        <v>0.1089</v>
      </c>
      <c r="J39" s="460">
        <v>0.1089</v>
      </c>
      <c r="K39" s="470" t="s">
        <v>271</v>
      </c>
    </row>
    <row r="40" spans="1:11" ht="14.4" customHeight="1" thickBot="1" x14ac:dyDescent="0.35">
      <c r="A40" s="481" t="s">
        <v>308</v>
      </c>
      <c r="B40" s="459">
        <v>4</v>
      </c>
      <c r="C40" s="459">
        <v>3.3967900000000002</v>
      </c>
      <c r="D40" s="460">
        <v>-0.60320999999900005</v>
      </c>
      <c r="E40" s="461">
        <v>0.84919750000000005</v>
      </c>
      <c r="F40" s="459">
        <v>4</v>
      </c>
      <c r="G40" s="460">
        <v>1.6666666666659999</v>
      </c>
      <c r="H40" s="462">
        <v>0.26717000000000002</v>
      </c>
      <c r="I40" s="459">
        <v>1.3463099999999999</v>
      </c>
      <c r="J40" s="460">
        <v>-0.32035666666599999</v>
      </c>
      <c r="K40" s="463">
        <v>0.33657749999999997</v>
      </c>
    </row>
    <row r="41" spans="1:11" ht="14.4" customHeight="1" thickBot="1" x14ac:dyDescent="0.35">
      <c r="A41" s="480" t="s">
        <v>309</v>
      </c>
      <c r="B41" s="464">
        <v>0</v>
      </c>
      <c r="C41" s="464">
        <v>0.44900000000000001</v>
      </c>
      <c r="D41" s="465">
        <v>0.44900000000000001</v>
      </c>
      <c r="E41" s="466" t="s">
        <v>281</v>
      </c>
      <c r="F41" s="464">
        <v>0</v>
      </c>
      <c r="G41" s="465">
        <v>0</v>
      </c>
      <c r="H41" s="467">
        <v>0</v>
      </c>
      <c r="I41" s="464">
        <v>0.13200000000000001</v>
      </c>
      <c r="J41" s="465">
        <v>0.13200000000000001</v>
      </c>
      <c r="K41" s="468" t="s">
        <v>271</v>
      </c>
    </row>
    <row r="42" spans="1:11" ht="14.4" customHeight="1" thickBot="1" x14ac:dyDescent="0.35">
      <c r="A42" s="481" t="s">
        <v>310</v>
      </c>
      <c r="B42" s="459">
        <v>0</v>
      </c>
      <c r="C42" s="459">
        <v>0.44900000000000001</v>
      </c>
      <c r="D42" s="460">
        <v>0.44900000000000001</v>
      </c>
      <c r="E42" s="469" t="s">
        <v>281</v>
      </c>
      <c r="F42" s="459">
        <v>0</v>
      </c>
      <c r="G42" s="460">
        <v>0</v>
      </c>
      <c r="H42" s="462">
        <v>0</v>
      </c>
      <c r="I42" s="459">
        <v>0.13200000000000001</v>
      </c>
      <c r="J42" s="460">
        <v>0.13200000000000001</v>
      </c>
      <c r="K42" s="470" t="s">
        <v>271</v>
      </c>
    </row>
    <row r="43" spans="1:11" ht="14.4" customHeight="1" thickBot="1" x14ac:dyDescent="0.35">
      <c r="A43" s="479" t="s">
        <v>42</v>
      </c>
      <c r="B43" s="459">
        <v>1130.57257701038</v>
      </c>
      <c r="C43" s="459">
        <v>1107.431</v>
      </c>
      <c r="D43" s="460">
        <v>-23.141577010374998</v>
      </c>
      <c r="E43" s="461">
        <v>0.97953110000900001</v>
      </c>
      <c r="F43" s="459">
        <v>1276.0241848266501</v>
      </c>
      <c r="G43" s="460">
        <v>531.67674367776897</v>
      </c>
      <c r="H43" s="462">
        <v>94.540999999999997</v>
      </c>
      <c r="I43" s="459">
        <v>603.45100000000002</v>
      </c>
      <c r="J43" s="460">
        <v>71.774256322230002</v>
      </c>
      <c r="K43" s="463">
        <v>0.47291501773599998</v>
      </c>
    </row>
    <row r="44" spans="1:11" ht="14.4" customHeight="1" thickBot="1" x14ac:dyDescent="0.35">
      <c r="A44" s="480" t="s">
        <v>311</v>
      </c>
      <c r="B44" s="464">
        <v>1130.57257701038</v>
      </c>
      <c r="C44" s="464">
        <v>1107.431</v>
      </c>
      <c r="D44" s="465">
        <v>-23.141577010374998</v>
      </c>
      <c r="E44" s="471">
        <v>0.97953110000900001</v>
      </c>
      <c r="F44" s="464">
        <v>1276.0241848266501</v>
      </c>
      <c r="G44" s="465">
        <v>531.67674367776897</v>
      </c>
      <c r="H44" s="467">
        <v>94.540999999999997</v>
      </c>
      <c r="I44" s="464">
        <v>603.45100000000002</v>
      </c>
      <c r="J44" s="465">
        <v>71.774256322230002</v>
      </c>
      <c r="K44" s="472">
        <v>0.47291501773599998</v>
      </c>
    </row>
    <row r="45" spans="1:11" ht="14.4" customHeight="1" thickBot="1" x14ac:dyDescent="0.35">
      <c r="A45" s="481" t="s">
        <v>312</v>
      </c>
      <c r="B45" s="459">
        <v>336.66833680673102</v>
      </c>
      <c r="C45" s="459">
        <v>348.34400000000102</v>
      </c>
      <c r="D45" s="460">
        <v>11.675663193268999</v>
      </c>
      <c r="E45" s="461">
        <v>1.0346800156610001</v>
      </c>
      <c r="F45" s="459">
        <v>456.09790860775399</v>
      </c>
      <c r="G45" s="460">
        <v>190.04079525323101</v>
      </c>
      <c r="H45" s="462">
        <v>37.81</v>
      </c>
      <c r="I45" s="459">
        <v>195.185</v>
      </c>
      <c r="J45" s="460">
        <v>5.1442047467689997</v>
      </c>
      <c r="K45" s="463">
        <v>0.42794539575000001</v>
      </c>
    </row>
    <row r="46" spans="1:11" ht="14.4" customHeight="1" thickBot="1" x14ac:dyDescent="0.35">
      <c r="A46" s="481" t="s">
        <v>313</v>
      </c>
      <c r="B46" s="459">
        <v>101.14662713326</v>
      </c>
      <c r="C46" s="459">
        <v>106.672</v>
      </c>
      <c r="D46" s="460">
        <v>5.5253728667399997</v>
      </c>
      <c r="E46" s="461">
        <v>1.0546273565740001</v>
      </c>
      <c r="F46" s="459">
        <v>105.234491275933</v>
      </c>
      <c r="G46" s="460">
        <v>43.847704698305002</v>
      </c>
      <c r="H46" s="462">
        <v>8.3179999999999996</v>
      </c>
      <c r="I46" s="459">
        <v>44.796999999999997</v>
      </c>
      <c r="J46" s="460">
        <v>0.949295301694</v>
      </c>
      <c r="K46" s="463">
        <v>0.42568742868199999</v>
      </c>
    </row>
    <row r="47" spans="1:11" ht="14.4" customHeight="1" thickBot="1" x14ac:dyDescent="0.35">
      <c r="A47" s="481" t="s">
        <v>314</v>
      </c>
      <c r="B47" s="459">
        <v>692.75761307038704</v>
      </c>
      <c r="C47" s="459">
        <v>652.41500000000099</v>
      </c>
      <c r="D47" s="460">
        <v>-40.342613070384999</v>
      </c>
      <c r="E47" s="461">
        <v>0.94176518264200004</v>
      </c>
      <c r="F47" s="459">
        <v>714.69178494295795</v>
      </c>
      <c r="G47" s="460">
        <v>297.78824372623302</v>
      </c>
      <c r="H47" s="462">
        <v>48.412999999999997</v>
      </c>
      <c r="I47" s="459">
        <v>363.46899999999999</v>
      </c>
      <c r="J47" s="460">
        <v>65.680756273767003</v>
      </c>
      <c r="K47" s="463">
        <v>0.50856747993600004</v>
      </c>
    </row>
    <row r="48" spans="1:11" ht="14.4" customHeight="1" thickBot="1" x14ac:dyDescent="0.35">
      <c r="A48" s="482" t="s">
        <v>315</v>
      </c>
      <c r="B48" s="464">
        <v>307.44323735001802</v>
      </c>
      <c r="C48" s="464">
        <v>279.82918000000097</v>
      </c>
      <c r="D48" s="465">
        <v>-27.614057350016999</v>
      </c>
      <c r="E48" s="471">
        <v>0.91018160754400002</v>
      </c>
      <c r="F48" s="464">
        <v>251.94331329840699</v>
      </c>
      <c r="G48" s="465">
        <v>104.976380541003</v>
      </c>
      <c r="H48" s="467">
        <v>19.566179999999999</v>
      </c>
      <c r="I48" s="464">
        <v>124.92931</v>
      </c>
      <c r="J48" s="465">
        <v>19.952929458996</v>
      </c>
      <c r="K48" s="472">
        <v>0.49586277311499999</v>
      </c>
    </row>
    <row r="49" spans="1:11" ht="14.4" customHeight="1" thickBot="1" x14ac:dyDescent="0.35">
      <c r="A49" s="479" t="s">
        <v>45</v>
      </c>
      <c r="B49" s="459">
        <v>56.739545658381999</v>
      </c>
      <c r="C49" s="459">
        <v>23.423940000000002</v>
      </c>
      <c r="D49" s="460">
        <v>-33.315605658381998</v>
      </c>
      <c r="E49" s="461">
        <v>0.41283270297899999</v>
      </c>
      <c r="F49" s="459">
        <v>22.803281458076</v>
      </c>
      <c r="G49" s="460">
        <v>9.5013672741979995</v>
      </c>
      <c r="H49" s="462">
        <v>0</v>
      </c>
      <c r="I49" s="459">
        <v>24.237220000000001</v>
      </c>
      <c r="J49" s="460">
        <v>14.735852725800999</v>
      </c>
      <c r="K49" s="463">
        <v>1.062882990966</v>
      </c>
    </row>
    <row r="50" spans="1:11" ht="14.4" customHeight="1" thickBot="1" x14ac:dyDescent="0.35">
      <c r="A50" s="483" t="s">
        <v>316</v>
      </c>
      <c r="B50" s="459">
        <v>56.739545658381999</v>
      </c>
      <c r="C50" s="459">
        <v>23.423940000000002</v>
      </c>
      <c r="D50" s="460">
        <v>-33.315605658381998</v>
      </c>
      <c r="E50" s="461">
        <v>0.41283270297899999</v>
      </c>
      <c r="F50" s="459">
        <v>22.803281458076</v>
      </c>
      <c r="G50" s="460">
        <v>9.5013672741979995</v>
      </c>
      <c r="H50" s="462">
        <v>0</v>
      </c>
      <c r="I50" s="459">
        <v>24.237220000000001</v>
      </c>
      <c r="J50" s="460">
        <v>14.735852725800999</v>
      </c>
      <c r="K50" s="463">
        <v>1.062882990966</v>
      </c>
    </row>
    <row r="51" spans="1:11" ht="14.4" customHeight="1" thickBot="1" x14ac:dyDescent="0.35">
      <c r="A51" s="481" t="s">
        <v>317</v>
      </c>
      <c r="B51" s="459">
        <v>0</v>
      </c>
      <c r="C51" s="459">
        <v>4.8860000000000001</v>
      </c>
      <c r="D51" s="460">
        <v>4.8860000000000001</v>
      </c>
      <c r="E51" s="469" t="s">
        <v>281</v>
      </c>
      <c r="F51" s="459">
        <v>3.7407621379460001</v>
      </c>
      <c r="G51" s="460">
        <v>1.5586508908109999</v>
      </c>
      <c r="H51" s="462">
        <v>0</v>
      </c>
      <c r="I51" s="459">
        <v>2.7189999999999999</v>
      </c>
      <c r="J51" s="460">
        <v>1.1603491091889999</v>
      </c>
      <c r="K51" s="463">
        <v>0.72685722848199996</v>
      </c>
    </row>
    <row r="52" spans="1:11" ht="14.4" customHeight="1" thickBot="1" x14ac:dyDescent="0.35">
      <c r="A52" s="481" t="s">
        <v>318</v>
      </c>
      <c r="B52" s="459">
        <v>19.355281505623999</v>
      </c>
      <c r="C52" s="459">
        <v>0.23530000000000001</v>
      </c>
      <c r="D52" s="460">
        <v>-19.119981505624001</v>
      </c>
      <c r="E52" s="461">
        <v>1.2156888543E-2</v>
      </c>
      <c r="F52" s="459">
        <v>1.2035123946999999E-2</v>
      </c>
      <c r="G52" s="460">
        <v>5.014634978E-3</v>
      </c>
      <c r="H52" s="462">
        <v>0</v>
      </c>
      <c r="I52" s="459">
        <v>19.940799999999999</v>
      </c>
      <c r="J52" s="460">
        <v>19.935785365021999</v>
      </c>
      <c r="K52" s="463">
        <v>0</v>
      </c>
    </row>
    <row r="53" spans="1:11" ht="14.4" customHeight="1" thickBot="1" x14ac:dyDescent="0.35">
      <c r="A53" s="481" t="s">
        <v>319</v>
      </c>
      <c r="B53" s="459">
        <v>13.912131806036999</v>
      </c>
      <c r="C53" s="459">
        <v>6.2817400000000001</v>
      </c>
      <c r="D53" s="460">
        <v>-7.6303918060370002</v>
      </c>
      <c r="E53" s="461">
        <v>0.45152964962999997</v>
      </c>
      <c r="F53" s="459">
        <v>10.16977976341</v>
      </c>
      <c r="G53" s="460">
        <v>4.2374082347539996</v>
      </c>
      <c r="H53" s="462">
        <v>0</v>
      </c>
      <c r="I53" s="459">
        <v>0.43559999999999999</v>
      </c>
      <c r="J53" s="460">
        <v>-3.8018082347540001</v>
      </c>
      <c r="K53" s="463">
        <v>4.2832785972999998E-2</v>
      </c>
    </row>
    <row r="54" spans="1:11" ht="14.4" customHeight="1" thickBot="1" x14ac:dyDescent="0.35">
      <c r="A54" s="481" t="s">
        <v>320</v>
      </c>
      <c r="B54" s="459">
        <v>23.472132346719999</v>
      </c>
      <c r="C54" s="459">
        <v>12.020899999999999</v>
      </c>
      <c r="D54" s="460">
        <v>-11.451232346719999</v>
      </c>
      <c r="E54" s="461">
        <v>0.51213497872400005</v>
      </c>
      <c r="F54" s="459">
        <v>8.6046579513830004</v>
      </c>
      <c r="G54" s="460">
        <v>3.5852741464090001</v>
      </c>
      <c r="H54" s="462">
        <v>0</v>
      </c>
      <c r="I54" s="459">
        <v>1.1418200000000001</v>
      </c>
      <c r="J54" s="460">
        <v>-2.443454146409</v>
      </c>
      <c r="K54" s="463">
        <v>0.132697895308</v>
      </c>
    </row>
    <row r="55" spans="1:11" ht="14.4" customHeight="1" thickBot="1" x14ac:dyDescent="0.35">
      <c r="A55" s="481" t="s">
        <v>321</v>
      </c>
      <c r="B55" s="459">
        <v>0</v>
      </c>
      <c r="C55" s="459">
        <v>0</v>
      </c>
      <c r="D55" s="460">
        <v>0</v>
      </c>
      <c r="E55" s="461">
        <v>1</v>
      </c>
      <c r="F55" s="459">
        <v>3.9064417061000001E-2</v>
      </c>
      <c r="G55" s="460">
        <v>1.6276840442E-2</v>
      </c>
      <c r="H55" s="462">
        <v>0</v>
      </c>
      <c r="I55" s="459">
        <v>0</v>
      </c>
      <c r="J55" s="460">
        <v>-1.6276840442E-2</v>
      </c>
      <c r="K55" s="463">
        <v>0</v>
      </c>
    </row>
    <row r="56" spans="1:11" ht="14.4" customHeight="1" thickBot="1" x14ac:dyDescent="0.35">
      <c r="A56" s="481" t="s">
        <v>322</v>
      </c>
      <c r="B56" s="459">
        <v>0</v>
      </c>
      <c r="C56" s="459">
        <v>0</v>
      </c>
      <c r="D56" s="460">
        <v>0</v>
      </c>
      <c r="E56" s="461">
        <v>1</v>
      </c>
      <c r="F56" s="459">
        <v>0.17894564041</v>
      </c>
      <c r="G56" s="460">
        <v>7.4560683503999997E-2</v>
      </c>
      <c r="H56" s="462">
        <v>0</v>
      </c>
      <c r="I56" s="459">
        <v>0</v>
      </c>
      <c r="J56" s="460">
        <v>-7.4560683503999997E-2</v>
      </c>
      <c r="K56" s="463">
        <v>0</v>
      </c>
    </row>
    <row r="57" spans="1:11" ht="14.4" customHeight="1" thickBot="1" x14ac:dyDescent="0.35">
      <c r="A57" s="481" t="s">
        <v>323</v>
      </c>
      <c r="B57" s="459">
        <v>0</v>
      </c>
      <c r="C57" s="459">
        <v>0</v>
      </c>
      <c r="D57" s="460">
        <v>0</v>
      </c>
      <c r="E57" s="461">
        <v>1</v>
      </c>
      <c r="F57" s="459">
        <v>5.8036423916000002E-2</v>
      </c>
      <c r="G57" s="460">
        <v>2.4181843298000001E-2</v>
      </c>
      <c r="H57" s="462">
        <v>0</v>
      </c>
      <c r="I57" s="459">
        <v>0</v>
      </c>
      <c r="J57" s="460">
        <v>-2.4181843298000001E-2</v>
      </c>
      <c r="K57" s="463">
        <v>0</v>
      </c>
    </row>
    <row r="58" spans="1:11" ht="14.4" customHeight="1" thickBot="1" x14ac:dyDescent="0.35">
      <c r="A58" s="484" t="s">
        <v>46</v>
      </c>
      <c r="B58" s="464">
        <v>0</v>
      </c>
      <c r="C58" s="464">
        <v>5.5490000000000004</v>
      </c>
      <c r="D58" s="465">
        <v>5.5490000000000004</v>
      </c>
      <c r="E58" s="466" t="s">
        <v>271</v>
      </c>
      <c r="F58" s="464">
        <v>0</v>
      </c>
      <c r="G58" s="465">
        <v>0</v>
      </c>
      <c r="H58" s="467">
        <v>0</v>
      </c>
      <c r="I58" s="464">
        <v>1.0549999999999999</v>
      </c>
      <c r="J58" s="465">
        <v>1.0549999999999999</v>
      </c>
      <c r="K58" s="468" t="s">
        <v>271</v>
      </c>
    </row>
    <row r="59" spans="1:11" ht="14.4" customHeight="1" thickBot="1" x14ac:dyDescent="0.35">
      <c r="A59" s="480" t="s">
        <v>324</v>
      </c>
      <c r="B59" s="464">
        <v>0</v>
      </c>
      <c r="C59" s="464">
        <v>5.5490000000000004</v>
      </c>
      <c r="D59" s="465">
        <v>5.5490000000000004</v>
      </c>
      <c r="E59" s="466" t="s">
        <v>271</v>
      </c>
      <c r="F59" s="464">
        <v>0</v>
      </c>
      <c r="G59" s="465">
        <v>0</v>
      </c>
      <c r="H59" s="467">
        <v>0</v>
      </c>
      <c r="I59" s="464">
        <v>1.0549999999999999</v>
      </c>
      <c r="J59" s="465">
        <v>1.0549999999999999</v>
      </c>
      <c r="K59" s="468" t="s">
        <v>271</v>
      </c>
    </row>
    <row r="60" spans="1:11" ht="14.4" customHeight="1" thickBot="1" x14ac:dyDescent="0.35">
      <c r="A60" s="481" t="s">
        <v>325</v>
      </c>
      <c r="B60" s="459">
        <v>0</v>
      </c>
      <c r="C60" s="459">
        <v>5.5490000000000004</v>
      </c>
      <c r="D60" s="460">
        <v>5.5490000000000004</v>
      </c>
      <c r="E60" s="469" t="s">
        <v>271</v>
      </c>
      <c r="F60" s="459">
        <v>0</v>
      </c>
      <c r="G60" s="460">
        <v>0</v>
      </c>
      <c r="H60" s="462">
        <v>0</v>
      </c>
      <c r="I60" s="459">
        <v>1.0549999999999999</v>
      </c>
      <c r="J60" s="460">
        <v>1.0549999999999999</v>
      </c>
      <c r="K60" s="470" t="s">
        <v>271</v>
      </c>
    </row>
    <row r="61" spans="1:11" ht="14.4" customHeight="1" thickBot="1" x14ac:dyDescent="0.35">
      <c r="A61" s="479" t="s">
        <v>47</v>
      </c>
      <c r="B61" s="459">
        <v>250.70369169163499</v>
      </c>
      <c r="C61" s="459">
        <v>250.85624000000101</v>
      </c>
      <c r="D61" s="460">
        <v>0.152548308365</v>
      </c>
      <c r="E61" s="461">
        <v>1.0006084805019999</v>
      </c>
      <c r="F61" s="459">
        <v>229.14003184033101</v>
      </c>
      <c r="G61" s="460">
        <v>95.475013266803998</v>
      </c>
      <c r="H61" s="462">
        <v>19.566179999999999</v>
      </c>
      <c r="I61" s="459">
        <v>99.637089999999006</v>
      </c>
      <c r="J61" s="460">
        <v>4.1620767331949997</v>
      </c>
      <c r="K61" s="463">
        <v>0.43483056714099999</v>
      </c>
    </row>
    <row r="62" spans="1:11" ht="14.4" customHeight="1" thickBot="1" x14ac:dyDescent="0.35">
      <c r="A62" s="480" t="s">
        <v>326</v>
      </c>
      <c r="B62" s="464">
        <v>70.492432265722996</v>
      </c>
      <c r="C62" s="464">
        <v>48.898530000000001</v>
      </c>
      <c r="D62" s="465">
        <v>-21.593902265722999</v>
      </c>
      <c r="E62" s="471">
        <v>0.69367063141800001</v>
      </c>
      <c r="F62" s="464">
        <v>48.694805279264997</v>
      </c>
      <c r="G62" s="465">
        <v>20.289502199693001</v>
      </c>
      <c r="H62" s="467">
        <v>3.39236</v>
      </c>
      <c r="I62" s="464">
        <v>17.89124</v>
      </c>
      <c r="J62" s="465">
        <v>-2.3982621996929998</v>
      </c>
      <c r="K62" s="472">
        <v>0.36741578279999998</v>
      </c>
    </row>
    <row r="63" spans="1:11" ht="14.4" customHeight="1" thickBot="1" x14ac:dyDescent="0.35">
      <c r="A63" s="481" t="s">
        <v>327</v>
      </c>
      <c r="B63" s="459">
        <v>62.554253533694002</v>
      </c>
      <c r="C63" s="459">
        <v>38.337800000000001</v>
      </c>
      <c r="D63" s="460">
        <v>-24.216453533692999</v>
      </c>
      <c r="E63" s="461">
        <v>0.61287279176499998</v>
      </c>
      <c r="F63" s="459">
        <v>38.083097799275997</v>
      </c>
      <c r="G63" s="460">
        <v>15.867957416365</v>
      </c>
      <c r="H63" s="462">
        <v>2.6168999999999998</v>
      </c>
      <c r="I63" s="459">
        <v>14.7142</v>
      </c>
      <c r="J63" s="460">
        <v>-1.153757416365</v>
      </c>
      <c r="K63" s="463">
        <v>0.38637087974099998</v>
      </c>
    </row>
    <row r="64" spans="1:11" ht="14.4" customHeight="1" thickBot="1" x14ac:dyDescent="0.35">
      <c r="A64" s="481" t="s">
        <v>328</v>
      </c>
      <c r="B64" s="459">
        <v>7.9381787320289998</v>
      </c>
      <c r="C64" s="459">
        <v>10.56073</v>
      </c>
      <c r="D64" s="460">
        <v>2.62255126797</v>
      </c>
      <c r="E64" s="461">
        <v>1.3303719097910001</v>
      </c>
      <c r="F64" s="459">
        <v>10.611707479988</v>
      </c>
      <c r="G64" s="460">
        <v>4.4215447833279997</v>
      </c>
      <c r="H64" s="462">
        <v>0.77546000000000004</v>
      </c>
      <c r="I64" s="459">
        <v>3.1770399999999999</v>
      </c>
      <c r="J64" s="460">
        <v>-1.2445047833280001</v>
      </c>
      <c r="K64" s="463">
        <v>0.299390084582</v>
      </c>
    </row>
    <row r="65" spans="1:11" ht="14.4" customHeight="1" thickBot="1" x14ac:dyDescent="0.35">
      <c r="A65" s="480" t="s">
        <v>329</v>
      </c>
      <c r="B65" s="464">
        <v>6.6237773788799998</v>
      </c>
      <c r="C65" s="464">
        <v>5.2016</v>
      </c>
      <c r="D65" s="465">
        <v>-1.4221773788800001</v>
      </c>
      <c r="E65" s="471">
        <v>0.78529209278400003</v>
      </c>
      <c r="F65" s="464">
        <v>1.9999999999989999</v>
      </c>
      <c r="G65" s="465">
        <v>0.83333333333299997</v>
      </c>
      <c r="H65" s="467">
        <v>0</v>
      </c>
      <c r="I65" s="464">
        <v>2.00387</v>
      </c>
      <c r="J65" s="465">
        <v>1.170536666666</v>
      </c>
      <c r="K65" s="472">
        <v>1.001935</v>
      </c>
    </row>
    <row r="66" spans="1:11" ht="14.4" customHeight="1" thickBot="1" x14ac:dyDescent="0.35">
      <c r="A66" s="481" t="s">
        <v>330</v>
      </c>
      <c r="B66" s="459">
        <v>1.7036619718299999</v>
      </c>
      <c r="C66" s="459">
        <v>1.62</v>
      </c>
      <c r="D66" s="460">
        <v>-8.3661971830000001E-2</v>
      </c>
      <c r="E66" s="461">
        <v>0.950892857142</v>
      </c>
      <c r="F66" s="459">
        <v>1.9999999999989999</v>
      </c>
      <c r="G66" s="460">
        <v>0.83333333333299997</v>
      </c>
      <c r="H66" s="462">
        <v>0</v>
      </c>
      <c r="I66" s="459">
        <v>0.80999999999899996</v>
      </c>
      <c r="J66" s="460">
        <v>-2.3333333333E-2</v>
      </c>
      <c r="K66" s="463">
        <v>0.40500000000000003</v>
      </c>
    </row>
    <row r="67" spans="1:11" ht="14.4" customHeight="1" thickBot="1" x14ac:dyDescent="0.35">
      <c r="A67" s="481" t="s">
        <v>331</v>
      </c>
      <c r="B67" s="459">
        <v>4.9201154070489999</v>
      </c>
      <c r="C67" s="459">
        <v>3.5815999999999999</v>
      </c>
      <c r="D67" s="460">
        <v>-1.338515407049</v>
      </c>
      <c r="E67" s="461">
        <v>0.72795040434699998</v>
      </c>
      <c r="F67" s="459">
        <v>0</v>
      </c>
      <c r="G67" s="460">
        <v>0</v>
      </c>
      <c r="H67" s="462">
        <v>0</v>
      </c>
      <c r="I67" s="459">
        <v>1.19387</v>
      </c>
      <c r="J67" s="460">
        <v>1.19387</v>
      </c>
      <c r="K67" s="470" t="s">
        <v>271</v>
      </c>
    </row>
    <row r="68" spans="1:11" ht="14.4" customHeight="1" thickBot="1" x14ac:dyDescent="0.35">
      <c r="A68" s="480" t="s">
        <v>332</v>
      </c>
      <c r="B68" s="464">
        <v>133.47116620482799</v>
      </c>
      <c r="C68" s="464">
        <v>118.12882999999999</v>
      </c>
      <c r="D68" s="465">
        <v>-15.342336204827999</v>
      </c>
      <c r="E68" s="471">
        <v>0.88505130627700002</v>
      </c>
      <c r="F68" s="464">
        <v>122.174190146565</v>
      </c>
      <c r="G68" s="465">
        <v>50.905912561068</v>
      </c>
      <c r="H68" s="467">
        <v>14.92182</v>
      </c>
      <c r="I68" s="464">
        <v>52.470480000000002</v>
      </c>
      <c r="J68" s="465">
        <v>1.564567438931</v>
      </c>
      <c r="K68" s="472">
        <v>0.42947270562599998</v>
      </c>
    </row>
    <row r="69" spans="1:11" ht="14.4" customHeight="1" thickBot="1" x14ac:dyDescent="0.35">
      <c r="A69" s="481" t="s">
        <v>333</v>
      </c>
      <c r="B69" s="459">
        <v>118.70620724585601</v>
      </c>
      <c r="C69" s="459">
        <v>104.95072999999999</v>
      </c>
      <c r="D69" s="460">
        <v>-13.755477245854999</v>
      </c>
      <c r="E69" s="461">
        <v>0.88412166840299999</v>
      </c>
      <c r="F69" s="459">
        <v>108.570993282149</v>
      </c>
      <c r="G69" s="460">
        <v>45.237913867562</v>
      </c>
      <c r="H69" s="462">
        <v>9.1791900000000002</v>
      </c>
      <c r="I69" s="459">
        <v>44.411670000000001</v>
      </c>
      <c r="J69" s="460">
        <v>-0.82624386756199997</v>
      </c>
      <c r="K69" s="463">
        <v>0.40905649526999999</v>
      </c>
    </row>
    <row r="70" spans="1:11" ht="14.4" customHeight="1" thickBot="1" x14ac:dyDescent="0.35">
      <c r="A70" s="481" t="s">
        <v>334</v>
      </c>
      <c r="B70" s="459">
        <v>0</v>
      </c>
      <c r="C70" s="459">
        <v>0</v>
      </c>
      <c r="D70" s="460">
        <v>0</v>
      </c>
      <c r="E70" s="461">
        <v>1</v>
      </c>
      <c r="F70" s="459">
        <v>0</v>
      </c>
      <c r="G70" s="460">
        <v>0</v>
      </c>
      <c r="H70" s="462">
        <v>4.3559999999999999</v>
      </c>
      <c r="I70" s="459">
        <v>4.3559999999999999</v>
      </c>
      <c r="J70" s="460">
        <v>4.3559999999999999</v>
      </c>
      <c r="K70" s="470" t="s">
        <v>281</v>
      </c>
    </row>
    <row r="71" spans="1:11" ht="14.4" customHeight="1" thickBot="1" x14ac:dyDescent="0.35">
      <c r="A71" s="481" t="s">
        <v>335</v>
      </c>
      <c r="B71" s="459">
        <v>14.764958958972001</v>
      </c>
      <c r="C71" s="459">
        <v>13.178100000000001</v>
      </c>
      <c r="D71" s="460">
        <v>-1.5868589589719999</v>
      </c>
      <c r="E71" s="461">
        <v>0.89252533898700004</v>
      </c>
      <c r="F71" s="459">
        <v>13.603196864416001</v>
      </c>
      <c r="G71" s="460">
        <v>5.6679986935060001</v>
      </c>
      <c r="H71" s="462">
        <v>0.50680000000000003</v>
      </c>
      <c r="I71" s="459">
        <v>2.4000599999999999</v>
      </c>
      <c r="J71" s="460">
        <v>-3.2679386935060002</v>
      </c>
      <c r="K71" s="463">
        <v>0.17643352690700001</v>
      </c>
    </row>
    <row r="72" spans="1:11" ht="14.4" customHeight="1" thickBot="1" x14ac:dyDescent="0.35">
      <c r="A72" s="481" t="s">
        <v>336</v>
      </c>
      <c r="B72" s="459">
        <v>0</v>
      </c>
      <c r="C72" s="459">
        <v>0</v>
      </c>
      <c r="D72" s="460">
        <v>0</v>
      </c>
      <c r="E72" s="461">
        <v>1</v>
      </c>
      <c r="F72" s="459">
        <v>0</v>
      </c>
      <c r="G72" s="460">
        <v>0</v>
      </c>
      <c r="H72" s="462">
        <v>0.87983</v>
      </c>
      <c r="I72" s="459">
        <v>1.3027500000000001</v>
      </c>
      <c r="J72" s="460">
        <v>1.3027500000000001</v>
      </c>
      <c r="K72" s="470" t="s">
        <v>281</v>
      </c>
    </row>
    <row r="73" spans="1:11" ht="14.4" customHeight="1" thickBot="1" x14ac:dyDescent="0.35">
      <c r="A73" s="480" t="s">
        <v>337</v>
      </c>
      <c r="B73" s="464">
        <v>39.135097210551997</v>
      </c>
      <c r="C73" s="464">
        <v>49.881509999999999</v>
      </c>
      <c r="D73" s="465">
        <v>10.746412789448</v>
      </c>
      <c r="E73" s="471">
        <v>1.2745978304750001</v>
      </c>
      <c r="F73" s="464">
        <v>56.271036414500003</v>
      </c>
      <c r="G73" s="465">
        <v>23.446265172707999</v>
      </c>
      <c r="H73" s="467">
        <v>1.252</v>
      </c>
      <c r="I73" s="464">
        <v>27.271499999999001</v>
      </c>
      <c r="J73" s="465">
        <v>3.8252348272910002</v>
      </c>
      <c r="K73" s="472">
        <v>0.484645418632</v>
      </c>
    </row>
    <row r="74" spans="1:11" ht="14.4" customHeight="1" thickBot="1" x14ac:dyDescent="0.35">
      <c r="A74" s="481" t="s">
        <v>338</v>
      </c>
      <c r="B74" s="459">
        <v>30.505935708654999</v>
      </c>
      <c r="C74" s="459">
        <v>40.758989999999997</v>
      </c>
      <c r="D74" s="460">
        <v>10.253054291345</v>
      </c>
      <c r="E74" s="461">
        <v>1.3361003048469999</v>
      </c>
      <c r="F74" s="459">
        <v>40.103435253828003</v>
      </c>
      <c r="G74" s="460">
        <v>16.709764689095</v>
      </c>
      <c r="H74" s="462">
        <v>1.252</v>
      </c>
      <c r="I74" s="459">
        <v>17.1875</v>
      </c>
      <c r="J74" s="460">
        <v>0.47773531090400001</v>
      </c>
      <c r="K74" s="463">
        <v>0.42857924492499999</v>
      </c>
    </row>
    <row r="75" spans="1:11" ht="14.4" customHeight="1" thickBot="1" x14ac:dyDescent="0.35">
      <c r="A75" s="481" t="s">
        <v>339</v>
      </c>
      <c r="B75" s="459">
        <v>3.1704348531090001</v>
      </c>
      <c r="C75" s="459">
        <v>1.2150000000000001</v>
      </c>
      <c r="D75" s="460">
        <v>-1.955434853109</v>
      </c>
      <c r="E75" s="461">
        <v>0.38322818675999998</v>
      </c>
      <c r="F75" s="459">
        <v>1</v>
      </c>
      <c r="G75" s="460">
        <v>0.416666666666</v>
      </c>
      <c r="H75" s="462">
        <v>0</v>
      </c>
      <c r="I75" s="459">
        <v>0</v>
      </c>
      <c r="J75" s="460">
        <v>-0.416666666666</v>
      </c>
      <c r="K75" s="463">
        <v>0</v>
      </c>
    </row>
    <row r="76" spans="1:11" ht="14.4" customHeight="1" thickBot="1" x14ac:dyDescent="0.35">
      <c r="A76" s="481" t="s">
        <v>340</v>
      </c>
      <c r="B76" s="459">
        <v>4.5576081923240004</v>
      </c>
      <c r="C76" s="459">
        <v>3.51952</v>
      </c>
      <c r="D76" s="460">
        <v>-1.038088192324</v>
      </c>
      <c r="E76" s="461">
        <v>0.77222961068100004</v>
      </c>
      <c r="F76" s="459">
        <v>5.8986602457149999</v>
      </c>
      <c r="G76" s="460">
        <v>2.4577751023809999</v>
      </c>
      <c r="H76" s="462">
        <v>0</v>
      </c>
      <c r="I76" s="459">
        <v>3.8629999999989999</v>
      </c>
      <c r="J76" s="460">
        <v>1.405224897618</v>
      </c>
      <c r="K76" s="463">
        <v>0.65489447418199997</v>
      </c>
    </row>
    <row r="77" spans="1:11" ht="14.4" customHeight="1" thickBot="1" x14ac:dyDescent="0.35">
      <c r="A77" s="481" t="s">
        <v>341</v>
      </c>
      <c r="B77" s="459">
        <v>0.90111845646199995</v>
      </c>
      <c r="C77" s="459">
        <v>4.3879999999999999</v>
      </c>
      <c r="D77" s="460">
        <v>3.4868815435370002</v>
      </c>
      <c r="E77" s="461">
        <v>4.8695040796580003</v>
      </c>
      <c r="F77" s="459">
        <v>9.2689409149569997</v>
      </c>
      <c r="G77" s="460">
        <v>3.8620587145649998</v>
      </c>
      <c r="H77" s="462">
        <v>0</v>
      </c>
      <c r="I77" s="459">
        <v>6.220999999999</v>
      </c>
      <c r="J77" s="460">
        <v>2.3589412854340002</v>
      </c>
      <c r="K77" s="463">
        <v>0.67116621597600001</v>
      </c>
    </row>
    <row r="78" spans="1:11" ht="14.4" customHeight="1" thickBot="1" x14ac:dyDescent="0.35">
      <c r="A78" s="480" t="s">
        <v>342</v>
      </c>
      <c r="B78" s="464">
        <v>0.98121863164900003</v>
      </c>
      <c r="C78" s="464">
        <v>28.74577</v>
      </c>
      <c r="D78" s="465">
        <v>27.764551368349998</v>
      </c>
      <c r="E78" s="471">
        <v>0</v>
      </c>
      <c r="F78" s="464">
        <v>0</v>
      </c>
      <c r="G78" s="465">
        <v>0</v>
      </c>
      <c r="H78" s="467">
        <v>0</v>
      </c>
      <c r="I78" s="464">
        <v>0</v>
      </c>
      <c r="J78" s="465">
        <v>0</v>
      </c>
      <c r="K78" s="468" t="s">
        <v>271</v>
      </c>
    </row>
    <row r="79" spans="1:11" ht="14.4" customHeight="1" thickBot="1" x14ac:dyDescent="0.35">
      <c r="A79" s="481" t="s">
        <v>343</v>
      </c>
      <c r="B79" s="459">
        <v>0.98121863164900003</v>
      </c>
      <c r="C79" s="459">
        <v>0.75</v>
      </c>
      <c r="D79" s="460">
        <v>-0.231218631649</v>
      </c>
      <c r="E79" s="461">
        <v>0.76435564491700003</v>
      </c>
      <c r="F79" s="459">
        <v>0</v>
      </c>
      <c r="G79" s="460">
        <v>0</v>
      </c>
      <c r="H79" s="462">
        <v>0</v>
      </c>
      <c r="I79" s="459">
        <v>0</v>
      </c>
      <c r="J79" s="460">
        <v>0</v>
      </c>
      <c r="K79" s="470" t="s">
        <v>271</v>
      </c>
    </row>
    <row r="80" spans="1:11" ht="14.4" customHeight="1" thickBot="1" x14ac:dyDescent="0.35">
      <c r="A80" s="481" t="s">
        <v>344</v>
      </c>
      <c r="B80" s="459">
        <v>0</v>
      </c>
      <c r="C80" s="459">
        <v>27.99577</v>
      </c>
      <c r="D80" s="460">
        <v>27.99577</v>
      </c>
      <c r="E80" s="469" t="s">
        <v>281</v>
      </c>
      <c r="F80" s="459">
        <v>0</v>
      </c>
      <c r="G80" s="460">
        <v>0</v>
      </c>
      <c r="H80" s="462">
        <v>0</v>
      </c>
      <c r="I80" s="459">
        <v>0</v>
      </c>
      <c r="J80" s="460">
        <v>0</v>
      </c>
      <c r="K80" s="470" t="s">
        <v>271</v>
      </c>
    </row>
    <row r="81" spans="1:11" ht="14.4" customHeight="1" thickBot="1" x14ac:dyDescent="0.35">
      <c r="A81" s="478" t="s">
        <v>48</v>
      </c>
      <c r="B81" s="459">
        <v>8541.5157958603104</v>
      </c>
      <c r="C81" s="459">
        <v>9441.3414200000207</v>
      </c>
      <c r="D81" s="460">
        <v>899.825624139708</v>
      </c>
      <c r="E81" s="461">
        <v>1.1053472996639999</v>
      </c>
      <c r="F81" s="459">
        <v>9277.9296980000108</v>
      </c>
      <c r="G81" s="460">
        <v>3865.80404083334</v>
      </c>
      <c r="H81" s="462">
        <v>791.26916000000006</v>
      </c>
      <c r="I81" s="459">
        <v>4120.1402799999996</v>
      </c>
      <c r="J81" s="460">
        <v>254.336239166659</v>
      </c>
      <c r="K81" s="463">
        <v>0.44407970464399998</v>
      </c>
    </row>
    <row r="82" spans="1:11" ht="14.4" customHeight="1" thickBot="1" x14ac:dyDescent="0.35">
      <c r="A82" s="484" t="s">
        <v>345</v>
      </c>
      <c r="B82" s="464">
        <v>6298.3557958603096</v>
      </c>
      <c r="C82" s="464">
        <v>6966.4350000000104</v>
      </c>
      <c r="D82" s="465">
        <v>668.07920413970498</v>
      </c>
      <c r="E82" s="471">
        <v>1.1060720012950001</v>
      </c>
      <c r="F82" s="464">
        <v>6591.0900000000101</v>
      </c>
      <c r="G82" s="465">
        <v>2746.2875000000099</v>
      </c>
      <c r="H82" s="467">
        <v>581.81899999999996</v>
      </c>
      <c r="I82" s="464">
        <v>3030.8270000000002</v>
      </c>
      <c r="J82" s="465">
        <v>284.53949999999298</v>
      </c>
      <c r="K82" s="472">
        <v>0.45983699206</v>
      </c>
    </row>
    <row r="83" spans="1:11" ht="14.4" customHeight="1" thickBot="1" x14ac:dyDescent="0.35">
      <c r="A83" s="480" t="s">
        <v>346</v>
      </c>
      <c r="B83" s="464">
        <v>6230.99999999998</v>
      </c>
      <c r="C83" s="464">
        <v>6843.0960000000096</v>
      </c>
      <c r="D83" s="465">
        <v>612.09600000003104</v>
      </c>
      <c r="E83" s="471">
        <v>1.0982339913329999</v>
      </c>
      <c r="F83" s="464">
        <v>6466.9200000000101</v>
      </c>
      <c r="G83" s="465">
        <v>2694.5500000000102</v>
      </c>
      <c r="H83" s="467">
        <v>581.81899999999996</v>
      </c>
      <c r="I83" s="464">
        <v>3025.5749999999998</v>
      </c>
      <c r="J83" s="465">
        <v>331.02499999999202</v>
      </c>
      <c r="K83" s="472">
        <v>0.46785409437499997</v>
      </c>
    </row>
    <row r="84" spans="1:11" ht="14.4" customHeight="1" thickBot="1" x14ac:dyDescent="0.35">
      <c r="A84" s="481" t="s">
        <v>347</v>
      </c>
      <c r="B84" s="459">
        <v>6230.99999999998</v>
      </c>
      <c r="C84" s="459">
        <v>6843.0960000000096</v>
      </c>
      <c r="D84" s="460">
        <v>612.09600000003104</v>
      </c>
      <c r="E84" s="461">
        <v>1.0982339913329999</v>
      </c>
      <c r="F84" s="459">
        <v>6466.9200000000101</v>
      </c>
      <c r="G84" s="460">
        <v>2694.5500000000102</v>
      </c>
      <c r="H84" s="462">
        <v>581.81899999999996</v>
      </c>
      <c r="I84" s="459">
        <v>3025.5749999999998</v>
      </c>
      <c r="J84" s="460">
        <v>331.02499999999202</v>
      </c>
      <c r="K84" s="463">
        <v>0.46785409437499997</v>
      </c>
    </row>
    <row r="85" spans="1:11" ht="14.4" customHeight="1" thickBot="1" x14ac:dyDescent="0.35">
      <c r="A85" s="480" t="s">
        <v>348</v>
      </c>
      <c r="B85" s="464">
        <v>52.505795860326998</v>
      </c>
      <c r="C85" s="464">
        <v>79.2</v>
      </c>
      <c r="D85" s="465">
        <v>26.694204139673001</v>
      </c>
      <c r="E85" s="471">
        <v>1.5084049046820001</v>
      </c>
      <c r="F85" s="464">
        <v>79.2</v>
      </c>
      <c r="G85" s="465">
        <v>33</v>
      </c>
      <c r="H85" s="467">
        <v>0</v>
      </c>
      <c r="I85" s="464">
        <v>0</v>
      </c>
      <c r="J85" s="465">
        <v>-33</v>
      </c>
      <c r="K85" s="472">
        <v>0</v>
      </c>
    </row>
    <row r="86" spans="1:11" ht="14.4" customHeight="1" thickBot="1" x14ac:dyDescent="0.35">
      <c r="A86" s="481" t="s">
        <v>349</v>
      </c>
      <c r="B86" s="459">
        <v>52.505795860326998</v>
      </c>
      <c r="C86" s="459">
        <v>79.2</v>
      </c>
      <c r="D86" s="460">
        <v>26.694204139673001</v>
      </c>
      <c r="E86" s="461">
        <v>1.5084049046820001</v>
      </c>
      <c r="F86" s="459">
        <v>79.2</v>
      </c>
      <c r="G86" s="460">
        <v>33</v>
      </c>
      <c r="H86" s="462">
        <v>0</v>
      </c>
      <c r="I86" s="459">
        <v>0</v>
      </c>
      <c r="J86" s="460">
        <v>-33</v>
      </c>
      <c r="K86" s="463">
        <v>0</v>
      </c>
    </row>
    <row r="87" spans="1:11" ht="14.4" customHeight="1" thickBot="1" x14ac:dyDescent="0.35">
      <c r="A87" s="480" t="s">
        <v>350</v>
      </c>
      <c r="B87" s="464">
        <v>14.85</v>
      </c>
      <c r="C87" s="464">
        <v>29.138999999999999</v>
      </c>
      <c r="D87" s="465">
        <v>14.289</v>
      </c>
      <c r="E87" s="471">
        <v>1.962222222222</v>
      </c>
      <c r="F87" s="464">
        <v>27.93</v>
      </c>
      <c r="G87" s="465">
        <v>11.637499999999999</v>
      </c>
      <c r="H87" s="467">
        <v>0</v>
      </c>
      <c r="I87" s="464">
        <v>5.2519999999999998</v>
      </c>
      <c r="J87" s="465">
        <v>-6.3855000000000004</v>
      </c>
      <c r="K87" s="472">
        <v>0.188041532402</v>
      </c>
    </row>
    <row r="88" spans="1:11" ht="14.4" customHeight="1" thickBot="1" x14ac:dyDescent="0.35">
      <c r="A88" s="481" t="s">
        <v>351</v>
      </c>
      <c r="B88" s="459">
        <v>14.85</v>
      </c>
      <c r="C88" s="459">
        <v>29.138999999999999</v>
      </c>
      <c r="D88" s="460">
        <v>14.289</v>
      </c>
      <c r="E88" s="461">
        <v>1.962222222222</v>
      </c>
      <c r="F88" s="459">
        <v>27.93</v>
      </c>
      <c r="G88" s="460">
        <v>11.637499999999999</v>
      </c>
      <c r="H88" s="462">
        <v>0</v>
      </c>
      <c r="I88" s="459">
        <v>5.2519999999999998</v>
      </c>
      <c r="J88" s="460">
        <v>-6.3855000000000004</v>
      </c>
      <c r="K88" s="463">
        <v>0.188041532402</v>
      </c>
    </row>
    <row r="89" spans="1:11" ht="14.4" customHeight="1" thickBot="1" x14ac:dyDescent="0.35">
      <c r="A89" s="483" t="s">
        <v>352</v>
      </c>
      <c r="B89" s="459">
        <v>0</v>
      </c>
      <c r="C89" s="459">
        <v>15</v>
      </c>
      <c r="D89" s="460">
        <v>15</v>
      </c>
      <c r="E89" s="469" t="s">
        <v>281</v>
      </c>
      <c r="F89" s="459">
        <v>17.04</v>
      </c>
      <c r="G89" s="460">
        <v>7.1</v>
      </c>
      <c r="H89" s="462">
        <v>0</v>
      </c>
      <c r="I89" s="459">
        <v>0</v>
      </c>
      <c r="J89" s="460">
        <v>-7.1</v>
      </c>
      <c r="K89" s="463">
        <v>0</v>
      </c>
    </row>
    <row r="90" spans="1:11" ht="14.4" customHeight="1" thickBot="1" x14ac:dyDescent="0.35">
      <c r="A90" s="481" t="s">
        <v>353</v>
      </c>
      <c r="B90" s="459">
        <v>0</v>
      </c>
      <c r="C90" s="459">
        <v>15</v>
      </c>
      <c r="D90" s="460">
        <v>15</v>
      </c>
      <c r="E90" s="469" t="s">
        <v>281</v>
      </c>
      <c r="F90" s="459">
        <v>17.04</v>
      </c>
      <c r="G90" s="460">
        <v>7.1</v>
      </c>
      <c r="H90" s="462">
        <v>0</v>
      </c>
      <c r="I90" s="459">
        <v>0</v>
      </c>
      <c r="J90" s="460">
        <v>-7.1</v>
      </c>
      <c r="K90" s="463">
        <v>0</v>
      </c>
    </row>
    <row r="91" spans="1:11" ht="14.4" customHeight="1" thickBot="1" x14ac:dyDescent="0.35">
      <c r="A91" s="479" t="s">
        <v>354</v>
      </c>
      <c r="B91" s="459">
        <v>2118.54</v>
      </c>
      <c r="C91" s="459">
        <v>2337.4630000000002</v>
      </c>
      <c r="D91" s="460">
        <v>218.923000000005</v>
      </c>
      <c r="E91" s="461">
        <v>1.1033367319</v>
      </c>
      <c r="F91" s="459">
        <v>2508.7800000000002</v>
      </c>
      <c r="G91" s="460">
        <v>1045.325</v>
      </c>
      <c r="H91" s="462">
        <v>197.81675000000001</v>
      </c>
      <c r="I91" s="459">
        <v>1028.6947500000001</v>
      </c>
      <c r="J91" s="460">
        <v>-16.630249999998998</v>
      </c>
      <c r="K91" s="463">
        <v>0.410037847081</v>
      </c>
    </row>
    <row r="92" spans="1:11" ht="14.4" customHeight="1" thickBot="1" x14ac:dyDescent="0.35">
      <c r="A92" s="480" t="s">
        <v>355</v>
      </c>
      <c r="B92" s="464">
        <v>560.79000000000099</v>
      </c>
      <c r="C92" s="464">
        <v>618.73900000000106</v>
      </c>
      <c r="D92" s="465">
        <v>57.948999999999003</v>
      </c>
      <c r="E92" s="471">
        <v>1.1033345815719999</v>
      </c>
      <c r="F92" s="464">
        <v>664.08999999999901</v>
      </c>
      <c r="G92" s="465">
        <v>276.70416666666603</v>
      </c>
      <c r="H92" s="467">
        <v>52.362000000000002</v>
      </c>
      <c r="I92" s="464">
        <v>272.30099999999999</v>
      </c>
      <c r="J92" s="465">
        <v>-4.4031666666660003</v>
      </c>
      <c r="K92" s="472">
        <v>0.41003629026100002</v>
      </c>
    </row>
    <row r="93" spans="1:11" ht="14.4" customHeight="1" thickBot="1" x14ac:dyDescent="0.35">
      <c r="A93" s="481" t="s">
        <v>356</v>
      </c>
      <c r="B93" s="459">
        <v>560.79000000000099</v>
      </c>
      <c r="C93" s="459">
        <v>618.73900000000106</v>
      </c>
      <c r="D93" s="460">
        <v>57.948999999999003</v>
      </c>
      <c r="E93" s="461">
        <v>1.1033345815719999</v>
      </c>
      <c r="F93" s="459">
        <v>664.08999999999901</v>
      </c>
      <c r="G93" s="460">
        <v>276.70416666666603</v>
      </c>
      <c r="H93" s="462">
        <v>52.362000000000002</v>
      </c>
      <c r="I93" s="459">
        <v>272.30099999999999</v>
      </c>
      <c r="J93" s="460">
        <v>-4.4031666666660003</v>
      </c>
      <c r="K93" s="463">
        <v>0.41003629026100002</v>
      </c>
    </row>
    <row r="94" spans="1:11" ht="14.4" customHeight="1" thickBot="1" x14ac:dyDescent="0.35">
      <c r="A94" s="480" t="s">
        <v>357</v>
      </c>
      <c r="B94" s="464">
        <v>1557.75</v>
      </c>
      <c r="C94" s="464">
        <v>1718.7239999999999</v>
      </c>
      <c r="D94" s="465">
        <v>160.97400000000499</v>
      </c>
      <c r="E94" s="471">
        <v>1.103337506018</v>
      </c>
      <c r="F94" s="464">
        <v>1844.69</v>
      </c>
      <c r="G94" s="465">
        <v>768.62083333333305</v>
      </c>
      <c r="H94" s="467">
        <v>145.45474999999999</v>
      </c>
      <c r="I94" s="464">
        <v>756.39374999999995</v>
      </c>
      <c r="J94" s="465">
        <v>-12.227083333333001</v>
      </c>
      <c r="K94" s="472">
        <v>0.41003840753699999</v>
      </c>
    </row>
    <row r="95" spans="1:11" ht="14.4" customHeight="1" thickBot="1" x14ac:dyDescent="0.35">
      <c r="A95" s="481" t="s">
        <v>358</v>
      </c>
      <c r="B95" s="459">
        <v>1557.75</v>
      </c>
      <c r="C95" s="459">
        <v>1718.7239999999999</v>
      </c>
      <c r="D95" s="460">
        <v>160.97400000000499</v>
      </c>
      <c r="E95" s="461">
        <v>1.103337506018</v>
      </c>
      <c r="F95" s="459">
        <v>1844.69</v>
      </c>
      <c r="G95" s="460">
        <v>768.62083333333305</v>
      </c>
      <c r="H95" s="462">
        <v>145.45474999999999</v>
      </c>
      <c r="I95" s="459">
        <v>756.39374999999995</v>
      </c>
      <c r="J95" s="460">
        <v>-12.227083333333001</v>
      </c>
      <c r="K95" s="463">
        <v>0.41003840753699999</v>
      </c>
    </row>
    <row r="96" spans="1:11" ht="14.4" customHeight="1" thickBot="1" x14ac:dyDescent="0.35">
      <c r="A96" s="479" t="s">
        <v>359</v>
      </c>
      <c r="B96" s="459">
        <v>0</v>
      </c>
      <c r="C96" s="459">
        <v>0</v>
      </c>
      <c r="D96" s="460">
        <v>0</v>
      </c>
      <c r="E96" s="461">
        <v>1</v>
      </c>
      <c r="F96" s="459">
        <v>30.469698000000001</v>
      </c>
      <c r="G96" s="460">
        <v>12.695707499999999</v>
      </c>
      <c r="H96" s="462">
        <v>0</v>
      </c>
      <c r="I96" s="459">
        <v>0</v>
      </c>
      <c r="J96" s="460">
        <v>-12.695707499999999</v>
      </c>
      <c r="K96" s="463">
        <v>0</v>
      </c>
    </row>
    <row r="97" spans="1:11" ht="14.4" customHeight="1" thickBot="1" x14ac:dyDescent="0.35">
      <c r="A97" s="480" t="s">
        <v>360</v>
      </c>
      <c r="B97" s="464">
        <v>0</v>
      </c>
      <c r="C97" s="464">
        <v>0</v>
      </c>
      <c r="D97" s="465">
        <v>0</v>
      </c>
      <c r="E97" s="471">
        <v>1</v>
      </c>
      <c r="F97" s="464">
        <v>30.469698000000001</v>
      </c>
      <c r="G97" s="465">
        <v>12.695707499999999</v>
      </c>
      <c r="H97" s="467">
        <v>0</v>
      </c>
      <c r="I97" s="464">
        <v>0</v>
      </c>
      <c r="J97" s="465">
        <v>-12.695707499999999</v>
      </c>
      <c r="K97" s="472">
        <v>0</v>
      </c>
    </row>
    <row r="98" spans="1:11" ht="14.4" customHeight="1" thickBot="1" x14ac:dyDescent="0.35">
      <c r="A98" s="481" t="s">
        <v>361</v>
      </c>
      <c r="B98" s="459">
        <v>0</v>
      </c>
      <c r="C98" s="459">
        <v>0</v>
      </c>
      <c r="D98" s="460">
        <v>0</v>
      </c>
      <c r="E98" s="461">
        <v>1</v>
      </c>
      <c r="F98" s="459">
        <v>30.469698000000001</v>
      </c>
      <c r="G98" s="460">
        <v>12.695707499999999</v>
      </c>
      <c r="H98" s="462">
        <v>0</v>
      </c>
      <c r="I98" s="459">
        <v>0</v>
      </c>
      <c r="J98" s="460">
        <v>-12.695707499999999</v>
      </c>
      <c r="K98" s="463">
        <v>0</v>
      </c>
    </row>
    <row r="99" spans="1:11" ht="14.4" customHeight="1" thickBot="1" x14ac:dyDescent="0.35">
      <c r="A99" s="479" t="s">
        <v>362</v>
      </c>
      <c r="B99" s="459">
        <v>124.62</v>
      </c>
      <c r="C99" s="459">
        <v>137.44342</v>
      </c>
      <c r="D99" s="460">
        <v>12.823419999999</v>
      </c>
      <c r="E99" s="461">
        <v>1.102900176536</v>
      </c>
      <c r="F99" s="459">
        <v>147.59</v>
      </c>
      <c r="G99" s="460">
        <v>61.495833333333003</v>
      </c>
      <c r="H99" s="462">
        <v>11.63341</v>
      </c>
      <c r="I99" s="459">
        <v>60.61853</v>
      </c>
      <c r="J99" s="460">
        <v>-0.87730333333300003</v>
      </c>
      <c r="K99" s="463">
        <v>0.41072247442199999</v>
      </c>
    </row>
    <row r="100" spans="1:11" ht="14.4" customHeight="1" thickBot="1" x14ac:dyDescent="0.35">
      <c r="A100" s="480" t="s">
        <v>363</v>
      </c>
      <c r="B100" s="464">
        <v>124.62</v>
      </c>
      <c r="C100" s="464">
        <v>137.44342</v>
      </c>
      <c r="D100" s="465">
        <v>12.823419999999</v>
      </c>
      <c r="E100" s="471">
        <v>1.102900176536</v>
      </c>
      <c r="F100" s="464">
        <v>147.59</v>
      </c>
      <c r="G100" s="465">
        <v>61.495833333333003</v>
      </c>
      <c r="H100" s="467">
        <v>11.63341</v>
      </c>
      <c r="I100" s="464">
        <v>60.61853</v>
      </c>
      <c r="J100" s="465">
        <v>-0.87730333333300003</v>
      </c>
      <c r="K100" s="472">
        <v>0.41072247442199999</v>
      </c>
    </row>
    <row r="101" spans="1:11" ht="14.4" customHeight="1" thickBot="1" x14ac:dyDescent="0.35">
      <c r="A101" s="481" t="s">
        <v>364</v>
      </c>
      <c r="B101" s="459">
        <v>124.62</v>
      </c>
      <c r="C101" s="459">
        <v>137.44342</v>
      </c>
      <c r="D101" s="460">
        <v>12.823419999999</v>
      </c>
      <c r="E101" s="461">
        <v>1.102900176536</v>
      </c>
      <c r="F101" s="459">
        <v>147.59</v>
      </c>
      <c r="G101" s="460">
        <v>61.495833333333003</v>
      </c>
      <c r="H101" s="462">
        <v>11.63341</v>
      </c>
      <c r="I101" s="459">
        <v>60.61853</v>
      </c>
      <c r="J101" s="460">
        <v>-0.87730333333300003</v>
      </c>
      <c r="K101" s="463">
        <v>0.41072247442199999</v>
      </c>
    </row>
    <row r="102" spans="1:11" ht="14.4" customHeight="1" thickBot="1" x14ac:dyDescent="0.35">
      <c r="A102" s="478" t="s">
        <v>365</v>
      </c>
      <c r="B102" s="459">
        <v>0</v>
      </c>
      <c r="C102" s="459">
        <v>6.3583499999989996</v>
      </c>
      <c r="D102" s="460">
        <v>6.3583499999989996</v>
      </c>
      <c r="E102" s="469" t="s">
        <v>271</v>
      </c>
      <c r="F102" s="459">
        <v>0</v>
      </c>
      <c r="G102" s="460">
        <v>0</v>
      </c>
      <c r="H102" s="462">
        <v>0</v>
      </c>
      <c r="I102" s="459">
        <v>0</v>
      </c>
      <c r="J102" s="460">
        <v>0</v>
      </c>
      <c r="K102" s="470" t="s">
        <v>271</v>
      </c>
    </row>
    <row r="103" spans="1:11" ht="14.4" customHeight="1" thickBot="1" x14ac:dyDescent="0.35">
      <c r="A103" s="479" t="s">
        <v>366</v>
      </c>
      <c r="B103" s="459">
        <v>0</v>
      </c>
      <c r="C103" s="459">
        <v>6.3583499999989996</v>
      </c>
      <c r="D103" s="460">
        <v>6.3583499999989996</v>
      </c>
      <c r="E103" s="469" t="s">
        <v>271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70" t="s">
        <v>271</v>
      </c>
    </row>
    <row r="104" spans="1:11" ht="14.4" customHeight="1" thickBot="1" x14ac:dyDescent="0.35">
      <c r="A104" s="480" t="s">
        <v>367</v>
      </c>
      <c r="B104" s="464">
        <v>0</v>
      </c>
      <c r="C104" s="464">
        <v>5.9083500000000004</v>
      </c>
      <c r="D104" s="465">
        <v>5.9083500000000004</v>
      </c>
      <c r="E104" s="466" t="s">
        <v>271</v>
      </c>
      <c r="F104" s="464">
        <v>0</v>
      </c>
      <c r="G104" s="465">
        <v>0</v>
      </c>
      <c r="H104" s="467">
        <v>0</v>
      </c>
      <c r="I104" s="464">
        <v>0</v>
      </c>
      <c r="J104" s="465">
        <v>0</v>
      </c>
      <c r="K104" s="468" t="s">
        <v>271</v>
      </c>
    </row>
    <row r="105" spans="1:11" ht="14.4" customHeight="1" thickBot="1" x14ac:dyDescent="0.35">
      <c r="A105" s="481" t="s">
        <v>368</v>
      </c>
      <c r="B105" s="459">
        <v>0</v>
      </c>
      <c r="C105" s="459">
        <v>5.9083500000000004</v>
      </c>
      <c r="D105" s="460">
        <v>5.9083500000000004</v>
      </c>
      <c r="E105" s="469" t="s">
        <v>271</v>
      </c>
      <c r="F105" s="459">
        <v>0</v>
      </c>
      <c r="G105" s="460">
        <v>0</v>
      </c>
      <c r="H105" s="462">
        <v>0</v>
      </c>
      <c r="I105" s="459">
        <v>0</v>
      </c>
      <c r="J105" s="460">
        <v>0</v>
      </c>
      <c r="K105" s="470" t="s">
        <v>271</v>
      </c>
    </row>
    <row r="106" spans="1:11" ht="14.4" customHeight="1" thickBot="1" x14ac:dyDescent="0.35">
      <c r="A106" s="483" t="s">
        <v>369</v>
      </c>
      <c r="B106" s="459">
        <v>0</v>
      </c>
      <c r="C106" s="459">
        <v>0.45</v>
      </c>
      <c r="D106" s="460">
        <v>0.45</v>
      </c>
      <c r="E106" s="469" t="s">
        <v>281</v>
      </c>
      <c r="F106" s="459">
        <v>0</v>
      </c>
      <c r="G106" s="460">
        <v>0</v>
      </c>
      <c r="H106" s="462">
        <v>0</v>
      </c>
      <c r="I106" s="459">
        <v>0</v>
      </c>
      <c r="J106" s="460">
        <v>0</v>
      </c>
      <c r="K106" s="470" t="s">
        <v>271</v>
      </c>
    </row>
    <row r="107" spans="1:11" ht="14.4" customHeight="1" thickBot="1" x14ac:dyDescent="0.35">
      <c r="A107" s="481" t="s">
        <v>370</v>
      </c>
      <c r="B107" s="459">
        <v>0</v>
      </c>
      <c r="C107" s="459">
        <v>0.45</v>
      </c>
      <c r="D107" s="460">
        <v>0.45</v>
      </c>
      <c r="E107" s="469" t="s">
        <v>281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70" t="s">
        <v>271</v>
      </c>
    </row>
    <row r="108" spans="1:11" ht="14.4" customHeight="1" thickBot="1" x14ac:dyDescent="0.35">
      <c r="A108" s="478" t="s">
        <v>371</v>
      </c>
      <c r="B108" s="459">
        <v>383.56989741514701</v>
      </c>
      <c r="C108" s="459">
        <v>615.87318000000096</v>
      </c>
      <c r="D108" s="460">
        <v>232.30328258485301</v>
      </c>
      <c r="E108" s="461">
        <v>1.605634811674</v>
      </c>
      <c r="F108" s="459">
        <v>471.99999999999301</v>
      </c>
      <c r="G108" s="460">
        <v>196.66666666666401</v>
      </c>
      <c r="H108" s="462">
        <v>39.365929999999999</v>
      </c>
      <c r="I108" s="459">
        <v>197.43867</v>
      </c>
      <c r="J108" s="460">
        <v>0.77200333333600002</v>
      </c>
      <c r="K108" s="463">
        <v>0.41830226694900002</v>
      </c>
    </row>
    <row r="109" spans="1:11" ht="14.4" customHeight="1" thickBot="1" x14ac:dyDescent="0.35">
      <c r="A109" s="479" t="s">
        <v>372</v>
      </c>
      <c r="B109" s="459">
        <v>383.56989741514701</v>
      </c>
      <c r="C109" s="459">
        <v>478.92300000000103</v>
      </c>
      <c r="D109" s="460">
        <v>95.353102584853005</v>
      </c>
      <c r="E109" s="461">
        <v>1.248593811004</v>
      </c>
      <c r="F109" s="459">
        <v>471.99999999999301</v>
      </c>
      <c r="G109" s="460">
        <v>196.66666666666401</v>
      </c>
      <c r="H109" s="462">
        <v>39.365929999999999</v>
      </c>
      <c r="I109" s="459">
        <v>197.43867</v>
      </c>
      <c r="J109" s="460">
        <v>0.77200333333600002</v>
      </c>
      <c r="K109" s="463">
        <v>0.41830226694900002</v>
      </c>
    </row>
    <row r="110" spans="1:11" ht="14.4" customHeight="1" thickBot="1" x14ac:dyDescent="0.35">
      <c r="A110" s="480" t="s">
        <v>373</v>
      </c>
      <c r="B110" s="464">
        <v>383.56989741514701</v>
      </c>
      <c r="C110" s="464">
        <v>478.92300000000103</v>
      </c>
      <c r="D110" s="465">
        <v>95.353102584853005</v>
      </c>
      <c r="E110" s="471">
        <v>1.248593811004</v>
      </c>
      <c r="F110" s="464">
        <v>471.99999999999301</v>
      </c>
      <c r="G110" s="465">
        <v>196.66666666666401</v>
      </c>
      <c r="H110" s="467">
        <v>39.365929999999999</v>
      </c>
      <c r="I110" s="464">
        <v>197.43867</v>
      </c>
      <c r="J110" s="465">
        <v>0.77200333333600002</v>
      </c>
      <c r="K110" s="472">
        <v>0.41830226694900002</v>
      </c>
    </row>
    <row r="111" spans="1:11" ht="14.4" customHeight="1" thickBot="1" x14ac:dyDescent="0.35">
      <c r="A111" s="481" t="s">
        <v>374</v>
      </c>
      <c r="B111" s="459">
        <v>180.718470424896</v>
      </c>
      <c r="C111" s="459">
        <v>272.67599999999999</v>
      </c>
      <c r="D111" s="460">
        <v>91.957529575104004</v>
      </c>
      <c r="E111" s="461">
        <v>1.508844111832</v>
      </c>
      <c r="F111" s="459">
        <v>272.99999999999602</v>
      </c>
      <c r="G111" s="460">
        <v>113.749999999998</v>
      </c>
      <c r="H111" s="462">
        <v>22.795500000000001</v>
      </c>
      <c r="I111" s="459">
        <v>113.97748</v>
      </c>
      <c r="J111" s="460">
        <v>0.22748000000099999</v>
      </c>
      <c r="K111" s="463">
        <v>0.41749992673899999</v>
      </c>
    </row>
    <row r="112" spans="1:11" ht="14.4" customHeight="1" thickBot="1" x14ac:dyDescent="0.35">
      <c r="A112" s="481" t="s">
        <v>375</v>
      </c>
      <c r="B112" s="459">
        <v>176.40049277556199</v>
      </c>
      <c r="C112" s="459">
        <v>178.38</v>
      </c>
      <c r="D112" s="460">
        <v>1.9795072244380001</v>
      </c>
      <c r="E112" s="461">
        <v>1.0112216649350001</v>
      </c>
      <c r="F112" s="459">
        <v>171.99999999999699</v>
      </c>
      <c r="G112" s="460">
        <v>71.666666666664995</v>
      </c>
      <c r="H112" s="462">
        <v>14.257999999999999</v>
      </c>
      <c r="I112" s="459">
        <v>71.899000000000001</v>
      </c>
      <c r="J112" s="460">
        <v>0.232333333334</v>
      </c>
      <c r="K112" s="463">
        <v>0.41801744186000001</v>
      </c>
    </row>
    <row r="113" spans="1:11" ht="14.4" customHeight="1" thickBot="1" x14ac:dyDescent="0.35">
      <c r="A113" s="481" t="s">
        <v>376</v>
      </c>
      <c r="B113" s="459">
        <v>26.450934214688999</v>
      </c>
      <c r="C113" s="459">
        <v>27.867000000000001</v>
      </c>
      <c r="D113" s="460">
        <v>1.41606578531</v>
      </c>
      <c r="E113" s="461">
        <v>1.0535355679239999</v>
      </c>
      <c r="F113" s="459">
        <v>26.999999999999002</v>
      </c>
      <c r="G113" s="460">
        <v>11.249999999999</v>
      </c>
      <c r="H113" s="462">
        <v>2.31243</v>
      </c>
      <c r="I113" s="459">
        <v>11.562189999999999</v>
      </c>
      <c r="J113" s="460">
        <v>0.31219000000000002</v>
      </c>
      <c r="K113" s="463">
        <v>0.42822925925900002</v>
      </c>
    </row>
    <row r="114" spans="1:11" ht="14.4" customHeight="1" thickBot="1" x14ac:dyDescent="0.35">
      <c r="A114" s="479" t="s">
        <v>377</v>
      </c>
      <c r="B114" s="459">
        <v>0</v>
      </c>
      <c r="C114" s="459">
        <v>136.95017999999999</v>
      </c>
      <c r="D114" s="460">
        <v>136.95017999999999</v>
      </c>
      <c r="E114" s="469" t="s">
        <v>271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271</v>
      </c>
    </row>
    <row r="115" spans="1:11" ht="14.4" customHeight="1" thickBot="1" x14ac:dyDescent="0.35">
      <c r="A115" s="480" t="s">
        <v>378</v>
      </c>
      <c r="B115" s="464">
        <v>0</v>
      </c>
      <c r="C115" s="464">
        <v>4.8388600000000004</v>
      </c>
      <c r="D115" s="465">
        <v>4.8388600000000004</v>
      </c>
      <c r="E115" s="466" t="s">
        <v>281</v>
      </c>
      <c r="F115" s="464">
        <v>0</v>
      </c>
      <c r="G115" s="465">
        <v>0</v>
      </c>
      <c r="H115" s="467">
        <v>0</v>
      </c>
      <c r="I115" s="464">
        <v>0</v>
      </c>
      <c r="J115" s="465">
        <v>0</v>
      </c>
      <c r="K115" s="468" t="s">
        <v>271</v>
      </c>
    </row>
    <row r="116" spans="1:11" ht="14.4" customHeight="1" thickBot="1" x14ac:dyDescent="0.35">
      <c r="A116" s="481" t="s">
        <v>379</v>
      </c>
      <c r="B116" s="459">
        <v>0</v>
      </c>
      <c r="C116" s="459">
        <v>4.8388600000000004</v>
      </c>
      <c r="D116" s="460">
        <v>4.8388600000000004</v>
      </c>
      <c r="E116" s="469" t="s">
        <v>281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271</v>
      </c>
    </row>
    <row r="117" spans="1:11" ht="14.4" customHeight="1" thickBot="1" x14ac:dyDescent="0.35">
      <c r="A117" s="480" t="s">
        <v>380</v>
      </c>
      <c r="B117" s="464">
        <v>0</v>
      </c>
      <c r="C117" s="464">
        <v>132.11132000000001</v>
      </c>
      <c r="D117" s="465">
        <v>132.11132000000001</v>
      </c>
      <c r="E117" s="466" t="s">
        <v>271</v>
      </c>
      <c r="F117" s="464">
        <v>0</v>
      </c>
      <c r="G117" s="465">
        <v>0</v>
      </c>
      <c r="H117" s="467">
        <v>0</v>
      </c>
      <c r="I117" s="464">
        <v>0</v>
      </c>
      <c r="J117" s="465">
        <v>0</v>
      </c>
      <c r="K117" s="468" t="s">
        <v>271</v>
      </c>
    </row>
    <row r="118" spans="1:11" ht="14.4" customHeight="1" thickBot="1" x14ac:dyDescent="0.35">
      <c r="A118" s="481" t="s">
        <v>381</v>
      </c>
      <c r="B118" s="459">
        <v>0</v>
      </c>
      <c r="C118" s="459">
        <v>132.11132000000001</v>
      </c>
      <c r="D118" s="460">
        <v>132.11132000000001</v>
      </c>
      <c r="E118" s="469" t="s">
        <v>271</v>
      </c>
      <c r="F118" s="459">
        <v>0</v>
      </c>
      <c r="G118" s="460">
        <v>0</v>
      </c>
      <c r="H118" s="462">
        <v>0</v>
      </c>
      <c r="I118" s="459">
        <v>0</v>
      </c>
      <c r="J118" s="460">
        <v>0</v>
      </c>
      <c r="K118" s="470" t="s">
        <v>271</v>
      </c>
    </row>
    <row r="119" spans="1:11" ht="14.4" customHeight="1" thickBot="1" x14ac:dyDescent="0.35">
      <c r="A119" s="477" t="s">
        <v>382</v>
      </c>
      <c r="B119" s="459">
        <v>8257.3330004803302</v>
      </c>
      <c r="C119" s="459">
        <v>9073.1452399999998</v>
      </c>
      <c r="D119" s="460">
        <v>815.81223951966797</v>
      </c>
      <c r="E119" s="461">
        <v>1.098798515146</v>
      </c>
      <c r="F119" s="459">
        <v>9703.2305486421592</v>
      </c>
      <c r="G119" s="460">
        <v>4043.0127286009001</v>
      </c>
      <c r="H119" s="462">
        <v>865.99005</v>
      </c>
      <c r="I119" s="459">
        <v>3948.0380500000001</v>
      </c>
      <c r="J119" s="460">
        <v>-94.974678600900006</v>
      </c>
      <c r="K119" s="463">
        <v>0.40687872252500001</v>
      </c>
    </row>
    <row r="120" spans="1:11" ht="14.4" customHeight="1" thickBot="1" x14ac:dyDescent="0.35">
      <c r="A120" s="478" t="s">
        <v>383</v>
      </c>
      <c r="B120" s="459">
        <v>8244.4294526049598</v>
      </c>
      <c r="C120" s="459">
        <v>9022.4617999999991</v>
      </c>
      <c r="D120" s="460">
        <v>778.03234739503796</v>
      </c>
      <c r="E120" s="461">
        <v>1.094370671963</v>
      </c>
      <c r="F120" s="459">
        <v>9703.2305486421592</v>
      </c>
      <c r="G120" s="460">
        <v>4043.0127286009001</v>
      </c>
      <c r="H120" s="462">
        <v>865.98658</v>
      </c>
      <c r="I120" s="459">
        <v>3943.54162</v>
      </c>
      <c r="J120" s="460">
        <v>-99.471108600899996</v>
      </c>
      <c r="K120" s="463">
        <v>0.40641532737199998</v>
      </c>
    </row>
    <row r="121" spans="1:11" ht="14.4" customHeight="1" thickBot="1" x14ac:dyDescent="0.35">
      <c r="A121" s="479" t="s">
        <v>384</v>
      </c>
      <c r="B121" s="459">
        <v>8244.4294526049598</v>
      </c>
      <c r="C121" s="459">
        <v>9022.4617999999991</v>
      </c>
      <c r="D121" s="460">
        <v>778.03234739503796</v>
      </c>
      <c r="E121" s="461">
        <v>1.094370671963</v>
      </c>
      <c r="F121" s="459">
        <v>9703.2305486421592</v>
      </c>
      <c r="G121" s="460">
        <v>4043.0127286009001</v>
      </c>
      <c r="H121" s="462">
        <v>865.98658</v>
      </c>
      <c r="I121" s="459">
        <v>3943.54162</v>
      </c>
      <c r="J121" s="460">
        <v>-99.471108600899996</v>
      </c>
      <c r="K121" s="463">
        <v>0.40641532737199998</v>
      </c>
    </row>
    <row r="122" spans="1:11" ht="14.4" customHeight="1" thickBot="1" x14ac:dyDescent="0.35">
      <c r="A122" s="480" t="s">
        <v>385</v>
      </c>
      <c r="B122" s="464">
        <v>5430.3411123862597</v>
      </c>
      <c r="C122" s="464">
        <v>5787.3449199999995</v>
      </c>
      <c r="D122" s="465">
        <v>357.00380761374498</v>
      </c>
      <c r="E122" s="471">
        <v>1.065742427634</v>
      </c>
      <c r="F122" s="464">
        <v>5354.2249989290303</v>
      </c>
      <c r="G122" s="465">
        <v>2230.9270828870999</v>
      </c>
      <c r="H122" s="467">
        <v>595.39774</v>
      </c>
      <c r="I122" s="464">
        <v>2391.93388</v>
      </c>
      <c r="J122" s="465">
        <v>161.006797112903</v>
      </c>
      <c r="K122" s="472">
        <v>0.44673764746099998</v>
      </c>
    </row>
    <row r="123" spans="1:11" ht="14.4" customHeight="1" thickBot="1" x14ac:dyDescent="0.35">
      <c r="A123" s="481" t="s">
        <v>386</v>
      </c>
      <c r="B123" s="459">
        <v>4003.8198565799898</v>
      </c>
      <c r="C123" s="459">
        <v>4363.09303</v>
      </c>
      <c r="D123" s="460">
        <v>359.27317342000902</v>
      </c>
      <c r="E123" s="461">
        <v>1.0897326019369999</v>
      </c>
      <c r="F123" s="459">
        <v>4027.9550430406898</v>
      </c>
      <c r="G123" s="460">
        <v>1678.3146012669599</v>
      </c>
      <c r="H123" s="462">
        <v>486.13517000000002</v>
      </c>
      <c r="I123" s="459">
        <v>1820.2325699999999</v>
      </c>
      <c r="J123" s="460">
        <v>141.91796873304401</v>
      </c>
      <c r="K123" s="463">
        <v>0.45189992205700003</v>
      </c>
    </row>
    <row r="124" spans="1:11" ht="14.4" customHeight="1" thickBot="1" x14ac:dyDescent="0.35">
      <c r="A124" s="481" t="s">
        <v>387</v>
      </c>
      <c r="B124" s="459">
        <v>3.2484841287949999</v>
      </c>
      <c r="C124" s="459">
        <v>0.60719999999999996</v>
      </c>
      <c r="D124" s="460">
        <v>-2.6412841287950002</v>
      </c>
      <c r="E124" s="461">
        <v>0.186917951858</v>
      </c>
      <c r="F124" s="459">
        <v>0.63482842798899997</v>
      </c>
      <c r="G124" s="460">
        <v>0.26451184499500002</v>
      </c>
      <c r="H124" s="462">
        <v>0</v>
      </c>
      <c r="I124" s="459">
        <v>0</v>
      </c>
      <c r="J124" s="460">
        <v>-0.26451184499500002</v>
      </c>
      <c r="K124" s="463">
        <v>0</v>
      </c>
    </row>
    <row r="125" spans="1:11" ht="14.4" customHeight="1" thickBot="1" x14ac:dyDescent="0.35">
      <c r="A125" s="481" t="s">
        <v>388</v>
      </c>
      <c r="B125" s="459">
        <v>129.74258230144301</v>
      </c>
      <c r="C125" s="459">
        <v>112.8772</v>
      </c>
      <c r="D125" s="460">
        <v>-16.865382301442999</v>
      </c>
      <c r="E125" s="461">
        <v>0.87000888989299996</v>
      </c>
      <c r="F125" s="459">
        <v>131.63512746034999</v>
      </c>
      <c r="G125" s="460">
        <v>54.847969775145003</v>
      </c>
      <c r="H125" s="462">
        <v>1.3039000000000001</v>
      </c>
      <c r="I125" s="459">
        <v>27.84348</v>
      </c>
      <c r="J125" s="460">
        <v>-27.004489775145</v>
      </c>
      <c r="K125" s="463">
        <v>0.211520135522</v>
      </c>
    </row>
    <row r="126" spans="1:11" ht="14.4" customHeight="1" thickBot="1" x14ac:dyDescent="0.35">
      <c r="A126" s="481" t="s">
        <v>389</v>
      </c>
      <c r="B126" s="459">
        <v>1293.53018937602</v>
      </c>
      <c r="C126" s="459">
        <v>1310.76749</v>
      </c>
      <c r="D126" s="460">
        <v>17.237300623974999</v>
      </c>
      <c r="E126" s="461">
        <v>1.0133257814659999</v>
      </c>
      <c r="F126" s="459">
        <v>1194</v>
      </c>
      <c r="G126" s="460">
        <v>497.5</v>
      </c>
      <c r="H126" s="462">
        <v>107.95867</v>
      </c>
      <c r="I126" s="459">
        <v>543.85783000000004</v>
      </c>
      <c r="J126" s="460">
        <v>46.357829999998998</v>
      </c>
      <c r="K126" s="463">
        <v>0.45549231993200001</v>
      </c>
    </row>
    <row r="127" spans="1:11" ht="14.4" customHeight="1" thickBot="1" x14ac:dyDescent="0.35">
      <c r="A127" s="480" t="s">
        <v>390</v>
      </c>
      <c r="B127" s="464">
        <v>0.47363924682199998</v>
      </c>
      <c r="C127" s="464">
        <v>1.66134</v>
      </c>
      <c r="D127" s="465">
        <v>1.1877007531770001</v>
      </c>
      <c r="E127" s="471">
        <v>3.5076062871559999</v>
      </c>
      <c r="F127" s="464">
        <v>0</v>
      </c>
      <c r="G127" s="465">
        <v>0</v>
      </c>
      <c r="H127" s="467">
        <v>0</v>
      </c>
      <c r="I127" s="464">
        <v>0</v>
      </c>
      <c r="J127" s="465">
        <v>0</v>
      </c>
      <c r="K127" s="468" t="s">
        <v>271</v>
      </c>
    </row>
    <row r="128" spans="1:11" ht="14.4" customHeight="1" thickBot="1" x14ac:dyDescent="0.35">
      <c r="A128" s="481" t="s">
        <v>391</v>
      </c>
      <c r="B128" s="459">
        <v>0.47363924682199998</v>
      </c>
      <c r="C128" s="459">
        <v>1.66134</v>
      </c>
      <c r="D128" s="460">
        <v>1.1877007531770001</v>
      </c>
      <c r="E128" s="461">
        <v>3.5076062871559999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271</v>
      </c>
    </row>
    <row r="129" spans="1:11" ht="14.4" customHeight="1" thickBot="1" x14ac:dyDescent="0.35">
      <c r="A129" s="483" t="s">
        <v>392</v>
      </c>
      <c r="B129" s="459">
        <v>0.77200116458500001</v>
      </c>
      <c r="C129" s="459">
        <v>0.89756000000000002</v>
      </c>
      <c r="D129" s="460">
        <v>0.12555883541400001</v>
      </c>
      <c r="E129" s="461">
        <v>1.1626407331669999</v>
      </c>
      <c r="F129" s="459">
        <v>0</v>
      </c>
      <c r="G129" s="460">
        <v>0</v>
      </c>
      <c r="H129" s="462">
        <v>0</v>
      </c>
      <c r="I129" s="459">
        <v>0.81942000000000004</v>
      </c>
      <c r="J129" s="460">
        <v>0.81942000000000004</v>
      </c>
      <c r="K129" s="470" t="s">
        <v>271</v>
      </c>
    </row>
    <row r="130" spans="1:11" ht="14.4" customHeight="1" thickBot="1" x14ac:dyDescent="0.35">
      <c r="A130" s="481" t="s">
        <v>393</v>
      </c>
      <c r="B130" s="459">
        <v>0</v>
      </c>
      <c r="C130" s="459">
        <v>0</v>
      </c>
      <c r="D130" s="460">
        <v>0</v>
      </c>
      <c r="E130" s="461">
        <v>1</v>
      </c>
      <c r="F130" s="459">
        <v>0</v>
      </c>
      <c r="G130" s="460">
        <v>0</v>
      </c>
      <c r="H130" s="462">
        <v>0</v>
      </c>
      <c r="I130" s="459">
        <v>0.81942000000000004</v>
      </c>
      <c r="J130" s="460">
        <v>0.81942000000000004</v>
      </c>
      <c r="K130" s="470" t="s">
        <v>281</v>
      </c>
    </row>
    <row r="131" spans="1:11" ht="14.4" customHeight="1" thickBot="1" x14ac:dyDescent="0.35">
      <c r="A131" s="481" t="s">
        <v>394</v>
      </c>
      <c r="B131" s="459">
        <v>0.77200116458500001</v>
      </c>
      <c r="C131" s="459">
        <v>0.89756000000000002</v>
      </c>
      <c r="D131" s="460">
        <v>0.12555883541400001</v>
      </c>
      <c r="E131" s="461">
        <v>1.1626407331669999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271</v>
      </c>
    </row>
    <row r="132" spans="1:11" ht="14.4" customHeight="1" thickBot="1" x14ac:dyDescent="0.35">
      <c r="A132" s="480" t="s">
        <v>395</v>
      </c>
      <c r="B132" s="464">
        <v>6.6389423981999998E-2</v>
      </c>
      <c r="C132" s="464">
        <v>-2.7755575615628901E-17</v>
      </c>
      <c r="D132" s="465">
        <v>-6.6389423981999998E-2</v>
      </c>
      <c r="E132" s="471">
        <v>-4.18072246312076E-16</v>
      </c>
      <c r="F132" s="464">
        <v>0</v>
      </c>
      <c r="G132" s="465">
        <v>0</v>
      </c>
      <c r="H132" s="467">
        <v>0</v>
      </c>
      <c r="I132" s="464">
        <v>0</v>
      </c>
      <c r="J132" s="465">
        <v>0</v>
      </c>
      <c r="K132" s="468" t="s">
        <v>271</v>
      </c>
    </row>
    <row r="133" spans="1:11" ht="14.4" customHeight="1" thickBot="1" x14ac:dyDescent="0.35">
      <c r="A133" s="481" t="s">
        <v>396</v>
      </c>
      <c r="B133" s="459">
        <v>6.6389423981999998E-2</v>
      </c>
      <c r="C133" s="459">
        <v>-2.7755575615628901E-17</v>
      </c>
      <c r="D133" s="460">
        <v>-6.6389423981999998E-2</v>
      </c>
      <c r="E133" s="461">
        <v>-4.18072246312076E-16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271</v>
      </c>
    </row>
    <row r="134" spans="1:11" ht="14.4" customHeight="1" thickBot="1" x14ac:dyDescent="0.35">
      <c r="A134" s="480" t="s">
        <v>397</v>
      </c>
      <c r="B134" s="464">
        <v>2812.7763103833199</v>
      </c>
      <c r="C134" s="464">
        <v>3082.2646500000001</v>
      </c>
      <c r="D134" s="465">
        <v>269.48833961668402</v>
      </c>
      <c r="E134" s="471">
        <v>1.0958086637110001</v>
      </c>
      <c r="F134" s="464">
        <v>4349.0055497131298</v>
      </c>
      <c r="G134" s="465">
        <v>1812.0856457138</v>
      </c>
      <c r="H134" s="467">
        <v>273.58184</v>
      </c>
      <c r="I134" s="464">
        <v>1468.19184</v>
      </c>
      <c r="J134" s="465">
        <v>-343.893805713804</v>
      </c>
      <c r="K134" s="472">
        <v>0.33759254229800001</v>
      </c>
    </row>
    <row r="135" spans="1:11" ht="14.4" customHeight="1" thickBot="1" x14ac:dyDescent="0.35">
      <c r="A135" s="481" t="s">
        <v>398</v>
      </c>
      <c r="B135" s="459">
        <v>1029.56937044968</v>
      </c>
      <c r="C135" s="459">
        <v>1039.50009</v>
      </c>
      <c r="D135" s="460">
        <v>9.9307195503180008</v>
      </c>
      <c r="E135" s="461">
        <v>1.0096455079519999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271</v>
      </c>
    </row>
    <row r="136" spans="1:11" ht="14.4" customHeight="1" thickBot="1" x14ac:dyDescent="0.35">
      <c r="A136" s="481" t="s">
        <v>399</v>
      </c>
      <c r="B136" s="459">
        <v>1783.2069399336301</v>
      </c>
      <c r="C136" s="459">
        <v>2042.7645600000001</v>
      </c>
      <c r="D136" s="460">
        <v>259.55762006636598</v>
      </c>
      <c r="E136" s="461">
        <v>1.1455566453070001</v>
      </c>
      <c r="F136" s="459">
        <v>4349.0055497131298</v>
      </c>
      <c r="G136" s="460">
        <v>1812.0856457138</v>
      </c>
      <c r="H136" s="462">
        <v>273.58184</v>
      </c>
      <c r="I136" s="459">
        <v>1468.19184</v>
      </c>
      <c r="J136" s="460">
        <v>-343.893805713804</v>
      </c>
      <c r="K136" s="463">
        <v>0.33759254229800001</v>
      </c>
    </row>
    <row r="137" spans="1:11" ht="14.4" customHeight="1" thickBot="1" x14ac:dyDescent="0.35">
      <c r="A137" s="480" t="s">
        <v>400</v>
      </c>
      <c r="B137" s="464">
        <v>0</v>
      </c>
      <c r="C137" s="464">
        <v>150.29333</v>
      </c>
      <c r="D137" s="465">
        <v>150.29333</v>
      </c>
      <c r="E137" s="466" t="s">
        <v>271</v>
      </c>
      <c r="F137" s="464">
        <v>0</v>
      </c>
      <c r="G137" s="465">
        <v>0</v>
      </c>
      <c r="H137" s="467">
        <v>-2.9929999999999999</v>
      </c>
      <c r="I137" s="464">
        <v>82.596479999999005</v>
      </c>
      <c r="J137" s="465">
        <v>82.596479999999005</v>
      </c>
      <c r="K137" s="468" t="s">
        <v>271</v>
      </c>
    </row>
    <row r="138" spans="1:11" ht="14.4" customHeight="1" thickBot="1" x14ac:dyDescent="0.35">
      <c r="A138" s="481" t="s">
        <v>401</v>
      </c>
      <c r="B138" s="459">
        <v>0</v>
      </c>
      <c r="C138" s="459">
        <v>49.482170000000004</v>
      </c>
      <c r="D138" s="460">
        <v>49.482170000000004</v>
      </c>
      <c r="E138" s="469" t="s">
        <v>271</v>
      </c>
      <c r="F138" s="459">
        <v>0</v>
      </c>
      <c r="G138" s="460">
        <v>0</v>
      </c>
      <c r="H138" s="462">
        <v>0</v>
      </c>
      <c r="I138" s="459">
        <v>0</v>
      </c>
      <c r="J138" s="460">
        <v>0</v>
      </c>
      <c r="K138" s="470" t="s">
        <v>271</v>
      </c>
    </row>
    <row r="139" spans="1:11" ht="14.4" customHeight="1" thickBot="1" x14ac:dyDescent="0.35">
      <c r="A139" s="481" t="s">
        <v>402</v>
      </c>
      <c r="B139" s="459">
        <v>0</v>
      </c>
      <c r="C139" s="459">
        <v>100.81116</v>
      </c>
      <c r="D139" s="460">
        <v>100.81116</v>
      </c>
      <c r="E139" s="469" t="s">
        <v>271</v>
      </c>
      <c r="F139" s="459">
        <v>0</v>
      </c>
      <c r="G139" s="460">
        <v>0</v>
      </c>
      <c r="H139" s="462">
        <v>-2.9929999999999999</v>
      </c>
      <c r="I139" s="459">
        <v>82.596479999999005</v>
      </c>
      <c r="J139" s="460">
        <v>82.596479999999005</v>
      </c>
      <c r="K139" s="470" t="s">
        <v>271</v>
      </c>
    </row>
    <row r="140" spans="1:11" ht="14.4" customHeight="1" thickBot="1" x14ac:dyDescent="0.35">
      <c r="A140" s="478" t="s">
        <v>403</v>
      </c>
      <c r="B140" s="459">
        <v>12.903547875371</v>
      </c>
      <c r="C140" s="459">
        <v>50.683439999999997</v>
      </c>
      <c r="D140" s="460">
        <v>37.779892124627999</v>
      </c>
      <c r="E140" s="461">
        <v>3.9278685590600002</v>
      </c>
      <c r="F140" s="459">
        <v>0</v>
      </c>
      <c r="G140" s="460">
        <v>0</v>
      </c>
      <c r="H140" s="462">
        <v>3.47E-3</v>
      </c>
      <c r="I140" s="459">
        <v>4.4964300000000001</v>
      </c>
      <c r="J140" s="460">
        <v>4.4964300000000001</v>
      </c>
      <c r="K140" s="470" t="s">
        <v>271</v>
      </c>
    </row>
    <row r="141" spans="1:11" ht="14.4" customHeight="1" thickBot="1" x14ac:dyDescent="0.35">
      <c r="A141" s="479" t="s">
        <v>404</v>
      </c>
      <c r="B141" s="459">
        <v>0</v>
      </c>
      <c r="C141" s="459">
        <v>15</v>
      </c>
      <c r="D141" s="460">
        <v>15</v>
      </c>
      <c r="E141" s="469" t="s">
        <v>271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271</v>
      </c>
    </row>
    <row r="142" spans="1:11" ht="14.4" customHeight="1" thickBot="1" x14ac:dyDescent="0.35">
      <c r="A142" s="480" t="s">
        <v>405</v>
      </c>
      <c r="B142" s="464">
        <v>0</v>
      </c>
      <c r="C142" s="464">
        <v>15</v>
      </c>
      <c r="D142" s="465">
        <v>15</v>
      </c>
      <c r="E142" s="466" t="s">
        <v>271</v>
      </c>
      <c r="F142" s="464">
        <v>0</v>
      </c>
      <c r="G142" s="465">
        <v>0</v>
      </c>
      <c r="H142" s="467">
        <v>0</v>
      </c>
      <c r="I142" s="464">
        <v>0</v>
      </c>
      <c r="J142" s="465">
        <v>0</v>
      </c>
      <c r="K142" s="468" t="s">
        <v>271</v>
      </c>
    </row>
    <row r="143" spans="1:11" ht="14.4" customHeight="1" thickBot="1" x14ac:dyDescent="0.35">
      <c r="A143" s="481" t="s">
        <v>406</v>
      </c>
      <c r="B143" s="459">
        <v>0</v>
      </c>
      <c r="C143" s="459">
        <v>15</v>
      </c>
      <c r="D143" s="460">
        <v>15</v>
      </c>
      <c r="E143" s="469" t="s">
        <v>271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70" t="s">
        <v>271</v>
      </c>
    </row>
    <row r="144" spans="1:11" ht="14.4" customHeight="1" thickBot="1" x14ac:dyDescent="0.35">
      <c r="A144" s="484" t="s">
        <v>407</v>
      </c>
      <c r="B144" s="464">
        <v>12.903547875371</v>
      </c>
      <c r="C144" s="464">
        <v>35.683439999999997</v>
      </c>
      <c r="D144" s="465">
        <v>22.779892124627999</v>
      </c>
      <c r="E144" s="471">
        <v>2.7653975747319999</v>
      </c>
      <c r="F144" s="464">
        <v>0</v>
      </c>
      <c r="G144" s="465">
        <v>0</v>
      </c>
      <c r="H144" s="467">
        <v>3.47E-3</v>
      </c>
      <c r="I144" s="464">
        <v>4.4964300000000001</v>
      </c>
      <c r="J144" s="465">
        <v>4.4964300000000001</v>
      </c>
      <c r="K144" s="468" t="s">
        <v>271</v>
      </c>
    </row>
    <row r="145" spans="1:11" ht="14.4" customHeight="1" thickBot="1" x14ac:dyDescent="0.35">
      <c r="A145" s="480" t="s">
        <v>408</v>
      </c>
      <c r="B145" s="464">
        <v>0</v>
      </c>
      <c r="C145" s="464">
        <v>1.452E-2</v>
      </c>
      <c r="D145" s="465">
        <v>1.452E-2</v>
      </c>
      <c r="E145" s="466" t="s">
        <v>271</v>
      </c>
      <c r="F145" s="464">
        <v>0</v>
      </c>
      <c r="G145" s="465">
        <v>0</v>
      </c>
      <c r="H145" s="467">
        <v>3.47E-3</v>
      </c>
      <c r="I145" s="464">
        <v>4.2999999999999999E-4</v>
      </c>
      <c r="J145" s="465">
        <v>4.2999999999999999E-4</v>
      </c>
      <c r="K145" s="468" t="s">
        <v>271</v>
      </c>
    </row>
    <row r="146" spans="1:11" ht="14.4" customHeight="1" thickBot="1" x14ac:dyDescent="0.35">
      <c r="A146" s="481" t="s">
        <v>409</v>
      </c>
      <c r="B146" s="459">
        <v>0</v>
      </c>
      <c r="C146" s="459">
        <v>1.452E-2</v>
      </c>
      <c r="D146" s="460">
        <v>1.452E-2</v>
      </c>
      <c r="E146" s="469" t="s">
        <v>271</v>
      </c>
      <c r="F146" s="459">
        <v>0</v>
      </c>
      <c r="G146" s="460">
        <v>0</v>
      </c>
      <c r="H146" s="462">
        <v>3.47E-3</v>
      </c>
      <c r="I146" s="459">
        <v>4.2999999999999999E-4</v>
      </c>
      <c r="J146" s="460">
        <v>4.2999999999999999E-4</v>
      </c>
      <c r="K146" s="470" t="s">
        <v>271</v>
      </c>
    </row>
    <row r="147" spans="1:11" ht="14.4" customHeight="1" thickBot="1" x14ac:dyDescent="0.35">
      <c r="A147" s="480" t="s">
        <v>410</v>
      </c>
      <c r="B147" s="464">
        <v>12.903547875371</v>
      </c>
      <c r="C147" s="464">
        <v>35.66892</v>
      </c>
      <c r="D147" s="465">
        <v>22.765372124628001</v>
      </c>
      <c r="E147" s="471">
        <v>2.7642723028190002</v>
      </c>
      <c r="F147" s="464">
        <v>0</v>
      </c>
      <c r="G147" s="465">
        <v>0</v>
      </c>
      <c r="H147" s="467">
        <v>0</v>
      </c>
      <c r="I147" s="464">
        <v>4.4960000000000004</v>
      </c>
      <c r="J147" s="465">
        <v>4.4960000000000004</v>
      </c>
      <c r="K147" s="468" t="s">
        <v>271</v>
      </c>
    </row>
    <row r="148" spans="1:11" ht="14.4" customHeight="1" thickBot="1" x14ac:dyDescent="0.35">
      <c r="A148" s="481" t="s">
        <v>411</v>
      </c>
      <c r="B148" s="459">
        <v>5.123563922103</v>
      </c>
      <c r="C148" s="459">
        <v>0</v>
      </c>
      <c r="D148" s="460">
        <v>-5.123563922103</v>
      </c>
      <c r="E148" s="461">
        <v>0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63">
        <v>0</v>
      </c>
    </row>
    <row r="149" spans="1:11" ht="14.4" customHeight="1" thickBot="1" x14ac:dyDescent="0.35">
      <c r="A149" s="481" t="s">
        <v>412</v>
      </c>
      <c r="B149" s="459">
        <v>7.7799839532680002</v>
      </c>
      <c r="C149" s="459">
        <v>35.66892</v>
      </c>
      <c r="D149" s="460">
        <v>27.888936046731001</v>
      </c>
      <c r="E149" s="461">
        <v>4.5847035436379997</v>
      </c>
      <c r="F149" s="459">
        <v>0</v>
      </c>
      <c r="G149" s="460">
        <v>0</v>
      </c>
      <c r="H149" s="462">
        <v>0</v>
      </c>
      <c r="I149" s="459">
        <v>4.4960000000000004</v>
      </c>
      <c r="J149" s="460">
        <v>4.4960000000000004</v>
      </c>
      <c r="K149" s="470" t="s">
        <v>271</v>
      </c>
    </row>
    <row r="150" spans="1:11" ht="14.4" customHeight="1" thickBot="1" x14ac:dyDescent="0.35">
      <c r="A150" s="477" t="s">
        <v>413</v>
      </c>
      <c r="B150" s="459">
        <v>1612.9072897404401</v>
      </c>
      <c r="C150" s="459">
        <v>1616.7094400000001</v>
      </c>
      <c r="D150" s="460">
        <v>3.8021502595599999</v>
      </c>
      <c r="E150" s="461">
        <v>1.002357327221</v>
      </c>
      <c r="F150" s="459">
        <v>1692.8413573380101</v>
      </c>
      <c r="G150" s="460">
        <v>705.35056555750396</v>
      </c>
      <c r="H150" s="462">
        <v>136.39214999999999</v>
      </c>
      <c r="I150" s="459">
        <v>727.610600000001</v>
      </c>
      <c r="J150" s="460">
        <v>22.260034442496</v>
      </c>
      <c r="K150" s="463">
        <v>0.42981617671700001</v>
      </c>
    </row>
    <row r="151" spans="1:11" ht="14.4" customHeight="1" thickBot="1" x14ac:dyDescent="0.35">
      <c r="A151" s="482" t="s">
        <v>414</v>
      </c>
      <c r="B151" s="464">
        <v>1612.9072897404401</v>
      </c>
      <c r="C151" s="464">
        <v>1616.7094400000001</v>
      </c>
      <c r="D151" s="465">
        <v>3.8021502595599999</v>
      </c>
      <c r="E151" s="471">
        <v>1.002357327221</v>
      </c>
      <c r="F151" s="464">
        <v>1692.8413573380101</v>
      </c>
      <c r="G151" s="465">
        <v>705.35056555750396</v>
      </c>
      <c r="H151" s="467">
        <v>136.39214999999999</v>
      </c>
      <c r="I151" s="464">
        <v>727.610600000001</v>
      </c>
      <c r="J151" s="465">
        <v>22.260034442496</v>
      </c>
      <c r="K151" s="472">
        <v>0.42981617671700001</v>
      </c>
    </row>
    <row r="152" spans="1:11" ht="14.4" customHeight="1" thickBot="1" x14ac:dyDescent="0.35">
      <c r="A152" s="484" t="s">
        <v>54</v>
      </c>
      <c r="B152" s="464">
        <v>1612.9072897404401</v>
      </c>
      <c r="C152" s="464">
        <v>1616.7094400000001</v>
      </c>
      <c r="D152" s="465">
        <v>3.8021502595599999</v>
      </c>
      <c r="E152" s="471">
        <v>1.002357327221</v>
      </c>
      <c r="F152" s="464">
        <v>1692.8413573380101</v>
      </c>
      <c r="G152" s="465">
        <v>705.35056555750396</v>
      </c>
      <c r="H152" s="467">
        <v>136.39214999999999</v>
      </c>
      <c r="I152" s="464">
        <v>727.610600000001</v>
      </c>
      <c r="J152" s="465">
        <v>22.260034442496</v>
      </c>
      <c r="K152" s="472">
        <v>0.42981617671700001</v>
      </c>
    </row>
    <row r="153" spans="1:11" ht="14.4" customHeight="1" thickBot="1" x14ac:dyDescent="0.35">
      <c r="A153" s="483" t="s">
        <v>415</v>
      </c>
      <c r="B153" s="459">
        <v>0</v>
      </c>
      <c r="C153" s="459">
        <v>14.35295</v>
      </c>
      <c r="D153" s="460">
        <v>14.35295</v>
      </c>
      <c r="E153" s="469" t="s">
        <v>281</v>
      </c>
      <c r="F153" s="459">
        <v>17.860900189776</v>
      </c>
      <c r="G153" s="460">
        <v>7.4420417457400001</v>
      </c>
      <c r="H153" s="462">
        <v>9.3792500000000008</v>
      </c>
      <c r="I153" s="459">
        <v>26.111999999999998</v>
      </c>
      <c r="J153" s="460">
        <v>18.669958254259001</v>
      </c>
      <c r="K153" s="463">
        <v>1.4619643871550001</v>
      </c>
    </row>
    <row r="154" spans="1:11" ht="14.4" customHeight="1" thickBot="1" x14ac:dyDescent="0.35">
      <c r="A154" s="481" t="s">
        <v>416</v>
      </c>
      <c r="B154" s="459">
        <v>0</v>
      </c>
      <c r="C154" s="459">
        <v>14.35295</v>
      </c>
      <c r="D154" s="460">
        <v>14.35295</v>
      </c>
      <c r="E154" s="469" t="s">
        <v>281</v>
      </c>
      <c r="F154" s="459">
        <v>17.860900189776</v>
      </c>
      <c r="G154" s="460">
        <v>7.4420417457400001</v>
      </c>
      <c r="H154" s="462">
        <v>9.3792500000000008</v>
      </c>
      <c r="I154" s="459">
        <v>26.111999999999998</v>
      </c>
      <c r="J154" s="460">
        <v>18.669958254259001</v>
      </c>
      <c r="K154" s="463">
        <v>1.4619643871550001</v>
      </c>
    </row>
    <row r="155" spans="1:11" ht="14.4" customHeight="1" thickBot="1" x14ac:dyDescent="0.35">
      <c r="A155" s="480" t="s">
        <v>417</v>
      </c>
      <c r="B155" s="464">
        <v>67.151924821115998</v>
      </c>
      <c r="C155" s="464">
        <v>28.109000000000002</v>
      </c>
      <c r="D155" s="465">
        <v>-39.042924821116003</v>
      </c>
      <c r="E155" s="471">
        <v>0.41858815030000002</v>
      </c>
      <c r="F155" s="464">
        <v>18.626615792755</v>
      </c>
      <c r="G155" s="465">
        <v>7.761089913648</v>
      </c>
      <c r="H155" s="467">
        <v>0.66</v>
      </c>
      <c r="I155" s="464">
        <v>2.94</v>
      </c>
      <c r="J155" s="465">
        <v>-4.8210899136479997</v>
      </c>
      <c r="K155" s="472">
        <v>0.15783865586199999</v>
      </c>
    </row>
    <row r="156" spans="1:11" ht="14.4" customHeight="1" thickBot="1" x14ac:dyDescent="0.35">
      <c r="A156" s="481" t="s">
        <v>418</v>
      </c>
      <c r="B156" s="459">
        <v>67.151924821115998</v>
      </c>
      <c r="C156" s="459">
        <v>28.109000000000002</v>
      </c>
      <c r="D156" s="460">
        <v>-39.042924821116003</v>
      </c>
      <c r="E156" s="461">
        <v>0.41858815030000002</v>
      </c>
      <c r="F156" s="459">
        <v>18.626615792755</v>
      </c>
      <c r="G156" s="460">
        <v>7.761089913648</v>
      </c>
      <c r="H156" s="462">
        <v>0.66</v>
      </c>
      <c r="I156" s="459">
        <v>2.94</v>
      </c>
      <c r="J156" s="460">
        <v>-4.8210899136479997</v>
      </c>
      <c r="K156" s="463">
        <v>0.15783865586199999</v>
      </c>
    </row>
    <row r="157" spans="1:11" ht="14.4" customHeight="1" thickBot="1" x14ac:dyDescent="0.35">
      <c r="A157" s="480" t="s">
        <v>419</v>
      </c>
      <c r="B157" s="464">
        <v>18.955679279750001</v>
      </c>
      <c r="C157" s="464">
        <v>12.37402</v>
      </c>
      <c r="D157" s="465">
        <v>-6.5816592797500002</v>
      </c>
      <c r="E157" s="471">
        <v>0.65278694671799997</v>
      </c>
      <c r="F157" s="464">
        <v>20.706331088875999</v>
      </c>
      <c r="G157" s="465">
        <v>8.6276379536980006</v>
      </c>
      <c r="H157" s="467">
        <v>1.1759999999999999</v>
      </c>
      <c r="I157" s="464">
        <v>6.7720000000000002</v>
      </c>
      <c r="J157" s="465">
        <v>-1.8556379536980001</v>
      </c>
      <c r="K157" s="472">
        <v>0.32704973039000002</v>
      </c>
    </row>
    <row r="158" spans="1:11" ht="14.4" customHeight="1" thickBot="1" x14ac:dyDescent="0.35">
      <c r="A158" s="481" t="s">
        <v>420</v>
      </c>
      <c r="B158" s="459">
        <v>1.8518983915859999</v>
      </c>
      <c r="C158" s="459">
        <v>0.37</v>
      </c>
      <c r="D158" s="460">
        <v>-1.481898391586</v>
      </c>
      <c r="E158" s="461">
        <v>0.19979497886100001</v>
      </c>
      <c r="F158" s="459">
        <v>3.2574320595200001</v>
      </c>
      <c r="G158" s="460">
        <v>1.357263358133</v>
      </c>
      <c r="H158" s="462">
        <v>0</v>
      </c>
      <c r="I158" s="459">
        <v>1.48</v>
      </c>
      <c r="J158" s="460">
        <v>0.122736641866</v>
      </c>
      <c r="K158" s="463">
        <v>0.45434562347099999</v>
      </c>
    </row>
    <row r="159" spans="1:11" ht="14.4" customHeight="1" thickBot="1" x14ac:dyDescent="0.35">
      <c r="A159" s="481" t="s">
        <v>421</v>
      </c>
      <c r="B159" s="459">
        <v>17.103780888163001</v>
      </c>
      <c r="C159" s="459">
        <v>12.004020000000001</v>
      </c>
      <c r="D159" s="460">
        <v>-5.0997608881629999</v>
      </c>
      <c r="E159" s="461">
        <v>0.70183429491299998</v>
      </c>
      <c r="F159" s="459">
        <v>17.448899029355001</v>
      </c>
      <c r="G159" s="460">
        <v>7.2703745955640002</v>
      </c>
      <c r="H159" s="462">
        <v>1.1759999999999999</v>
      </c>
      <c r="I159" s="459">
        <v>5.2919999999999998</v>
      </c>
      <c r="J159" s="460">
        <v>-1.978374595564</v>
      </c>
      <c r="K159" s="463">
        <v>0.30328561080499999</v>
      </c>
    </row>
    <row r="160" spans="1:11" ht="14.4" customHeight="1" thickBot="1" x14ac:dyDescent="0.35">
      <c r="A160" s="483" t="s">
        <v>422</v>
      </c>
      <c r="B160" s="459">
        <v>0</v>
      </c>
      <c r="C160" s="459">
        <v>0</v>
      </c>
      <c r="D160" s="460">
        <v>0</v>
      </c>
      <c r="E160" s="461">
        <v>1</v>
      </c>
      <c r="F160" s="459">
        <v>0</v>
      </c>
      <c r="G160" s="460">
        <v>0</v>
      </c>
      <c r="H160" s="462">
        <v>0.10358000000000001</v>
      </c>
      <c r="I160" s="459">
        <v>0.10358000000000001</v>
      </c>
      <c r="J160" s="460">
        <v>0.10358000000000001</v>
      </c>
      <c r="K160" s="470" t="s">
        <v>281</v>
      </c>
    </row>
    <row r="161" spans="1:11" ht="14.4" customHeight="1" thickBot="1" x14ac:dyDescent="0.35">
      <c r="A161" s="481" t="s">
        <v>423</v>
      </c>
      <c r="B161" s="459">
        <v>0</v>
      </c>
      <c r="C161" s="459">
        <v>0</v>
      </c>
      <c r="D161" s="460">
        <v>0</v>
      </c>
      <c r="E161" s="461">
        <v>1</v>
      </c>
      <c r="F161" s="459">
        <v>0</v>
      </c>
      <c r="G161" s="460">
        <v>0</v>
      </c>
      <c r="H161" s="462">
        <v>0.10358000000000001</v>
      </c>
      <c r="I161" s="459">
        <v>0.10358000000000001</v>
      </c>
      <c r="J161" s="460">
        <v>0.10358000000000001</v>
      </c>
      <c r="K161" s="470" t="s">
        <v>281</v>
      </c>
    </row>
    <row r="162" spans="1:11" ht="14.4" customHeight="1" thickBot="1" x14ac:dyDescent="0.35">
      <c r="A162" s="480" t="s">
        <v>424</v>
      </c>
      <c r="B162" s="464">
        <v>26.705594138296</v>
      </c>
      <c r="C162" s="464">
        <v>30.166350000000001</v>
      </c>
      <c r="D162" s="465">
        <v>3.4607558617029999</v>
      </c>
      <c r="E162" s="471">
        <v>1.1295891731059999</v>
      </c>
      <c r="F162" s="464">
        <v>31.772509205268001</v>
      </c>
      <c r="G162" s="465">
        <v>13.238545502195</v>
      </c>
      <c r="H162" s="467">
        <v>0</v>
      </c>
      <c r="I162" s="464">
        <v>8.1081900000000005</v>
      </c>
      <c r="J162" s="465">
        <v>-5.130355502195</v>
      </c>
      <c r="K162" s="472">
        <v>0.255195142052</v>
      </c>
    </row>
    <row r="163" spans="1:11" ht="14.4" customHeight="1" thickBot="1" x14ac:dyDescent="0.35">
      <c r="A163" s="481" t="s">
        <v>425</v>
      </c>
      <c r="B163" s="459">
        <v>26.705594138296</v>
      </c>
      <c r="C163" s="459">
        <v>30.166350000000001</v>
      </c>
      <c r="D163" s="460">
        <v>3.4607558617029999</v>
      </c>
      <c r="E163" s="461">
        <v>1.1295891731059999</v>
      </c>
      <c r="F163" s="459">
        <v>31.772509205268001</v>
      </c>
      <c r="G163" s="460">
        <v>13.238545502195</v>
      </c>
      <c r="H163" s="462">
        <v>0</v>
      </c>
      <c r="I163" s="459">
        <v>8.1081900000000005</v>
      </c>
      <c r="J163" s="460">
        <v>-5.130355502195</v>
      </c>
      <c r="K163" s="463">
        <v>0.255195142052</v>
      </c>
    </row>
    <row r="164" spans="1:11" ht="14.4" customHeight="1" thickBot="1" x14ac:dyDescent="0.35">
      <c r="A164" s="480" t="s">
        <v>426</v>
      </c>
      <c r="B164" s="464">
        <v>0</v>
      </c>
      <c r="C164" s="464">
        <v>0.628</v>
      </c>
      <c r="D164" s="465">
        <v>0.628</v>
      </c>
      <c r="E164" s="466" t="s">
        <v>281</v>
      </c>
      <c r="F164" s="464">
        <v>0</v>
      </c>
      <c r="G164" s="465">
        <v>0</v>
      </c>
      <c r="H164" s="467">
        <v>4.3999999999999997E-2</v>
      </c>
      <c r="I164" s="464">
        <v>0.25600000000000001</v>
      </c>
      <c r="J164" s="465">
        <v>0.25600000000000001</v>
      </c>
      <c r="K164" s="468" t="s">
        <v>281</v>
      </c>
    </row>
    <row r="165" spans="1:11" ht="14.4" customHeight="1" thickBot="1" x14ac:dyDescent="0.35">
      <c r="A165" s="481" t="s">
        <v>427</v>
      </c>
      <c r="B165" s="459">
        <v>0</v>
      </c>
      <c r="C165" s="459">
        <v>0.628</v>
      </c>
      <c r="D165" s="460">
        <v>0.628</v>
      </c>
      <c r="E165" s="469" t="s">
        <v>281</v>
      </c>
      <c r="F165" s="459">
        <v>0</v>
      </c>
      <c r="G165" s="460">
        <v>0</v>
      </c>
      <c r="H165" s="462">
        <v>4.3999999999999997E-2</v>
      </c>
      <c r="I165" s="459">
        <v>0.25600000000000001</v>
      </c>
      <c r="J165" s="460">
        <v>0.25600000000000001</v>
      </c>
      <c r="K165" s="470" t="s">
        <v>281</v>
      </c>
    </row>
    <row r="166" spans="1:11" ht="14.4" customHeight="1" thickBot="1" x14ac:dyDescent="0.35">
      <c r="A166" s="480" t="s">
        <v>428</v>
      </c>
      <c r="B166" s="464">
        <v>652.71178833372903</v>
      </c>
      <c r="C166" s="464">
        <v>546.67961000000003</v>
      </c>
      <c r="D166" s="465">
        <v>-106.03217833372899</v>
      </c>
      <c r="E166" s="471">
        <v>0.83755130483399998</v>
      </c>
      <c r="F166" s="464">
        <v>734.02677231986297</v>
      </c>
      <c r="G166" s="465">
        <v>305.84448846660899</v>
      </c>
      <c r="H166" s="467">
        <v>46.399819999999998</v>
      </c>
      <c r="I166" s="464">
        <v>243.77974</v>
      </c>
      <c r="J166" s="465">
        <v>-62.064748466608997</v>
      </c>
      <c r="K166" s="472">
        <v>0.332112872708</v>
      </c>
    </row>
    <row r="167" spans="1:11" ht="14.4" customHeight="1" thickBot="1" x14ac:dyDescent="0.35">
      <c r="A167" s="481" t="s">
        <v>429</v>
      </c>
      <c r="B167" s="459">
        <v>652.71178833372903</v>
      </c>
      <c r="C167" s="459">
        <v>546.67961000000003</v>
      </c>
      <c r="D167" s="460">
        <v>-106.03217833372899</v>
      </c>
      <c r="E167" s="461">
        <v>0.83755130483399998</v>
      </c>
      <c r="F167" s="459">
        <v>734.02677231986297</v>
      </c>
      <c r="G167" s="460">
        <v>305.84448846660899</v>
      </c>
      <c r="H167" s="462">
        <v>46.399819999999998</v>
      </c>
      <c r="I167" s="459">
        <v>243.77974</v>
      </c>
      <c r="J167" s="460">
        <v>-62.064748466608997</v>
      </c>
      <c r="K167" s="463">
        <v>0.332112872708</v>
      </c>
    </row>
    <row r="168" spans="1:11" ht="14.4" customHeight="1" thickBot="1" x14ac:dyDescent="0.35">
      <c r="A168" s="480" t="s">
        <v>430</v>
      </c>
      <c r="B168" s="464">
        <v>847.382303167548</v>
      </c>
      <c r="C168" s="464">
        <v>984.39950999999996</v>
      </c>
      <c r="D168" s="465">
        <v>137.01720683245199</v>
      </c>
      <c r="E168" s="471">
        <v>1.16169467585</v>
      </c>
      <c r="F168" s="464">
        <v>869.84822874147198</v>
      </c>
      <c r="G168" s="465">
        <v>362.43676197561302</v>
      </c>
      <c r="H168" s="467">
        <v>78.629499999999993</v>
      </c>
      <c r="I168" s="464">
        <v>439.53908999999999</v>
      </c>
      <c r="J168" s="465">
        <v>77.102328024387006</v>
      </c>
      <c r="K168" s="472">
        <v>0.50530549523000001</v>
      </c>
    </row>
    <row r="169" spans="1:11" ht="14.4" customHeight="1" thickBot="1" x14ac:dyDescent="0.35">
      <c r="A169" s="481" t="s">
        <v>431</v>
      </c>
      <c r="B169" s="459">
        <v>847.382303167548</v>
      </c>
      <c r="C169" s="459">
        <v>984.39950999999996</v>
      </c>
      <c r="D169" s="460">
        <v>137.01720683245199</v>
      </c>
      <c r="E169" s="461">
        <v>1.16169467585</v>
      </c>
      <c r="F169" s="459">
        <v>869.84822874147198</v>
      </c>
      <c r="G169" s="460">
        <v>362.43676197561302</v>
      </c>
      <c r="H169" s="462">
        <v>78.629499999999993</v>
      </c>
      <c r="I169" s="459">
        <v>439.53908999999999</v>
      </c>
      <c r="J169" s="460">
        <v>77.102328024387006</v>
      </c>
      <c r="K169" s="463">
        <v>0.50530549523000001</v>
      </c>
    </row>
    <row r="170" spans="1:11" ht="14.4" customHeight="1" thickBot="1" x14ac:dyDescent="0.35">
      <c r="A170" s="477" t="s">
        <v>432</v>
      </c>
      <c r="B170" s="459">
        <v>0</v>
      </c>
      <c r="C170" s="459">
        <v>0.25544</v>
      </c>
      <c r="D170" s="460">
        <v>0.25544</v>
      </c>
      <c r="E170" s="469" t="s">
        <v>271</v>
      </c>
      <c r="F170" s="459">
        <v>0</v>
      </c>
      <c r="G170" s="460">
        <v>0</v>
      </c>
      <c r="H170" s="462">
        <v>0</v>
      </c>
      <c r="I170" s="459">
        <v>0</v>
      </c>
      <c r="J170" s="460">
        <v>0</v>
      </c>
      <c r="K170" s="463">
        <v>0</v>
      </c>
    </row>
    <row r="171" spans="1:11" ht="14.4" customHeight="1" thickBot="1" x14ac:dyDescent="0.35">
      <c r="A171" s="482" t="s">
        <v>433</v>
      </c>
      <c r="B171" s="464">
        <v>0</v>
      </c>
      <c r="C171" s="464">
        <v>0.25544</v>
      </c>
      <c r="D171" s="465">
        <v>0.25544</v>
      </c>
      <c r="E171" s="466" t="s">
        <v>271</v>
      </c>
      <c r="F171" s="464">
        <v>0</v>
      </c>
      <c r="G171" s="465">
        <v>0</v>
      </c>
      <c r="H171" s="467">
        <v>0</v>
      </c>
      <c r="I171" s="464">
        <v>0</v>
      </c>
      <c r="J171" s="465">
        <v>0</v>
      </c>
      <c r="K171" s="472">
        <v>0</v>
      </c>
    </row>
    <row r="172" spans="1:11" ht="14.4" customHeight="1" thickBot="1" x14ac:dyDescent="0.35">
      <c r="A172" s="484" t="s">
        <v>434</v>
      </c>
      <c r="B172" s="464">
        <v>0</v>
      </c>
      <c r="C172" s="464">
        <v>0.25544</v>
      </c>
      <c r="D172" s="465">
        <v>0.25544</v>
      </c>
      <c r="E172" s="466" t="s">
        <v>271</v>
      </c>
      <c r="F172" s="464">
        <v>0</v>
      </c>
      <c r="G172" s="465">
        <v>0</v>
      </c>
      <c r="H172" s="467">
        <v>0</v>
      </c>
      <c r="I172" s="464">
        <v>0</v>
      </c>
      <c r="J172" s="465">
        <v>0</v>
      </c>
      <c r="K172" s="472">
        <v>0</v>
      </c>
    </row>
    <row r="173" spans="1:11" ht="14.4" customHeight="1" thickBot="1" x14ac:dyDescent="0.35">
      <c r="A173" s="480" t="s">
        <v>435</v>
      </c>
      <c r="B173" s="464">
        <v>0</v>
      </c>
      <c r="C173" s="464">
        <v>0.25544</v>
      </c>
      <c r="D173" s="465">
        <v>0.25544</v>
      </c>
      <c r="E173" s="466" t="s">
        <v>281</v>
      </c>
      <c r="F173" s="464">
        <v>0</v>
      </c>
      <c r="G173" s="465">
        <v>0</v>
      </c>
      <c r="H173" s="467">
        <v>0</v>
      </c>
      <c r="I173" s="464">
        <v>0</v>
      </c>
      <c r="J173" s="465">
        <v>0</v>
      </c>
      <c r="K173" s="472">
        <v>0</v>
      </c>
    </row>
    <row r="174" spans="1:11" ht="14.4" customHeight="1" thickBot="1" x14ac:dyDescent="0.35">
      <c r="A174" s="481" t="s">
        <v>436</v>
      </c>
      <c r="B174" s="459">
        <v>0</v>
      </c>
      <c r="C174" s="459">
        <v>0.25544</v>
      </c>
      <c r="D174" s="460">
        <v>0.25544</v>
      </c>
      <c r="E174" s="469" t="s">
        <v>281</v>
      </c>
      <c r="F174" s="459">
        <v>0</v>
      </c>
      <c r="G174" s="460">
        <v>0</v>
      </c>
      <c r="H174" s="462">
        <v>0</v>
      </c>
      <c r="I174" s="459">
        <v>0</v>
      </c>
      <c r="J174" s="460">
        <v>0</v>
      </c>
      <c r="K174" s="463">
        <v>0</v>
      </c>
    </row>
    <row r="175" spans="1:11" ht="14.4" customHeight="1" thickBot="1" x14ac:dyDescent="0.35">
      <c r="A175" s="485"/>
      <c r="B175" s="459">
        <v>-4480.7432338529597</v>
      </c>
      <c r="C175" s="459">
        <v>-4738.3527400000203</v>
      </c>
      <c r="D175" s="460">
        <v>-257.60950614706098</v>
      </c>
      <c r="E175" s="461">
        <v>1.0574925838639999</v>
      </c>
      <c r="F175" s="459">
        <v>-4535.99024865298</v>
      </c>
      <c r="G175" s="460">
        <v>-1889.99593693874</v>
      </c>
      <c r="H175" s="462">
        <v>-552.08745999999996</v>
      </c>
      <c r="I175" s="459">
        <v>-2608.5223000000001</v>
      </c>
      <c r="J175" s="460">
        <v>-718.52636306125601</v>
      </c>
      <c r="K175" s="463">
        <v>0.57507229006299998</v>
      </c>
    </row>
    <row r="176" spans="1:11" ht="14.4" customHeight="1" thickBot="1" x14ac:dyDescent="0.35">
      <c r="A176" s="486" t="s">
        <v>66</v>
      </c>
      <c r="B176" s="473">
        <v>-4480.7432338529597</v>
      </c>
      <c r="C176" s="473">
        <v>-4738.3527400000203</v>
      </c>
      <c r="D176" s="474">
        <v>-257.60950614706098</v>
      </c>
      <c r="E176" s="475" t="s">
        <v>271</v>
      </c>
      <c r="F176" s="473">
        <v>-4535.99024865298</v>
      </c>
      <c r="G176" s="474">
        <v>-1889.99593693874</v>
      </c>
      <c r="H176" s="473">
        <v>-552.08745999999996</v>
      </c>
      <c r="I176" s="473">
        <v>-2608.5223000000001</v>
      </c>
      <c r="J176" s="474">
        <v>-718.52636306125601</v>
      </c>
      <c r="K176" s="476">
        <v>0.57507229006299998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437</v>
      </c>
      <c r="B5" s="488" t="s">
        <v>438</v>
      </c>
      <c r="C5" s="489" t="s">
        <v>439</v>
      </c>
      <c r="D5" s="489" t="s">
        <v>439</v>
      </c>
      <c r="E5" s="489"/>
      <c r="F5" s="489" t="s">
        <v>439</v>
      </c>
      <c r="G5" s="489" t="s">
        <v>439</v>
      </c>
      <c r="H5" s="489" t="s">
        <v>439</v>
      </c>
      <c r="I5" s="490" t="s">
        <v>439</v>
      </c>
      <c r="J5" s="491" t="s">
        <v>68</v>
      </c>
    </row>
    <row r="6" spans="1:10" ht="14.4" customHeight="1" x14ac:dyDescent="0.3">
      <c r="A6" s="487" t="s">
        <v>437</v>
      </c>
      <c r="B6" s="488" t="s">
        <v>440</v>
      </c>
      <c r="C6" s="489">
        <v>279.61635000000001</v>
      </c>
      <c r="D6" s="489">
        <v>246.98111000000006</v>
      </c>
      <c r="E6" s="489"/>
      <c r="F6" s="489">
        <v>688.71248000000003</v>
      </c>
      <c r="G6" s="489">
        <v>454.1636484375</v>
      </c>
      <c r="H6" s="489">
        <v>234.54883156250003</v>
      </c>
      <c r="I6" s="490">
        <v>1.5164412263496636</v>
      </c>
      <c r="J6" s="491" t="s">
        <v>1</v>
      </c>
    </row>
    <row r="7" spans="1:10" ht="14.4" customHeight="1" x14ac:dyDescent="0.3">
      <c r="A7" s="487" t="s">
        <v>437</v>
      </c>
      <c r="B7" s="488" t="s">
        <v>441</v>
      </c>
      <c r="C7" s="489">
        <v>0</v>
      </c>
      <c r="D7" s="489">
        <v>1.02925</v>
      </c>
      <c r="E7" s="489"/>
      <c r="F7" s="489">
        <v>0</v>
      </c>
      <c r="G7" s="489">
        <v>0.41666668701171877</v>
      </c>
      <c r="H7" s="489">
        <v>-0.41666668701171877</v>
      </c>
      <c r="I7" s="490">
        <v>0</v>
      </c>
      <c r="J7" s="491" t="s">
        <v>1</v>
      </c>
    </row>
    <row r="8" spans="1:10" ht="14.4" customHeight="1" x14ac:dyDescent="0.3">
      <c r="A8" s="487" t="s">
        <v>437</v>
      </c>
      <c r="B8" s="488" t="s">
        <v>442</v>
      </c>
      <c r="C8" s="489">
        <v>279.61635000000001</v>
      </c>
      <c r="D8" s="489">
        <v>248.01036000000005</v>
      </c>
      <c r="E8" s="489"/>
      <c r="F8" s="489">
        <v>688.71248000000003</v>
      </c>
      <c r="G8" s="489">
        <v>454.58031512451174</v>
      </c>
      <c r="H8" s="489">
        <v>234.13216487548829</v>
      </c>
      <c r="I8" s="490">
        <v>1.5150512617585703</v>
      </c>
      <c r="J8" s="491" t="s">
        <v>443</v>
      </c>
    </row>
    <row r="10" spans="1:10" ht="14.4" customHeight="1" x14ac:dyDescent="0.3">
      <c r="A10" s="487" t="s">
        <v>437</v>
      </c>
      <c r="B10" s="488" t="s">
        <v>438</v>
      </c>
      <c r="C10" s="489" t="s">
        <v>439</v>
      </c>
      <c r="D10" s="489" t="s">
        <v>439</v>
      </c>
      <c r="E10" s="489"/>
      <c r="F10" s="489" t="s">
        <v>439</v>
      </c>
      <c r="G10" s="489" t="s">
        <v>439</v>
      </c>
      <c r="H10" s="489" t="s">
        <v>439</v>
      </c>
      <c r="I10" s="490" t="s">
        <v>439</v>
      </c>
      <c r="J10" s="491" t="s">
        <v>68</v>
      </c>
    </row>
    <row r="11" spans="1:10" ht="14.4" customHeight="1" x14ac:dyDescent="0.3">
      <c r="A11" s="487" t="s">
        <v>444</v>
      </c>
      <c r="B11" s="488" t="s">
        <v>445</v>
      </c>
      <c r="C11" s="489" t="s">
        <v>439</v>
      </c>
      <c r="D11" s="489" t="s">
        <v>439</v>
      </c>
      <c r="E11" s="489"/>
      <c r="F11" s="489" t="s">
        <v>439</v>
      </c>
      <c r="G11" s="489" t="s">
        <v>439</v>
      </c>
      <c r="H11" s="489" t="s">
        <v>439</v>
      </c>
      <c r="I11" s="490" t="s">
        <v>439</v>
      </c>
      <c r="J11" s="491" t="s">
        <v>0</v>
      </c>
    </row>
    <row r="12" spans="1:10" ht="14.4" customHeight="1" x14ac:dyDescent="0.3">
      <c r="A12" s="487" t="s">
        <v>444</v>
      </c>
      <c r="B12" s="488" t="s">
        <v>440</v>
      </c>
      <c r="C12" s="489">
        <v>46.136270000000017</v>
      </c>
      <c r="D12" s="489">
        <v>52.899660000000011</v>
      </c>
      <c r="E12" s="489"/>
      <c r="F12" s="489">
        <v>53.74087999999999</v>
      </c>
      <c r="G12" s="489">
        <v>57</v>
      </c>
      <c r="H12" s="489">
        <v>-3.25912000000001</v>
      </c>
      <c r="I12" s="490">
        <v>0.94282245614035065</v>
      </c>
      <c r="J12" s="491" t="s">
        <v>1</v>
      </c>
    </row>
    <row r="13" spans="1:10" ht="14.4" customHeight="1" x14ac:dyDescent="0.3">
      <c r="A13" s="487" t="s">
        <v>444</v>
      </c>
      <c r="B13" s="488" t="s">
        <v>441</v>
      </c>
      <c r="C13" s="489">
        <v>0</v>
      </c>
      <c r="D13" s="489">
        <v>1.02925</v>
      </c>
      <c r="E13" s="489"/>
      <c r="F13" s="489">
        <v>0</v>
      </c>
      <c r="G13" s="489">
        <v>0</v>
      </c>
      <c r="H13" s="489">
        <v>0</v>
      </c>
      <c r="I13" s="490" t="s">
        <v>439</v>
      </c>
      <c r="J13" s="491" t="s">
        <v>1</v>
      </c>
    </row>
    <row r="14" spans="1:10" ht="14.4" customHeight="1" x14ac:dyDescent="0.3">
      <c r="A14" s="487" t="s">
        <v>444</v>
      </c>
      <c r="B14" s="488" t="s">
        <v>446</v>
      </c>
      <c r="C14" s="489">
        <v>46.136270000000017</v>
      </c>
      <c r="D14" s="489">
        <v>53.928910000000009</v>
      </c>
      <c r="E14" s="489"/>
      <c r="F14" s="489">
        <v>53.74087999999999</v>
      </c>
      <c r="G14" s="489">
        <v>57</v>
      </c>
      <c r="H14" s="489">
        <v>-3.25912000000001</v>
      </c>
      <c r="I14" s="490">
        <v>0.94282245614035065</v>
      </c>
      <c r="J14" s="491" t="s">
        <v>447</v>
      </c>
    </row>
    <row r="15" spans="1:10" ht="14.4" customHeight="1" x14ac:dyDescent="0.3">
      <c r="A15" s="487" t="s">
        <v>439</v>
      </c>
      <c r="B15" s="488" t="s">
        <v>439</v>
      </c>
      <c r="C15" s="489" t="s">
        <v>439</v>
      </c>
      <c r="D15" s="489" t="s">
        <v>439</v>
      </c>
      <c r="E15" s="489"/>
      <c r="F15" s="489" t="s">
        <v>439</v>
      </c>
      <c r="G15" s="489" t="s">
        <v>439</v>
      </c>
      <c r="H15" s="489" t="s">
        <v>439</v>
      </c>
      <c r="I15" s="490" t="s">
        <v>439</v>
      </c>
      <c r="J15" s="491" t="s">
        <v>448</v>
      </c>
    </row>
    <row r="16" spans="1:10" ht="14.4" customHeight="1" x14ac:dyDescent="0.3">
      <c r="A16" s="487" t="s">
        <v>449</v>
      </c>
      <c r="B16" s="488" t="s">
        <v>450</v>
      </c>
      <c r="C16" s="489" t="s">
        <v>439</v>
      </c>
      <c r="D16" s="489" t="s">
        <v>439</v>
      </c>
      <c r="E16" s="489"/>
      <c r="F16" s="489" t="s">
        <v>439</v>
      </c>
      <c r="G16" s="489" t="s">
        <v>439</v>
      </c>
      <c r="H16" s="489" t="s">
        <v>439</v>
      </c>
      <c r="I16" s="490" t="s">
        <v>439</v>
      </c>
      <c r="J16" s="491" t="s">
        <v>0</v>
      </c>
    </row>
    <row r="17" spans="1:10" ht="14.4" customHeight="1" x14ac:dyDescent="0.3">
      <c r="A17" s="487" t="s">
        <v>449</v>
      </c>
      <c r="B17" s="488" t="s">
        <v>440</v>
      </c>
      <c r="C17" s="489">
        <v>233.48008000000002</v>
      </c>
      <c r="D17" s="489">
        <v>194.08145000000005</v>
      </c>
      <c r="E17" s="489"/>
      <c r="F17" s="489">
        <v>186.54483000000005</v>
      </c>
      <c r="G17" s="489">
        <v>189</v>
      </c>
      <c r="H17" s="489">
        <v>-2.4551699999999528</v>
      </c>
      <c r="I17" s="490">
        <v>0.9870096825396828</v>
      </c>
      <c r="J17" s="491" t="s">
        <v>1</v>
      </c>
    </row>
    <row r="18" spans="1:10" ht="14.4" customHeight="1" x14ac:dyDescent="0.3">
      <c r="A18" s="487" t="s">
        <v>449</v>
      </c>
      <c r="B18" s="488" t="s">
        <v>451</v>
      </c>
      <c r="C18" s="489">
        <v>233.48008000000002</v>
      </c>
      <c r="D18" s="489">
        <v>194.08145000000005</v>
      </c>
      <c r="E18" s="489"/>
      <c r="F18" s="489">
        <v>186.54483000000005</v>
      </c>
      <c r="G18" s="489">
        <v>189</v>
      </c>
      <c r="H18" s="489">
        <v>-2.4551699999999528</v>
      </c>
      <c r="I18" s="490">
        <v>0.9870096825396828</v>
      </c>
      <c r="J18" s="491" t="s">
        <v>447</v>
      </c>
    </row>
    <row r="19" spans="1:10" ht="14.4" customHeight="1" x14ac:dyDescent="0.3">
      <c r="A19" s="487" t="s">
        <v>439</v>
      </c>
      <c r="B19" s="488" t="s">
        <v>439</v>
      </c>
      <c r="C19" s="489" t="s">
        <v>439</v>
      </c>
      <c r="D19" s="489" t="s">
        <v>439</v>
      </c>
      <c r="E19" s="489"/>
      <c r="F19" s="489" t="s">
        <v>439</v>
      </c>
      <c r="G19" s="489" t="s">
        <v>439</v>
      </c>
      <c r="H19" s="489" t="s">
        <v>439</v>
      </c>
      <c r="I19" s="490" t="s">
        <v>439</v>
      </c>
      <c r="J19" s="491" t="s">
        <v>448</v>
      </c>
    </row>
    <row r="20" spans="1:10" ht="14.4" customHeight="1" x14ac:dyDescent="0.3">
      <c r="A20" s="487" t="s">
        <v>452</v>
      </c>
      <c r="B20" s="488" t="s">
        <v>453</v>
      </c>
      <c r="C20" s="489" t="s">
        <v>439</v>
      </c>
      <c r="D20" s="489" t="s">
        <v>439</v>
      </c>
      <c r="E20" s="489"/>
      <c r="F20" s="489" t="s">
        <v>439</v>
      </c>
      <c r="G20" s="489" t="s">
        <v>439</v>
      </c>
      <c r="H20" s="489" t="s">
        <v>439</v>
      </c>
      <c r="I20" s="490" t="s">
        <v>439</v>
      </c>
      <c r="J20" s="491" t="s">
        <v>0</v>
      </c>
    </row>
    <row r="21" spans="1:10" ht="14.4" customHeight="1" x14ac:dyDescent="0.3">
      <c r="A21" s="487" t="s">
        <v>452</v>
      </c>
      <c r="B21" s="488" t="s">
        <v>440</v>
      </c>
      <c r="C21" s="489">
        <v>0</v>
      </c>
      <c r="D21" s="489">
        <v>0</v>
      </c>
      <c r="E21" s="489"/>
      <c r="F21" s="489">
        <v>448.42677000000003</v>
      </c>
      <c r="G21" s="489">
        <v>208</v>
      </c>
      <c r="H21" s="489">
        <v>240.42677000000003</v>
      </c>
      <c r="I21" s="490">
        <v>2.1558979326923078</v>
      </c>
      <c r="J21" s="491" t="s">
        <v>1</v>
      </c>
    </row>
    <row r="22" spans="1:10" ht="14.4" customHeight="1" x14ac:dyDescent="0.3">
      <c r="A22" s="487" t="s">
        <v>452</v>
      </c>
      <c r="B22" s="488" t="s">
        <v>454</v>
      </c>
      <c r="C22" s="489">
        <v>0</v>
      </c>
      <c r="D22" s="489">
        <v>0</v>
      </c>
      <c r="E22" s="489"/>
      <c r="F22" s="489">
        <v>448.42677000000003</v>
      </c>
      <c r="G22" s="489">
        <v>208</v>
      </c>
      <c r="H22" s="489">
        <v>240.42677000000003</v>
      </c>
      <c r="I22" s="490">
        <v>2.1558979326923078</v>
      </c>
      <c r="J22" s="491" t="s">
        <v>447</v>
      </c>
    </row>
    <row r="23" spans="1:10" ht="14.4" customHeight="1" x14ac:dyDescent="0.3">
      <c r="A23" s="487" t="s">
        <v>439</v>
      </c>
      <c r="B23" s="488" t="s">
        <v>439</v>
      </c>
      <c r="C23" s="489" t="s">
        <v>439</v>
      </c>
      <c r="D23" s="489" t="s">
        <v>439</v>
      </c>
      <c r="E23" s="489"/>
      <c r="F23" s="489" t="s">
        <v>439</v>
      </c>
      <c r="G23" s="489" t="s">
        <v>439</v>
      </c>
      <c r="H23" s="489" t="s">
        <v>439</v>
      </c>
      <c r="I23" s="490" t="s">
        <v>439</v>
      </c>
      <c r="J23" s="491" t="s">
        <v>448</v>
      </c>
    </row>
    <row r="24" spans="1:10" ht="14.4" customHeight="1" x14ac:dyDescent="0.3">
      <c r="A24" s="487" t="s">
        <v>437</v>
      </c>
      <c r="B24" s="488" t="s">
        <v>442</v>
      </c>
      <c r="C24" s="489">
        <v>279.61635000000001</v>
      </c>
      <c r="D24" s="489">
        <v>248.01036000000005</v>
      </c>
      <c r="E24" s="489"/>
      <c r="F24" s="489">
        <v>688.71248000000014</v>
      </c>
      <c r="G24" s="489">
        <v>455</v>
      </c>
      <c r="H24" s="489">
        <v>233.71248000000014</v>
      </c>
      <c r="I24" s="490">
        <v>1.5136538021978025</v>
      </c>
      <c r="J24" s="491" t="s">
        <v>443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422.00518457820539</v>
      </c>
      <c r="M3" s="98">
        <f>SUBTOTAL(9,M5:M1048576)</f>
        <v>1632</v>
      </c>
      <c r="N3" s="99">
        <f>SUBTOTAL(9,N5:N1048576)</f>
        <v>688712.46123163123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437</v>
      </c>
      <c r="B5" s="501" t="s">
        <v>438</v>
      </c>
      <c r="C5" s="502" t="s">
        <v>444</v>
      </c>
      <c r="D5" s="503" t="s">
        <v>445</v>
      </c>
      <c r="E5" s="504">
        <v>50113001</v>
      </c>
      <c r="F5" s="503" t="s">
        <v>455</v>
      </c>
      <c r="G5" s="502" t="s">
        <v>456</v>
      </c>
      <c r="H5" s="502">
        <v>100362</v>
      </c>
      <c r="I5" s="502">
        <v>362</v>
      </c>
      <c r="J5" s="502" t="s">
        <v>457</v>
      </c>
      <c r="K5" s="502" t="s">
        <v>458</v>
      </c>
      <c r="L5" s="505">
        <v>72.919999999999959</v>
      </c>
      <c r="M5" s="505">
        <v>2</v>
      </c>
      <c r="N5" s="506">
        <v>145.83999999999992</v>
      </c>
    </row>
    <row r="6" spans="1:14" ht="14.4" customHeight="1" x14ac:dyDescent="0.3">
      <c r="A6" s="507" t="s">
        <v>437</v>
      </c>
      <c r="B6" s="508" t="s">
        <v>438</v>
      </c>
      <c r="C6" s="509" t="s">
        <v>444</v>
      </c>
      <c r="D6" s="510" t="s">
        <v>445</v>
      </c>
      <c r="E6" s="511">
        <v>50113001</v>
      </c>
      <c r="F6" s="510" t="s">
        <v>455</v>
      </c>
      <c r="G6" s="509" t="s">
        <v>456</v>
      </c>
      <c r="H6" s="509">
        <v>196610</v>
      </c>
      <c r="I6" s="509">
        <v>96610</v>
      </c>
      <c r="J6" s="509" t="s">
        <v>459</v>
      </c>
      <c r="K6" s="509" t="s">
        <v>460</v>
      </c>
      <c r="L6" s="512">
        <v>46.38000000000001</v>
      </c>
      <c r="M6" s="512">
        <v>1</v>
      </c>
      <c r="N6" s="513">
        <v>46.38000000000001</v>
      </c>
    </row>
    <row r="7" spans="1:14" ht="14.4" customHeight="1" x14ac:dyDescent="0.3">
      <c r="A7" s="507" t="s">
        <v>437</v>
      </c>
      <c r="B7" s="508" t="s">
        <v>438</v>
      </c>
      <c r="C7" s="509" t="s">
        <v>444</v>
      </c>
      <c r="D7" s="510" t="s">
        <v>445</v>
      </c>
      <c r="E7" s="511">
        <v>50113001</v>
      </c>
      <c r="F7" s="510" t="s">
        <v>455</v>
      </c>
      <c r="G7" s="509" t="s">
        <v>456</v>
      </c>
      <c r="H7" s="509">
        <v>100394</v>
      </c>
      <c r="I7" s="509">
        <v>394</v>
      </c>
      <c r="J7" s="509" t="s">
        <v>461</v>
      </c>
      <c r="K7" s="509" t="s">
        <v>462</v>
      </c>
      <c r="L7" s="512">
        <v>65.730000000000018</v>
      </c>
      <c r="M7" s="512">
        <v>1</v>
      </c>
      <c r="N7" s="513">
        <v>65.730000000000018</v>
      </c>
    </row>
    <row r="8" spans="1:14" ht="14.4" customHeight="1" x14ac:dyDescent="0.3">
      <c r="A8" s="507" t="s">
        <v>437</v>
      </c>
      <c r="B8" s="508" t="s">
        <v>438</v>
      </c>
      <c r="C8" s="509" t="s">
        <v>444</v>
      </c>
      <c r="D8" s="510" t="s">
        <v>445</v>
      </c>
      <c r="E8" s="511">
        <v>50113001</v>
      </c>
      <c r="F8" s="510" t="s">
        <v>455</v>
      </c>
      <c r="G8" s="509" t="s">
        <v>456</v>
      </c>
      <c r="H8" s="509">
        <v>158249</v>
      </c>
      <c r="I8" s="509">
        <v>58249</v>
      </c>
      <c r="J8" s="509" t="s">
        <v>463</v>
      </c>
      <c r="K8" s="509" t="s">
        <v>439</v>
      </c>
      <c r="L8" s="512">
        <v>228.33111111111106</v>
      </c>
      <c r="M8" s="512">
        <v>9</v>
      </c>
      <c r="N8" s="513">
        <v>2054.9799999999996</v>
      </c>
    </row>
    <row r="9" spans="1:14" ht="14.4" customHeight="1" x14ac:dyDescent="0.3">
      <c r="A9" s="507" t="s">
        <v>437</v>
      </c>
      <c r="B9" s="508" t="s">
        <v>438</v>
      </c>
      <c r="C9" s="509" t="s">
        <v>444</v>
      </c>
      <c r="D9" s="510" t="s">
        <v>445</v>
      </c>
      <c r="E9" s="511">
        <v>50113001</v>
      </c>
      <c r="F9" s="510" t="s">
        <v>455</v>
      </c>
      <c r="G9" s="509" t="s">
        <v>464</v>
      </c>
      <c r="H9" s="509">
        <v>216670</v>
      </c>
      <c r="I9" s="509">
        <v>216670</v>
      </c>
      <c r="J9" s="509" t="s">
        <v>465</v>
      </c>
      <c r="K9" s="509" t="s">
        <v>466</v>
      </c>
      <c r="L9" s="512">
        <v>314.27</v>
      </c>
      <c r="M9" s="512">
        <v>1</v>
      </c>
      <c r="N9" s="513">
        <v>314.27</v>
      </c>
    </row>
    <row r="10" spans="1:14" ht="14.4" customHeight="1" x14ac:dyDescent="0.3">
      <c r="A10" s="507" t="s">
        <v>437</v>
      </c>
      <c r="B10" s="508" t="s">
        <v>438</v>
      </c>
      <c r="C10" s="509" t="s">
        <v>444</v>
      </c>
      <c r="D10" s="510" t="s">
        <v>445</v>
      </c>
      <c r="E10" s="511">
        <v>50113001</v>
      </c>
      <c r="F10" s="510" t="s">
        <v>455</v>
      </c>
      <c r="G10" s="509" t="s">
        <v>456</v>
      </c>
      <c r="H10" s="509">
        <v>51366</v>
      </c>
      <c r="I10" s="509">
        <v>51366</v>
      </c>
      <c r="J10" s="509" t="s">
        <v>467</v>
      </c>
      <c r="K10" s="509" t="s">
        <v>468</v>
      </c>
      <c r="L10" s="512">
        <v>171.6</v>
      </c>
      <c r="M10" s="512">
        <v>71</v>
      </c>
      <c r="N10" s="513">
        <v>12183.6</v>
      </c>
    </row>
    <row r="11" spans="1:14" ht="14.4" customHeight="1" x14ac:dyDescent="0.3">
      <c r="A11" s="507" t="s">
        <v>437</v>
      </c>
      <c r="B11" s="508" t="s">
        <v>438</v>
      </c>
      <c r="C11" s="509" t="s">
        <v>444</v>
      </c>
      <c r="D11" s="510" t="s">
        <v>445</v>
      </c>
      <c r="E11" s="511">
        <v>50113001</v>
      </c>
      <c r="F11" s="510" t="s">
        <v>455</v>
      </c>
      <c r="G11" s="509" t="s">
        <v>456</v>
      </c>
      <c r="H11" s="509">
        <v>208466</v>
      </c>
      <c r="I11" s="509">
        <v>208466</v>
      </c>
      <c r="J11" s="509" t="s">
        <v>469</v>
      </c>
      <c r="K11" s="509" t="s">
        <v>470</v>
      </c>
      <c r="L11" s="512">
        <v>792.77</v>
      </c>
      <c r="M11" s="512">
        <v>3</v>
      </c>
      <c r="N11" s="513">
        <v>2378.31</v>
      </c>
    </row>
    <row r="12" spans="1:14" ht="14.4" customHeight="1" x14ac:dyDescent="0.3">
      <c r="A12" s="507" t="s">
        <v>437</v>
      </c>
      <c r="B12" s="508" t="s">
        <v>438</v>
      </c>
      <c r="C12" s="509" t="s">
        <v>444</v>
      </c>
      <c r="D12" s="510" t="s">
        <v>445</v>
      </c>
      <c r="E12" s="511">
        <v>50113001</v>
      </c>
      <c r="F12" s="510" t="s">
        <v>455</v>
      </c>
      <c r="G12" s="509" t="s">
        <v>456</v>
      </c>
      <c r="H12" s="509">
        <v>920304</v>
      </c>
      <c r="I12" s="509">
        <v>0</v>
      </c>
      <c r="J12" s="509" t="s">
        <v>471</v>
      </c>
      <c r="K12" s="509" t="s">
        <v>439</v>
      </c>
      <c r="L12" s="512">
        <v>259.33418044229313</v>
      </c>
      <c r="M12" s="512">
        <v>2</v>
      </c>
      <c r="N12" s="513">
        <v>518.66836088458626</v>
      </c>
    </row>
    <row r="13" spans="1:14" ht="14.4" customHeight="1" x14ac:dyDescent="0.3">
      <c r="A13" s="507" t="s">
        <v>437</v>
      </c>
      <c r="B13" s="508" t="s">
        <v>438</v>
      </c>
      <c r="C13" s="509" t="s">
        <v>444</v>
      </c>
      <c r="D13" s="510" t="s">
        <v>445</v>
      </c>
      <c r="E13" s="511">
        <v>50113001</v>
      </c>
      <c r="F13" s="510" t="s">
        <v>455</v>
      </c>
      <c r="G13" s="509" t="s">
        <v>456</v>
      </c>
      <c r="H13" s="509">
        <v>930035</v>
      </c>
      <c r="I13" s="509">
        <v>0</v>
      </c>
      <c r="J13" s="509" t="s">
        <v>472</v>
      </c>
      <c r="K13" s="509" t="s">
        <v>439</v>
      </c>
      <c r="L13" s="512">
        <v>57.403681153164328</v>
      </c>
      <c r="M13" s="512">
        <v>5</v>
      </c>
      <c r="N13" s="513">
        <v>287.01840576582163</v>
      </c>
    </row>
    <row r="14" spans="1:14" ht="14.4" customHeight="1" x14ac:dyDescent="0.3">
      <c r="A14" s="507" t="s">
        <v>437</v>
      </c>
      <c r="B14" s="508" t="s">
        <v>438</v>
      </c>
      <c r="C14" s="509" t="s">
        <v>444</v>
      </c>
      <c r="D14" s="510" t="s">
        <v>445</v>
      </c>
      <c r="E14" s="511">
        <v>50113001</v>
      </c>
      <c r="F14" s="510" t="s">
        <v>455</v>
      </c>
      <c r="G14" s="509" t="s">
        <v>456</v>
      </c>
      <c r="H14" s="509">
        <v>900321</v>
      </c>
      <c r="I14" s="509">
        <v>0</v>
      </c>
      <c r="J14" s="509" t="s">
        <v>473</v>
      </c>
      <c r="K14" s="509" t="s">
        <v>439</v>
      </c>
      <c r="L14" s="512">
        <v>78.49432378230523</v>
      </c>
      <c r="M14" s="512">
        <v>3</v>
      </c>
      <c r="N14" s="513">
        <v>235.48297134691569</v>
      </c>
    </row>
    <row r="15" spans="1:14" ht="14.4" customHeight="1" x14ac:dyDescent="0.3">
      <c r="A15" s="507" t="s">
        <v>437</v>
      </c>
      <c r="B15" s="508" t="s">
        <v>438</v>
      </c>
      <c r="C15" s="509" t="s">
        <v>444</v>
      </c>
      <c r="D15" s="510" t="s">
        <v>445</v>
      </c>
      <c r="E15" s="511">
        <v>50113001</v>
      </c>
      <c r="F15" s="510" t="s">
        <v>455</v>
      </c>
      <c r="G15" s="509" t="s">
        <v>456</v>
      </c>
      <c r="H15" s="509">
        <v>841560</v>
      </c>
      <c r="I15" s="509">
        <v>0</v>
      </c>
      <c r="J15" s="509" t="s">
        <v>474</v>
      </c>
      <c r="K15" s="509" t="s">
        <v>439</v>
      </c>
      <c r="L15" s="512">
        <v>160.4444498079225</v>
      </c>
      <c r="M15" s="512">
        <v>30</v>
      </c>
      <c r="N15" s="513">
        <v>4813.333494237675</v>
      </c>
    </row>
    <row r="16" spans="1:14" ht="14.4" customHeight="1" x14ac:dyDescent="0.3">
      <c r="A16" s="507" t="s">
        <v>437</v>
      </c>
      <c r="B16" s="508" t="s">
        <v>438</v>
      </c>
      <c r="C16" s="509" t="s">
        <v>444</v>
      </c>
      <c r="D16" s="510" t="s">
        <v>445</v>
      </c>
      <c r="E16" s="511">
        <v>50113001</v>
      </c>
      <c r="F16" s="510" t="s">
        <v>455</v>
      </c>
      <c r="G16" s="509" t="s">
        <v>456</v>
      </c>
      <c r="H16" s="509">
        <v>100498</v>
      </c>
      <c r="I16" s="509">
        <v>498</v>
      </c>
      <c r="J16" s="509" t="s">
        <v>475</v>
      </c>
      <c r="K16" s="509" t="s">
        <v>476</v>
      </c>
      <c r="L16" s="512">
        <v>108.75</v>
      </c>
      <c r="M16" s="512">
        <v>270</v>
      </c>
      <c r="N16" s="513">
        <v>29362.5</v>
      </c>
    </row>
    <row r="17" spans="1:14" ht="14.4" customHeight="1" x14ac:dyDescent="0.3">
      <c r="A17" s="507" t="s">
        <v>437</v>
      </c>
      <c r="B17" s="508" t="s">
        <v>438</v>
      </c>
      <c r="C17" s="509" t="s">
        <v>444</v>
      </c>
      <c r="D17" s="510" t="s">
        <v>445</v>
      </c>
      <c r="E17" s="511">
        <v>50113001</v>
      </c>
      <c r="F17" s="510" t="s">
        <v>455</v>
      </c>
      <c r="G17" s="509" t="s">
        <v>456</v>
      </c>
      <c r="H17" s="509">
        <v>100527</v>
      </c>
      <c r="I17" s="509">
        <v>527</v>
      </c>
      <c r="J17" s="509" t="s">
        <v>477</v>
      </c>
      <c r="K17" s="509" t="s">
        <v>478</v>
      </c>
      <c r="L17" s="512">
        <v>136.54000000000002</v>
      </c>
      <c r="M17" s="512">
        <v>1</v>
      </c>
      <c r="N17" s="513">
        <v>136.54000000000002</v>
      </c>
    </row>
    <row r="18" spans="1:14" ht="14.4" customHeight="1" x14ac:dyDescent="0.3">
      <c r="A18" s="507" t="s">
        <v>437</v>
      </c>
      <c r="B18" s="508" t="s">
        <v>438</v>
      </c>
      <c r="C18" s="509" t="s">
        <v>444</v>
      </c>
      <c r="D18" s="510" t="s">
        <v>445</v>
      </c>
      <c r="E18" s="511">
        <v>50113001</v>
      </c>
      <c r="F18" s="510" t="s">
        <v>455</v>
      </c>
      <c r="G18" s="509" t="s">
        <v>456</v>
      </c>
      <c r="H18" s="509">
        <v>207962</v>
      </c>
      <c r="I18" s="509">
        <v>207962</v>
      </c>
      <c r="J18" s="509" t="s">
        <v>479</v>
      </c>
      <c r="K18" s="509" t="s">
        <v>480</v>
      </c>
      <c r="L18" s="512">
        <v>32.89</v>
      </c>
      <c r="M18" s="512">
        <v>1</v>
      </c>
      <c r="N18" s="513">
        <v>32.89</v>
      </c>
    </row>
    <row r="19" spans="1:14" ht="14.4" customHeight="1" x14ac:dyDescent="0.3">
      <c r="A19" s="507" t="s">
        <v>437</v>
      </c>
      <c r="B19" s="508" t="s">
        <v>438</v>
      </c>
      <c r="C19" s="509" t="s">
        <v>444</v>
      </c>
      <c r="D19" s="510" t="s">
        <v>445</v>
      </c>
      <c r="E19" s="511">
        <v>50113001</v>
      </c>
      <c r="F19" s="510" t="s">
        <v>455</v>
      </c>
      <c r="G19" s="509" t="s">
        <v>464</v>
      </c>
      <c r="H19" s="509">
        <v>107981</v>
      </c>
      <c r="I19" s="509">
        <v>7981</v>
      </c>
      <c r="J19" s="509" t="s">
        <v>481</v>
      </c>
      <c r="K19" s="509" t="s">
        <v>482</v>
      </c>
      <c r="L19" s="512">
        <v>50.666086956521745</v>
      </c>
      <c r="M19" s="512">
        <v>23</v>
      </c>
      <c r="N19" s="513">
        <v>1165.3200000000002</v>
      </c>
    </row>
    <row r="20" spans="1:14" ht="14.4" customHeight="1" x14ac:dyDescent="0.3">
      <c r="A20" s="507" t="s">
        <v>437</v>
      </c>
      <c r="B20" s="508" t="s">
        <v>438</v>
      </c>
      <c r="C20" s="509" t="s">
        <v>452</v>
      </c>
      <c r="D20" s="510" t="s">
        <v>453</v>
      </c>
      <c r="E20" s="511">
        <v>50113001</v>
      </c>
      <c r="F20" s="510" t="s">
        <v>455</v>
      </c>
      <c r="G20" s="509" t="s">
        <v>456</v>
      </c>
      <c r="H20" s="509">
        <v>26151</v>
      </c>
      <c r="I20" s="509">
        <v>26151</v>
      </c>
      <c r="J20" s="509" t="s">
        <v>483</v>
      </c>
      <c r="K20" s="509" t="s">
        <v>484</v>
      </c>
      <c r="L20" s="512">
        <v>464.53000000000009</v>
      </c>
      <c r="M20" s="512">
        <v>869</v>
      </c>
      <c r="N20" s="513">
        <v>403676.57000000007</v>
      </c>
    </row>
    <row r="21" spans="1:14" ht="14.4" customHeight="1" x14ac:dyDescent="0.3">
      <c r="A21" s="507" t="s">
        <v>437</v>
      </c>
      <c r="B21" s="508" t="s">
        <v>438</v>
      </c>
      <c r="C21" s="509" t="s">
        <v>452</v>
      </c>
      <c r="D21" s="510" t="s">
        <v>453</v>
      </c>
      <c r="E21" s="511">
        <v>50113001</v>
      </c>
      <c r="F21" s="510" t="s">
        <v>455</v>
      </c>
      <c r="G21" s="509" t="s">
        <v>456</v>
      </c>
      <c r="H21" s="509">
        <v>57521</v>
      </c>
      <c r="I21" s="509">
        <v>57521</v>
      </c>
      <c r="J21" s="509" t="s">
        <v>485</v>
      </c>
      <c r="K21" s="509" t="s">
        <v>486</v>
      </c>
      <c r="L21" s="512">
        <v>447.50199999999995</v>
      </c>
      <c r="M21" s="512">
        <v>100</v>
      </c>
      <c r="N21" s="513">
        <v>44750.2</v>
      </c>
    </row>
    <row r="22" spans="1:14" ht="14.4" customHeight="1" x14ac:dyDescent="0.3">
      <c r="A22" s="507" t="s">
        <v>437</v>
      </c>
      <c r="B22" s="508" t="s">
        <v>438</v>
      </c>
      <c r="C22" s="509" t="s">
        <v>449</v>
      </c>
      <c r="D22" s="510" t="s">
        <v>450</v>
      </c>
      <c r="E22" s="511">
        <v>50113001</v>
      </c>
      <c r="F22" s="510" t="s">
        <v>455</v>
      </c>
      <c r="G22" s="509" t="s">
        <v>456</v>
      </c>
      <c r="H22" s="509">
        <v>845282</v>
      </c>
      <c r="I22" s="509">
        <v>107133</v>
      </c>
      <c r="J22" s="509" t="s">
        <v>487</v>
      </c>
      <c r="K22" s="509" t="s">
        <v>488</v>
      </c>
      <c r="L22" s="512">
        <v>877.1301036826876</v>
      </c>
      <c r="M22" s="512">
        <v>54</v>
      </c>
      <c r="N22" s="513">
        <v>47365.025598865133</v>
      </c>
    </row>
    <row r="23" spans="1:14" ht="14.4" customHeight="1" x14ac:dyDescent="0.3">
      <c r="A23" s="507" t="s">
        <v>437</v>
      </c>
      <c r="B23" s="508" t="s">
        <v>438</v>
      </c>
      <c r="C23" s="509" t="s">
        <v>449</v>
      </c>
      <c r="D23" s="510" t="s">
        <v>450</v>
      </c>
      <c r="E23" s="511">
        <v>50113001</v>
      </c>
      <c r="F23" s="510" t="s">
        <v>455</v>
      </c>
      <c r="G23" s="509" t="s">
        <v>456</v>
      </c>
      <c r="H23" s="509">
        <v>193805</v>
      </c>
      <c r="I23" s="509">
        <v>193805</v>
      </c>
      <c r="J23" s="509" t="s">
        <v>489</v>
      </c>
      <c r="K23" s="509" t="s">
        <v>490</v>
      </c>
      <c r="L23" s="512">
        <v>2485.5145253456867</v>
      </c>
      <c r="M23" s="512">
        <v>1</v>
      </c>
      <c r="N23" s="513">
        <v>2485.5145253456867</v>
      </c>
    </row>
    <row r="24" spans="1:14" ht="14.4" customHeight="1" x14ac:dyDescent="0.3">
      <c r="A24" s="507" t="s">
        <v>437</v>
      </c>
      <c r="B24" s="508" t="s">
        <v>438</v>
      </c>
      <c r="C24" s="509" t="s">
        <v>449</v>
      </c>
      <c r="D24" s="510" t="s">
        <v>450</v>
      </c>
      <c r="E24" s="511">
        <v>50113001</v>
      </c>
      <c r="F24" s="510" t="s">
        <v>455</v>
      </c>
      <c r="G24" s="509" t="s">
        <v>456</v>
      </c>
      <c r="H24" s="509">
        <v>120102</v>
      </c>
      <c r="I24" s="509">
        <v>120102</v>
      </c>
      <c r="J24" s="509" t="s">
        <v>491</v>
      </c>
      <c r="K24" s="509" t="s">
        <v>492</v>
      </c>
      <c r="L24" s="512">
        <v>551.65047220923464</v>
      </c>
      <c r="M24" s="512">
        <v>1</v>
      </c>
      <c r="N24" s="513">
        <v>551.65047220923464</v>
      </c>
    </row>
    <row r="25" spans="1:14" ht="14.4" customHeight="1" x14ac:dyDescent="0.3">
      <c r="A25" s="507" t="s">
        <v>437</v>
      </c>
      <c r="B25" s="508" t="s">
        <v>438</v>
      </c>
      <c r="C25" s="509" t="s">
        <v>449</v>
      </c>
      <c r="D25" s="510" t="s">
        <v>450</v>
      </c>
      <c r="E25" s="511">
        <v>50113001</v>
      </c>
      <c r="F25" s="510" t="s">
        <v>455</v>
      </c>
      <c r="G25" s="509" t="s">
        <v>456</v>
      </c>
      <c r="H25" s="509">
        <v>103073</v>
      </c>
      <c r="I25" s="509">
        <v>103073</v>
      </c>
      <c r="J25" s="509" t="s">
        <v>493</v>
      </c>
      <c r="K25" s="509" t="s">
        <v>494</v>
      </c>
      <c r="L25" s="512">
        <v>639.87004799372289</v>
      </c>
      <c r="M25" s="512">
        <v>1</v>
      </c>
      <c r="N25" s="513">
        <v>639.87004799372289</v>
      </c>
    </row>
    <row r="26" spans="1:14" ht="14.4" customHeight="1" x14ac:dyDescent="0.3">
      <c r="A26" s="507" t="s">
        <v>437</v>
      </c>
      <c r="B26" s="508" t="s">
        <v>438</v>
      </c>
      <c r="C26" s="509" t="s">
        <v>449</v>
      </c>
      <c r="D26" s="510" t="s">
        <v>450</v>
      </c>
      <c r="E26" s="511">
        <v>50113001</v>
      </c>
      <c r="F26" s="510" t="s">
        <v>455</v>
      </c>
      <c r="G26" s="509" t="s">
        <v>456</v>
      </c>
      <c r="H26" s="509">
        <v>215956</v>
      </c>
      <c r="I26" s="509">
        <v>215956</v>
      </c>
      <c r="J26" s="509" t="s">
        <v>495</v>
      </c>
      <c r="K26" s="509" t="s">
        <v>496</v>
      </c>
      <c r="L26" s="512">
        <v>637.60526271443837</v>
      </c>
      <c r="M26" s="512">
        <v>76</v>
      </c>
      <c r="N26" s="513">
        <v>48457.999966297313</v>
      </c>
    </row>
    <row r="27" spans="1:14" ht="14.4" customHeight="1" x14ac:dyDescent="0.3">
      <c r="A27" s="507" t="s">
        <v>437</v>
      </c>
      <c r="B27" s="508" t="s">
        <v>438</v>
      </c>
      <c r="C27" s="509" t="s">
        <v>449</v>
      </c>
      <c r="D27" s="510" t="s">
        <v>450</v>
      </c>
      <c r="E27" s="511">
        <v>50113001</v>
      </c>
      <c r="F27" s="510" t="s">
        <v>455</v>
      </c>
      <c r="G27" s="509" t="s">
        <v>456</v>
      </c>
      <c r="H27" s="509">
        <v>210636</v>
      </c>
      <c r="I27" s="509">
        <v>210636</v>
      </c>
      <c r="J27" s="509" t="s">
        <v>497</v>
      </c>
      <c r="K27" s="509" t="s">
        <v>498</v>
      </c>
      <c r="L27" s="512">
        <v>3334.1754934994174</v>
      </c>
      <c r="M27" s="512">
        <v>3</v>
      </c>
      <c r="N27" s="513">
        <v>10002.526480498253</v>
      </c>
    </row>
    <row r="28" spans="1:14" ht="14.4" customHeight="1" x14ac:dyDescent="0.3">
      <c r="A28" s="507" t="s">
        <v>437</v>
      </c>
      <c r="B28" s="508" t="s">
        <v>438</v>
      </c>
      <c r="C28" s="509" t="s">
        <v>449</v>
      </c>
      <c r="D28" s="510" t="s">
        <v>450</v>
      </c>
      <c r="E28" s="511">
        <v>50113001</v>
      </c>
      <c r="F28" s="510" t="s">
        <v>455</v>
      </c>
      <c r="G28" s="509" t="s">
        <v>456</v>
      </c>
      <c r="H28" s="509">
        <v>26151</v>
      </c>
      <c r="I28" s="509">
        <v>26151</v>
      </c>
      <c r="J28" s="509" t="s">
        <v>483</v>
      </c>
      <c r="K28" s="509" t="s">
        <v>484</v>
      </c>
      <c r="L28" s="512">
        <v>464.53000000000009</v>
      </c>
      <c r="M28" s="512">
        <v>1</v>
      </c>
      <c r="N28" s="513">
        <v>464.53000000000009</v>
      </c>
    </row>
    <row r="29" spans="1:14" ht="14.4" customHeight="1" x14ac:dyDescent="0.3">
      <c r="A29" s="507" t="s">
        <v>437</v>
      </c>
      <c r="B29" s="508" t="s">
        <v>438</v>
      </c>
      <c r="C29" s="509" t="s">
        <v>449</v>
      </c>
      <c r="D29" s="510" t="s">
        <v>450</v>
      </c>
      <c r="E29" s="511">
        <v>50113001</v>
      </c>
      <c r="F29" s="510" t="s">
        <v>455</v>
      </c>
      <c r="G29" s="509" t="s">
        <v>456</v>
      </c>
      <c r="H29" s="509">
        <v>193236</v>
      </c>
      <c r="I29" s="509">
        <v>193236</v>
      </c>
      <c r="J29" s="509" t="s">
        <v>499</v>
      </c>
      <c r="K29" s="509" t="s">
        <v>500</v>
      </c>
      <c r="L29" s="512">
        <v>960.86063715082787</v>
      </c>
      <c r="M29" s="512">
        <v>5</v>
      </c>
      <c r="N29" s="513">
        <v>4804.3031857541391</v>
      </c>
    </row>
    <row r="30" spans="1:14" ht="14.4" customHeight="1" x14ac:dyDescent="0.3">
      <c r="A30" s="507" t="s">
        <v>437</v>
      </c>
      <c r="B30" s="508" t="s">
        <v>438</v>
      </c>
      <c r="C30" s="509" t="s">
        <v>449</v>
      </c>
      <c r="D30" s="510" t="s">
        <v>450</v>
      </c>
      <c r="E30" s="511">
        <v>50113001</v>
      </c>
      <c r="F30" s="510" t="s">
        <v>455</v>
      </c>
      <c r="G30" s="509" t="s">
        <v>456</v>
      </c>
      <c r="H30" s="509">
        <v>147208</v>
      </c>
      <c r="I30" s="509">
        <v>103543</v>
      </c>
      <c r="J30" s="509" t="s">
        <v>501</v>
      </c>
      <c r="K30" s="509" t="s">
        <v>502</v>
      </c>
      <c r="L30" s="512">
        <v>964.7922578395835</v>
      </c>
      <c r="M30" s="512">
        <v>16</v>
      </c>
      <c r="N30" s="513">
        <v>15436.676125433336</v>
      </c>
    </row>
    <row r="31" spans="1:14" ht="14.4" customHeight="1" x14ac:dyDescent="0.3">
      <c r="A31" s="507" t="s">
        <v>437</v>
      </c>
      <c r="B31" s="508" t="s">
        <v>438</v>
      </c>
      <c r="C31" s="509" t="s">
        <v>449</v>
      </c>
      <c r="D31" s="510" t="s">
        <v>450</v>
      </c>
      <c r="E31" s="511">
        <v>50113001</v>
      </c>
      <c r="F31" s="510" t="s">
        <v>455</v>
      </c>
      <c r="G31" s="509" t="s">
        <v>456</v>
      </c>
      <c r="H31" s="509">
        <v>126816</v>
      </c>
      <c r="I31" s="509">
        <v>26816</v>
      </c>
      <c r="J31" s="509" t="s">
        <v>503</v>
      </c>
      <c r="K31" s="509" t="s">
        <v>504</v>
      </c>
      <c r="L31" s="512">
        <v>1426.2290564299485</v>
      </c>
      <c r="M31" s="512">
        <v>8</v>
      </c>
      <c r="N31" s="513">
        <v>11409.832451439588</v>
      </c>
    </row>
    <row r="32" spans="1:14" ht="14.4" customHeight="1" x14ac:dyDescent="0.3">
      <c r="A32" s="507" t="s">
        <v>437</v>
      </c>
      <c r="B32" s="508" t="s">
        <v>438</v>
      </c>
      <c r="C32" s="509" t="s">
        <v>449</v>
      </c>
      <c r="D32" s="510" t="s">
        <v>450</v>
      </c>
      <c r="E32" s="511">
        <v>50113001</v>
      </c>
      <c r="F32" s="510" t="s">
        <v>455</v>
      </c>
      <c r="G32" s="509" t="s">
        <v>456</v>
      </c>
      <c r="H32" s="509">
        <v>186403</v>
      </c>
      <c r="I32" s="509">
        <v>85170</v>
      </c>
      <c r="J32" s="509" t="s">
        <v>505</v>
      </c>
      <c r="K32" s="509" t="s">
        <v>506</v>
      </c>
      <c r="L32" s="512">
        <v>604.60322657403458</v>
      </c>
      <c r="M32" s="512">
        <v>40</v>
      </c>
      <c r="N32" s="513">
        <v>24184.129062961383</v>
      </c>
    </row>
    <row r="33" spans="1:14" ht="14.4" customHeight="1" x14ac:dyDescent="0.3">
      <c r="A33" s="507" t="s">
        <v>437</v>
      </c>
      <c r="B33" s="508" t="s">
        <v>438</v>
      </c>
      <c r="C33" s="509" t="s">
        <v>449</v>
      </c>
      <c r="D33" s="510" t="s">
        <v>450</v>
      </c>
      <c r="E33" s="511">
        <v>50113001</v>
      </c>
      <c r="F33" s="510" t="s">
        <v>455</v>
      </c>
      <c r="G33" s="509" t="s">
        <v>456</v>
      </c>
      <c r="H33" s="509">
        <v>10277</v>
      </c>
      <c r="I33" s="509">
        <v>10277</v>
      </c>
      <c r="J33" s="509" t="s">
        <v>507</v>
      </c>
      <c r="K33" s="509" t="s">
        <v>508</v>
      </c>
      <c r="L33" s="512">
        <v>1215.8389040158918</v>
      </c>
      <c r="M33" s="512">
        <v>2</v>
      </c>
      <c r="N33" s="513">
        <v>2431.6778080317836</v>
      </c>
    </row>
    <row r="34" spans="1:14" ht="14.4" customHeight="1" thickBot="1" x14ac:dyDescent="0.35">
      <c r="A34" s="514" t="s">
        <v>437</v>
      </c>
      <c r="B34" s="515" t="s">
        <v>438</v>
      </c>
      <c r="C34" s="516" t="s">
        <v>449</v>
      </c>
      <c r="D34" s="517" t="s">
        <v>450</v>
      </c>
      <c r="E34" s="518">
        <v>50113001</v>
      </c>
      <c r="F34" s="517" t="s">
        <v>455</v>
      </c>
      <c r="G34" s="516" t="s">
        <v>456</v>
      </c>
      <c r="H34" s="516">
        <v>847178</v>
      </c>
      <c r="I34" s="516">
        <v>107496</v>
      </c>
      <c r="J34" s="516" t="s">
        <v>509</v>
      </c>
      <c r="K34" s="516" t="s">
        <v>510</v>
      </c>
      <c r="L34" s="519">
        <v>572.22163358020691</v>
      </c>
      <c r="M34" s="519">
        <v>32</v>
      </c>
      <c r="N34" s="520">
        <v>18311.092274566621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511</v>
      </c>
      <c r="B5" s="498"/>
      <c r="C5" s="525">
        <v>0</v>
      </c>
      <c r="D5" s="498">
        <v>1479.59</v>
      </c>
      <c r="E5" s="525">
        <v>1</v>
      </c>
      <c r="F5" s="499">
        <v>1479.59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1479.59</v>
      </c>
      <c r="E6" s="530">
        <v>1</v>
      </c>
      <c r="F6" s="531">
        <v>1479.59</v>
      </c>
    </row>
    <row r="7" spans="1:6" ht="14.4" customHeight="1" thickBot="1" x14ac:dyDescent="0.35"/>
    <row r="8" spans="1:6" ht="14.4" customHeight="1" x14ac:dyDescent="0.3">
      <c r="A8" s="538" t="s">
        <v>512</v>
      </c>
      <c r="B8" s="505"/>
      <c r="C8" s="526">
        <v>0</v>
      </c>
      <c r="D8" s="505">
        <v>314.27</v>
      </c>
      <c r="E8" s="526">
        <v>1</v>
      </c>
      <c r="F8" s="506">
        <v>314.27</v>
      </c>
    </row>
    <row r="9" spans="1:6" ht="14.4" customHeight="1" thickBot="1" x14ac:dyDescent="0.35">
      <c r="A9" s="539" t="s">
        <v>513</v>
      </c>
      <c r="B9" s="535"/>
      <c r="C9" s="536">
        <v>0</v>
      </c>
      <c r="D9" s="535">
        <v>1165.3200000000002</v>
      </c>
      <c r="E9" s="536">
        <v>1</v>
      </c>
      <c r="F9" s="537">
        <v>1165.3200000000002</v>
      </c>
    </row>
    <row r="10" spans="1:6" ht="14.4" customHeight="1" thickBot="1" x14ac:dyDescent="0.35">
      <c r="A10" s="528" t="s">
        <v>3</v>
      </c>
      <c r="B10" s="529"/>
      <c r="C10" s="530">
        <v>0</v>
      </c>
      <c r="D10" s="529">
        <v>1479.5900000000001</v>
      </c>
      <c r="E10" s="530">
        <v>1</v>
      </c>
      <c r="F10" s="531">
        <v>1479.5900000000001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2019-06-27T10:21:53Z</dcterms:modified>
</cp:coreProperties>
</file>