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4EBC54C-8481-40B1-8F95-B483B76F8437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431" l="1"/>
  <c r="G18" i="431"/>
  <c r="J12" i="431"/>
  <c r="K18" i="431"/>
  <c r="M14" i="431"/>
  <c r="O10" i="431"/>
  <c r="P16" i="431"/>
  <c r="D9" i="431"/>
  <c r="E15" i="431"/>
  <c r="G11" i="431"/>
  <c r="H17" i="431"/>
  <c r="J13" i="431"/>
  <c r="L9" i="431"/>
  <c r="M15" i="431"/>
  <c r="O11" i="431"/>
  <c r="P17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O13" i="431"/>
  <c r="P11" i="431"/>
  <c r="Q9" i="431"/>
  <c r="Q17" i="431"/>
  <c r="C14" i="431"/>
  <c r="D12" i="431"/>
  <c r="E10" i="431"/>
  <c r="E18" i="431"/>
  <c r="F16" i="431"/>
  <c r="G14" i="431"/>
  <c r="H12" i="431"/>
  <c r="I18" i="431"/>
  <c r="J16" i="431"/>
  <c r="L12" i="431"/>
  <c r="M18" i="431"/>
  <c r="O14" i="431"/>
  <c r="Q10" i="431"/>
  <c r="D13" i="431"/>
  <c r="E11" i="431"/>
  <c r="F17" i="431"/>
  <c r="H13" i="431"/>
  <c r="J9" i="431"/>
  <c r="K15" i="431"/>
  <c r="M11" i="431"/>
  <c r="N17" i="431"/>
  <c r="P13" i="431"/>
  <c r="N15" i="431"/>
  <c r="I10" i="431"/>
  <c r="K14" i="431"/>
  <c r="M10" i="431"/>
  <c r="N16" i="431"/>
  <c r="P12" i="431"/>
  <c r="Q18" i="431"/>
  <c r="C15" i="431"/>
  <c r="F9" i="431"/>
  <c r="G15" i="431"/>
  <c r="I11" i="431"/>
  <c r="J17" i="431"/>
  <c r="L13" i="431"/>
  <c r="N9" i="431"/>
  <c r="O15" i="431"/>
  <c r="Q11" i="431"/>
  <c r="Q15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O9" i="431"/>
  <c r="O17" i="431"/>
  <c r="P15" i="431"/>
  <c r="Q13" i="431"/>
  <c r="C10" i="431"/>
  <c r="C18" i="431"/>
  <c r="D16" i="431"/>
  <c r="E14" i="431"/>
  <c r="F12" i="431"/>
  <c r="G10" i="431"/>
  <c r="H16" i="431"/>
  <c r="I14" i="431"/>
  <c r="K10" i="431"/>
  <c r="L16" i="431"/>
  <c r="N12" i="431"/>
  <c r="O18" i="431"/>
  <c r="Q14" i="431"/>
  <c r="C11" i="431"/>
  <c r="D17" i="431"/>
  <c r="F13" i="431"/>
  <c r="H9" i="431"/>
  <c r="I15" i="431"/>
  <c r="K11" i="431"/>
  <c r="L17" i="431"/>
  <c r="N13" i="431"/>
  <c r="P9" i="431"/>
  <c r="O8" i="431"/>
  <c r="M8" i="431"/>
  <c r="Q8" i="431"/>
  <c r="H8" i="431"/>
  <c r="J8" i="431"/>
  <c r="K8" i="431"/>
  <c r="D8" i="431"/>
  <c r="G8" i="431"/>
  <c r="N8" i="431"/>
  <c r="P8" i="431"/>
  <c r="I8" i="431"/>
  <c r="E8" i="431"/>
  <c r="L8" i="431"/>
  <c r="C8" i="431"/>
  <c r="F8" i="431"/>
  <c r="R14" i="431" l="1"/>
  <c r="S14" i="431"/>
  <c r="S13" i="431"/>
  <c r="R13" i="431"/>
  <c r="R12" i="431"/>
  <c r="S12" i="431"/>
  <c r="R15" i="431"/>
  <c r="S15" i="431"/>
  <c r="R11" i="431"/>
  <c r="S11" i="431"/>
  <c r="S18" i="431"/>
  <c r="R18" i="431"/>
  <c r="R10" i="431"/>
  <c r="S10" i="431"/>
  <c r="R17" i="431"/>
  <c r="S17" i="431"/>
  <c r="R9" i="431"/>
  <c r="S9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U3" i="347" l="1"/>
  <c r="Q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<sst xmlns="http://schemas.openxmlformats.org/spreadsheetml/2006/main" count="5090" uniqueCount="1093">
  <si>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</si>
  <si>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</si>
  <si>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</si>
  <si>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</si>
  <si>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</si>
  <si>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</si>
  <si>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</si>
  <si>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</si>
  <si>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</si>
  <si>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</si>
  <si>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</si>
  <si>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</si>
  <si>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</si>
  <si>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</si>
  <si>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</si>
  <si>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</si>
  <si>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</si>
  <si>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</si>
  <si>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</si>
  <si>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</si>
  <si>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</si>
  <si>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</si>
  <si>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</si>
  <si>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</si>
  <si>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</si>
  <si>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</si>
  <si>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</si>
  <si>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</si>
  <si>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</si>
  <si>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</si>
  <si>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</si>
  <si>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</si>
  <si>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</si>
  <si>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</si>
  <si>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</si>
  <si>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</si>
  <si>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</si>
  <si>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</si>
  <si>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</si>
  <si>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</si>
  <si>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</si>
  <si>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</si>
  <si>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</si>
  <si>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</si>
  <si>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</si>
  <si>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</si>
  <si>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</si>
  <si>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</si>
  <si>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</si>
  <si>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</si>
  <si>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</si>
  <si>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</si>
  <si>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</si>
  <si>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</si>
  <si>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</si>
  <si>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</si>
  <si>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</si>
  <si>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</si>
  <si>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</si>
  <si>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</si>
  <si>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</si>
  <si>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</si>
  <si>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</si>
  <si>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</si>
  <si>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</si>
  <si>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</si>
  <si>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</si>
  <si>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</si>
  <si>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</si>
  <si>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</si>
  <si>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</si>
  <si>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</si>
  <si>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</si>
  <si>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</si>
  <si>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</si>
  <si>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</si>
  <si>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</si>
  <si>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</si>
  <si>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</si>
  <si>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</si>
  <si>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</si>
  <si>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</si>
  <si>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</si>
  <si>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</si>
  <si>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</si>
  <si>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</si>
  <si>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</si>
  <si>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</si>
  <si>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</si>
  <si>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</si>
  <si>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</si>
  <si>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</si>
  <si>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</si>
  <si>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</si>
  <si>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</si>
  <si>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</si>
  <si>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</si>
  <si>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</si>
  <si>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</si>
  <si>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</si>
  <si>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</si>
  <si>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</si>
  <si>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</si>
  <si>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</si>
  <si>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</si>
  <si>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</si>
  <si>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</si>
  <si>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</si>
  <si>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</si>
  <si>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</si>
  <si>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</si>
  <si>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</si>
  <si>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</si>
  <si>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</si>
  <si>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</si>
  <si>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</si>
  <si>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</si>
  <si>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</si>
  <si>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</si>
  <si>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</si>
  <si>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</si>
  <si>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</si>
  <si>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</si>
  <si>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</si>
  <si>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</si>
  <si>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</si>
  <si>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</si>
  <si>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</si>
  <si>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</si>
  <si>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</si>
  <si>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</si>
  <si>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</si>
  <si>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</si>
  <si>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</si>
  <si>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</si>
  <si>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</si>
  <si>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</si>
  <si>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</si>
  <si>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</si>
  <si>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</si>
  <si>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</si>
  <si>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</si>
  <si>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</si>
  <si>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</si>
  <si>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</si>
  <si>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</si>
  <si>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</si>
  <si>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</si>
  <si>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</si>
  <si>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</si>
  <si>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</si>
  <si>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</si>
  <si>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</si>
  <si>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</si>
  <si>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</si>
  <si>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</si>
  <si>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</si>
  <si>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</si>
  <si>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</si>
  <si>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</si>
  <si>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</si>
  <si>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</si>
  <si>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</si>
  <si>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</si>
  <si>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</si>
  <si>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</si>
  <si>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</si>
  <si>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</si>
  <si>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</si>
  <si>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</si>
  <si>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</si>
  <si>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</si>
  <si>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</si>
  <si>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</si>
  <si>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</si>
  <si>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</si>
  <si>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</si>
  <si>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</si>
  <si>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</si>
  <si>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</si>
  <si>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</si>
  <si>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</si>
  <si>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</si>
  <si>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</si>
  <si>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</si>
  <si>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</si>
  <si>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</si>
  <si>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</si>
  <si>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</si>
  <si>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</si>
  <si>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</si>
  <si>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</si>
  <si>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</si>
  <si>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</si>
  <si>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</si>
  <si>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</si>
  <si>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</si>
  <si>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</si>
  <si>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</si>
  <si>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</si>
  <si>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</si>
  <si>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</si>
  <si>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</si>
  <si>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</si>
  <si>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</si>
  <si>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</si>
  <si>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</si>
  <si>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</si>
  <si>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</si>
  <si>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</si>
  <si>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</si>
  <si>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</si>
  <si>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</si>
  <si>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</si>
  <si>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</si>
  <si>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</si>
  <si>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</si>
  <si>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</si>
  <si>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</si>
  <si>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</si>
  <si>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</si>
  <si>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</si>
  <si>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</si>
  <si>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</si>
  <si>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</si>
  <si>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</si>
  <si>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</si>
  <si>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</si>
  <si>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</si>
  <si>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</si>
  <si>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</si>
  <si>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</si>
  <si>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</si>
  <si>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</si>
  <si>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</si>
  <si>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</si>
  <si>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</si>
  <si>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</si>
  <si>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</si>
  <si>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</si>
  <si>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</si>
  <si>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</si>
  <si>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</si>
  <si>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</si>
  <si>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</si>
  <si>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</si>
  <si>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</si>
  <si>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</si>
  <si>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</si>
  <si>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</si>
  <si>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</si>
  <si>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</si>
  <si>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</si>
  <si>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</si>
  <si>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</si>
  <si>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</si>
  <si>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</si>
  <si>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</si>
  <si>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</si>
  <si>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</si>
  <si>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</si>
  <si>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</si>
  <si>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</si>
  <si>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</si>
  <si>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</si>
  <si>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</si>
  <si>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</si>
  <si>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</si>
  <si>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</si>
  <si>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</si>
  <si>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</si>
  <si>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</si>
  <si>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</si>
  <si>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</si>
  <si>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</si>
  <si>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</si>
  <si>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</si>
  <si>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</si>
  <si>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</si>
  <si>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</si>
  <si>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</si>
  <si>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</si>
  <si>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</si>
  <si>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</si>
  <si>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</si>
  <si>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</si>
  <si>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</si>
  <si>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</si>
  <si>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</si>
  <si>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</si>
  <si>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</si>
  <si>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</si>
  <si>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</si>
  <si>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</si>
  <si>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</si>
  <si>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</si>
  <si>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</si>
  <si>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</si>
  <si>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</si>
  <si>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</si>
  <si>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</si>
  <si>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</si>
  <si>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</si>
  <si>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</si>
  <si>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</si>
  <si>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</si>
  <si>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</si>
  <si>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</si>
  <si>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</si>
  <si>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</si>
  <si>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</si>
  <si>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</si>
  <si>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</si>
  <si>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</si>
  <si>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</si>
  <si>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</si>
  <si>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</si>
  <si>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</si>
  <si>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</si>
  <si>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</si>
  <si>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</si>
  <si>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</si>
  <si>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</si>
  <si>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</si>
  <si>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</si>
  <si>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</si>
  <si>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</si>
  <si>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</si>
  <si>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</si>
  <si>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</si>
  <si>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</si>
  <si>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</si>
  <si>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</si>
  <si>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</si>
  <si>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</si>
  <si>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</si>
  <si>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</si>
  <si>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</si>
  <si>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</si>
  <si>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</si>
  <si>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</si>
  <si>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</si>
  <si>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</si>
  <si>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</si>
  <si>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</si>
  <si>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</si>
  <si>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</si>
  <si>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</si>
  <si>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</si>
  <si>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</si>
  <si>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</si>
  <si>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</si>
  <si>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</si>
  <si>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</si>
  <si>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</si>
  <si>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</si>
  <si>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</si>
  <si>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</si>
  <si>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</si>
  <si>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</si>
  <si>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</si>
  <si>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</si>
  <si>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</si>
  <si>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</si>
  <si>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</si>
  <si>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</si>
  <si>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</si>
  <si>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</si>
  <si>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</si>
  <si>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</si>
  <si>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</si>
  <si>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</si>
  <si>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</si>
  <si>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</si>
  <si>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</si>
  <si>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</si>
  <si>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</si>
  <si>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</si>
  <si>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</si>
  <si>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</si>
  <si>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</si>
  <si>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</si>
  <si>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</si>
  <si>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</si>
  <si>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</si>
  <si>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</si>
  <si>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55802081     DDHM - provozní (finanční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</si>
  <si>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</si>
  <si>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</si>
  <si>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</si>
  <si>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</si>
  <si>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</si>
  <si>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</si>
  <si>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</si>
  <si>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</si>
  <si>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</si>
  <si>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</si>
  <si>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</si>
  <si>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</si>
  <si>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</si>
  <si>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</si>
  <si>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</si>
  <si>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</si>
  <si>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</si>
  <si>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</si>
  <si>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</si>
  <si>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</si>
  <si>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</si>
  <si>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</si>
  <si>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</si>
  <si>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</si>
  <si>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</si>
  <si>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</si>
  <si>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</si>
  <si>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</si>
  <si>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</si>
  <si>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</si>
  <si>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</si>
  <si>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</si>
  <si>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</si>
  <si>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</si>
  <si>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</si>
  <si>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</si>
  <si>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</si>
  <si>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</si>
  <si>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</si>
  <si>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</si>
  <si>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</si>
  <si>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</si>
  <si>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</si>
  <si>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</si>
  <si>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</si>
  <si>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</si>
  <si>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</si>
  <si>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</si>
  <si>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</si>
  <si>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</si>
  <si>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</si>
  <si>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</si>
  <si>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</si>
  <si>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</si>
  <si>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</si>
  <si>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</si>
  <si>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</si>
  <si>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</si>
  <si>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</si>
  <si>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</si>
  <si>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</si>
  <si>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</si>
  <si>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</si>
  <si>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</si>
  <si>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</si>
  <si>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</si>
  <si>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</si>
  <si>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</si>
  <si>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</si>
  <si>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</si>
  <si>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</si>
  <si>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</si>
  <si>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</si>
  <si>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</si>
  <si>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</si>
  <si>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</si>
  <si>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</si>
  <si>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</si>
  <si>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</si>
  <si>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</si>
  <si>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</si>
  <si>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</si>
  <si>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</si>
  <si>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</si>
  <si>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</si>
  <si>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APAURIN</t>
  </si>
  <si>
    <t>INJ 10X2ML/10MG</t>
  </si>
  <si>
    <t>ATROPIN BIOTIKA 1MG</t>
  </si>
  <si>
    <t>INJ 10X1ML/1MG</t>
  </si>
  <si>
    <t>AVAXIM</t>
  </si>
  <si>
    <t>INJ SUS 1X0.5ML-STŘ</t>
  </si>
  <si>
    <t>BUPIVACAINE ACCORD</t>
  </si>
  <si>
    <t>5MG/ML INJ SOL 1X20ML</t>
  </si>
  <si>
    <t>GUAJACURAN « 5 % INJ</t>
  </si>
  <si>
    <t>HYDROCORTISON VALEANT 100 MG-výpadek</t>
  </si>
  <si>
    <t>INJ PLV SOL 10X100MG</t>
  </si>
  <si>
    <t>CHLORID SODNÝ 0,9% BRAUN</t>
  </si>
  <si>
    <t>INF SOL 20X100MLPELAH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</si>
  <si>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</si>
  <si>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</si>
  <si>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</si>
  <si>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</si>
  <si>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</si>
  <si>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</si>
  <si>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BBP 10%</t>
  </si>
  <si>
    <t>INJ 5X10ML 10%</t>
  </si>
  <si>
    <t>MESOCAIN</t>
  </si>
  <si>
    <t>GEL 1X20GM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</si>
  <si>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</si>
  <si>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</si>
  <si>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</si>
  <si>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</si>
  <si>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</si>
  <si>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</si>
  <si>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</si>
  <si>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VITAMIN B12 LECIVA 1000RG</t>
  </si>
  <si>
    <t>INJ 5X1ML/1000RG</t>
  </si>
  <si>
    <t>M-M-RVAXPRO</t>
  </si>
  <si>
    <t>INJ PLQ SUS ISP 1+1X(0,5ML+2J)ISPIII</t>
  </si>
  <si>
    <t>PRIORIX</t>
  </si>
  <si>
    <t>INJ PSO LQF 1X1DÁV</t>
  </si>
  <si>
    <t>BEXSERO</t>
  </si>
  <si>
    <t>INJ SUS 1X0.5ML+JEH</t>
  </si>
  <si>
    <t>BOOSTRIX INJ. STŘÍKAČKA</t>
  </si>
  <si>
    <t>INJ SUS 1X1DÁV</t>
  </si>
  <si>
    <t>ENCEPUR PRO DOSPĚLÉ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</si>
  <si>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</si>
  <si>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</si>
  <si>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</si>
  <si>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</si>
  <si>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</si>
  <si>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</si>
  <si>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INFLUVAC TETRA</t>
  </si>
  <si>
    <t>INJ SUS ISP 1X0,5ML+J</t>
  </si>
  <si>
    <t>NIMENRIX 5 MCG</t>
  </si>
  <si>
    <t>INJ PSO LQF 1+1X1.25ML</t>
  </si>
  <si>
    <t>STAMARIL</t>
  </si>
  <si>
    <t>INJ PLQ SUS ISP 1+0,5ML ISP+PJ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</si>
  <si>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</si>
  <si>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</si>
  <si>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</si>
  <si>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</si>
  <si>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</si>
  <si>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</si>
  <si>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</si>
  <si>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</si>
  <si>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VAXIGRIP TETRA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</si>
  <si>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</si>
  <si>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</si>
  <si>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</si>
  <si>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</si>
  <si>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</si>
  <si>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</si>
  <si>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500MG/ML INJ SOL 10X2ML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</si>
  <si>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</si>
  <si>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</si>
  <si>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</si>
  <si>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</si>
  <si>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</si>
  <si>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</si>
  <si>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</si>
  <si>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</si>
  <si>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</si>
  <si>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</si>
  <si>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</si>
  <si>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</si>
  <si>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</si>
  <si>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</si>
  <si>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</si>
  <si>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</si>
  <si>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AZITHROMYCIN</t>
  </si>
  <si>
    <t>45010</t>
  </si>
  <si>
    <t>AZITROMYCIN SANDOZ</t>
  </si>
  <si>
    <t>500MG TBL FLM 3</t>
  </si>
  <si>
    <t>DESLORATADIN</t>
  </si>
  <si>
    <t>28839</t>
  </si>
  <si>
    <t>AERIUS</t>
  </si>
  <si>
    <t>0,5MG/ML POR SOL 120ML+LŽ</t>
  </si>
  <si>
    <t>DEXAMETHASON A ANTIINFEKTIVA</t>
  </si>
  <si>
    <t>2546</t>
  </si>
  <si>
    <t>MAXITROL</t>
  </si>
  <si>
    <t>OPH GTT SUS 1X5ML</t>
  </si>
  <si>
    <t>ERDOSTEIN</t>
  </si>
  <si>
    <t>87076</t>
  </si>
  <si>
    <t>ERDOMED</t>
  </si>
  <si>
    <t>300MG CPS DUR 20</t>
  </si>
  <si>
    <t>FAMOTIDIN</t>
  </si>
  <si>
    <t>46327</t>
  </si>
  <si>
    <t>FAMOSAN</t>
  </si>
  <si>
    <t>10MG TBL FLM 10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</si>
  <si>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</si>
  <si>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</si>
  <si>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</si>
  <si>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</si>
  <si>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</si>
  <si>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</si>
  <si>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</si>
  <si>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KYANOKOBALAMIN</t>
  </si>
  <si>
    <t>643</t>
  </si>
  <si>
    <t>VITAMIN B12 LÉČIVA</t>
  </si>
  <si>
    <t>1000MCG INJ SOL 5X1ML</t>
  </si>
  <si>
    <t>KYSELINA URSODEOXYCHOLOVÁ</t>
  </si>
  <si>
    <t>13808</t>
  </si>
  <si>
    <t>URSOSAN</t>
  </si>
  <si>
    <t>250MG CPS DUR 100 I</t>
  </si>
  <si>
    <t>LÉČIVA K TERAPII ONEMOCNĚNÍ JATER</t>
  </si>
  <si>
    <t>181293</t>
  </si>
  <si>
    <t>ESSENTIALE FORTE</t>
  </si>
  <si>
    <t>600MG CPS DUR 30</t>
  </si>
  <si>
    <t>PENTOXIFYLIN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</si>
  <si>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</si>
  <si>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</si>
  <si>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</si>
  <si>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</si>
  <si>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</si>
  <si>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</si>
  <si>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</si>
  <si>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SILYMARIN</t>
  </si>
  <si>
    <t>19571</t>
  </si>
  <si>
    <t>LAGOSA</t>
  </si>
  <si>
    <t>TBL OBD 100</t>
  </si>
  <si>
    <t>CHOLERA, INAKTIVOVANÁ CELOBUNĚČNÁ VAKCÍNA</t>
  </si>
  <si>
    <t>28144</t>
  </si>
  <si>
    <t>DUKORAL</t>
  </si>
  <si>
    <t>POR SGE SUS 2X3ML+2X5,6G</t>
  </si>
  <si>
    <t>AMOXICILIN A  INHIBITOR BETA-LAKTAMASY</t>
  </si>
  <si>
    <t>5951</t>
  </si>
  <si>
    <t>AMOKSIKLAV 1 G</t>
  </si>
  <si>
    <t>875MG/125MG TBL FLM 14</t>
  </si>
  <si>
    <t>Jiná</t>
  </si>
  <si>
    <t>*5008</t>
  </si>
  <si>
    <t>Jiný</t>
  </si>
  <si>
    <t>ACEKLOFENAK</t>
  </si>
  <si>
    <t>191729</t>
  </si>
  <si>
    <t>BIOFENAC</t>
  </si>
  <si>
    <t>100MG TBL FLM 20</t>
  </si>
  <si>
    <t>AMLODIPIN</t>
  </si>
  <si>
    <t>15378</t>
  </si>
  <si>
    <t>AGEN</t>
  </si>
  <si>
    <t>5MG TBL NOB 90</t>
  </si>
  <si>
    <t>221076</t>
  </si>
  <si>
    <t>CETIRIZIN</t>
  </si>
  <si>
    <t>66029</t>
  </si>
  <si>
    <t>ZODAC</t>
  </si>
  <si>
    <t>DIKLOFENAK</t>
  </si>
  <si>
    <t>46621</t>
  </si>
  <si>
    <t>UNO</t>
  </si>
  <si>
    <t>150MG TBL PRO 20</t>
  </si>
  <si>
    <t>DIOSMIN, KOMBINACE</t>
  </si>
  <si>
    <t>201992</t>
  </si>
  <si>
    <t>DETRALEX</t>
  </si>
  <si>
    <t>500MG TBL FLM 120</t>
  </si>
  <si>
    <t>HYDROKORTISON-BUTYRÁT</t>
  </si>
  <si>
    <t>62047</t>
  </si>
  <si>
    <t>LOCOID LIPOCREAM 0,1%</t>
  </si>
  <si>
    <t>1MG/G CRM 30G</t>
  </si>
  <si>
    <t>KYSELINA ACETYLSALICYLOVÁ</t>
  </si>
  <si>
    <t>155782</t>
  </si>
  <si>
    <t>GODASAL</t>
  </si>
  <si>
    <t>100MG/50MG TBL NOB 100 II</t>
  </si>
  <si>
    <t>NIFUROXAZID</t>
  </si>
  <si>
    <t>214593</t>
  </si>
  <si>
    <t>ERCEFURYL 200 MG CPS.</t>
  </si>
  <si>
    <t>200MG CPS DUR 14</t>
  </si>
  <si>
    <t>NIMESULID</t>
  </si>
  <si>
    <t>12892</t>
  </si>
  <si>
    <t>AULIN</t>
  </si>
  <si>
    <t>100MG TBL NOB 30</t>
  </si>
  <si>
    <t>NITROFURANTOIN</t>
  </si>
  <si>
    <t>207280</t>
  </si>
  <si>
    <t>FUROLIN</t>
  </si>
  <si>
    <t>OMEPRAZOL</t>
  </si>
  <si>
    <t>157254</t>
  </si>
  <si>
    <t>OMEPRAZOL ACTAVIS</t>
  </si>
  <si>
    <t>20MG CPS ETD 30</t>
  </si>
  <si>
    <t>PITOFENON A ANALGETIKA</t>
  </si>
  <si>
    <t>176954</t>
  </si>
  <si>
    <t>ALGIFEN NEO</t>
  </si>
  <si>
    <t>500MG/ML+5MG/ML POR GTT SOL 1X50ML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</si>
  <si>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</si>
  <si>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</si>
  <si>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</si>
  <si>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</si>
  <si>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</si>
  <si>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</si>
  <si>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</si>
  <si>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</si>
  <si>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233366</t>
  </si>
  <si>
    <t>ANTIBIOTIKA V KOMBINACI S OSTATNÍMI LÉČIVY</t>
  </si>
  <si>
    <t>1077</t>
  </si>
  <si>
    <t>OPHTHALMO-FRAMYKOIN COMP.</t>
  </si>
  <si>
    <t>OPH UNG 5G</t>
  </si>
  <si>
    <t>ATORVASTATIN</t>
  </si>
  <si>
    <t>50318</t>
  </si>
  <si>
    <t>TULIP</t>
  </si>
  <si>
    <t>20MG TBL FLM 90X1</t>
  </si>
  <si>
    <t>225112</t>
  </si>
  <si>
    <t>ATORVASTATIN ACTAVIS</t>
  </si>
  <si>
    <t>20MG TBL FLM 100</t>
  </si>
  <si>
    <t>208615</t>
  </si>
  <si>
    <t>ATORVASTATIN KRKA</t>
  </si>
  <si>
    <t>20MG TBL FLM 90</t>
  </si>
  <si>
    <t>BETAXOLOL</t>
  </si>
  <si>
    <t>49909</t>
  </si>
  <si>
    <t>LOKREN</t>
  </si>
  <si>
    <t>20MG TBL FLM 28</t>
  </si>
  <si>
    <t>99600</t>
  </si>
  <si>
    <t>10MG TBL FLM 90</t>
  </si>
  <si>
    <t>225549</t>
  </si>
  <si>
    <t>500MG TBL FLM 180(2X90)</t>
  </si>
  <si>
    <t>230583</t>
  </si>
  <si>
    <t>500MG TBL FLM 180</t>
  </si>
  <si>
    <t>DOXYCYKLIN</t>
  </si>
  <si>
    <t>12738</t>
  </si>
  <si>
    <t>DOXYHEXAL</t>
  </si>
  <si>
    <t>200MG TBL NOB 20</t>
  </si>
  <si>
    <t>KLOPIDOGREL</t>
  </si>
  <si>
    <t>149480</t>
  </si>
  <si>
    <t>ZYLLT</t>
  </si>
  <si>
    <t>75MG TBL FLM 28</t>
  </si>
  <si>
    <t>149483</t>
  </si>
  <si>
    <t>75MG TBL FLM 56</t>
  </si>
  <si>
    <t>MUPIROCIN</t>
  </si>
  <si>
    <t>90778</t>
  </si>
  <si>
    <t>BACTROBAN</t>
  </si>
  <si>
    <t>20MG/G UNG 15G</t>
  </si>
  <si>
    <t>17187</t>
  </si>
  <si>
    <t>NIMESIL</t>
  </si>
  <si>
    <t>100MG POR GRA SUS 30</t>
  </si>
  <si>
    <t>RAMIPRIL A DIURETIKA</t>
  </si>
  <si>
    <t>224816</t>
  </si>
  <si>
    <t>RAMIPRIL H ACTAVIS</t>
  </si>
  <si>
    <t>2,5MG/12,5MG TBL NOB 30</t>
  </si>
  <si>
    <t>RANITIDIN</t>
  </si>
  <si>
    <t>91280</t>
  </si>
  <si>
    <t>RANITAL</t>
  </si>
  <si>
    <t>150MG TBL FLM 30</t>
  </si>
  <si>
    <t>ROSUVASTATIN</t>
  </si>
  <si>
    <t>145551</t>
  </si>
  <si>
    <t>ROSUMOP</t>
  </si>
  <si>
    <t>10MG TBL FLM 30</t>
  </si>
  <si>
    <t>145558</t>
  </si>
  <si>
    <t>10MG TBL FLM 100</t>
  </si>
  <si>
    <t>TOBRAMYCIN</t>
  </si>
  <si>
    <t>86264</t>
  </si>
  <si>
    <t>TOBREX</t>
  </si>
  <si>
    <t>3MG/ML OPH GTT SOL 1X5ML</t>
  </si>
  <si>
    <t>KYSELINA THIOKTOVÁ</t>
  </si>
  <si>
    <t>55391</t>
  </si>
  <si>
    <t>THIOGAMMA 600 ORAL</t>
  </si>
  <si>
    <t>600MG TBL FLM 30</t>
  </si>
  <si>
    <t>MULTIENZYMOVÉ PŘÍPRAVKY (LIPASA, PROTEASA APOD.)</t>
  </si>
  <si>
    <t>215172</t>
  </si>
  <si>
    <t>KREON 25 000</t>
  </si>
  <si>
    <t>25000U CPS ETD 50</t>
  </si>
  <si>
    <t>SODNÁ SŮL LEVOTHYROXINU</t>
  </si>
  <si>
    <t>187425</t>
  </si>
  <si>
    <t>LETROX</t>
  </si>
  <si>
    <t>50MCG TBL NOB 100</t>
  </si>
  <si>
    <t>ACIKLOVIR</t>
  </si>
  <si>
    <t>13704</t>
  </si>
  <si>
    <t>ZOVIRAX</t>
  </si>
  <si>
    <t>400MG TBL NOB 70</t>
  </si>
  <si>
    <t>BŘIŠNÍ TYFUS, PURIFIKOVANÝ POLYSACHARIDOVÝ ANTIGEN</t>
  </si>
  <si>
    <t>85170</t>
  </si>
  <si>
    <t>TYPHIM VI</t>
  </si>
  <si>
    <t>INJ SOL ISP 1X0,5ML</t>
  </si>
  <si>
    <t>2547</t>
  </si>
  <si>
    <t>OPH UNG 3,5G</t>
  </si>
  <si>
    <t>HEPATITIDA A, INAKTIVOVANÝ CELÝ VIRUS</t>
  </si>
  <si>
    <t>107133</t>
  </si>
  <si>
    <t>160U INJ SUS ISP 1X0,5ML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</si>
  <si>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</si>
  <si>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</si>
  <si>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</si>
  <si>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</si>
  <si>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</si>
  <si>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</si>
  <si>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DITHIADEN</t>
  </si>
  <si>
    <t>2MG TBL NOB 20</t>
  </si>
  <si>
    <t>LEVOCETIRIZIN</t>
  </si>
  <si>
    <t>124343</t>
  </si>
  <si>
    <t>CEZERA</t>
  </si>
  <si>
    <t>5MG TBL FLM 30 I</t>
  </si>
  <si>
    <t>MAKROGOL</t>
  </si>
  <si>
    <t>58827</t>
  </si>
  <si>
    <t>FORTRANS</t>
  </si>
  <si>
    <t>POR PLV SOL 4</t>
  </si>
  <si>
    <t>12891</t>
  </si>
  <si>
    <t>100MG TBL NOB 15</t>
  </si>
  <si>
    <t>16285</t>
  </si>
  <si>
    <t>STILNOX</t>
  </si>
  <si>
    <t>MENINGOCOCCUS A,C,Y,W-135, TETRAVAKCÍNA, PURIFIKOVANÉ POLYSA</t>
  </si>
  <si>
    <t>193236</t>
  </si>
  <si>
    <t>NIMENRIX</t>
  </si>
  <si>
    <t>INJ PSO LQF 1+1X1,25ML ISP+2J</t>
  </si>
  <si>
    <t>ŽLUTÁ ZIMNICE, ŽIVÝ ATENUOVANÝ VIRUS</t>
  </si>
  <si>
    <t>103543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</si>
  <si>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</si>
  <si>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</si>
  <si>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</si>
  <si>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</si>
  <si>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</si>
  <si>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</si>
  <si>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</si>
  <si>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</si>
  <si>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C08CA01 - AMLODIPIN</t>
  </si>
  <si>
    <t>B01AC04 - KLOPIDOGREL</t>
  </si>
  <si>
    <t>C07AB05 - BETAXOLOL</t>
  </si>
  <si>
    <t>N05CF02 - ZOLPIDEM</t>
  </si>
  <si>
    <t>R06AE07 - CETIRIZIN</t>
  </si>
  <si>
    <t>J01CR02 - AMOXICILIN A  INHIBITOR BETA-LAKTAMASY</t>
  </si>
  <si>
    <t>H03AA01 - SODNÁ SŮL LEVOTHYROXINU</t>
  </si>
  <si>
    <t>A02BA02 - RANITIDIN</t>
  </si>
  <si>
    <t>J01FA10 - AZITHROMYCIN</t>
  </si>
  <si>
    <t>J01CR02</t>
  </si>
  <si>
    <t>J01FA10</t>
  </si>
  <si>
    <t>C08CA01</t>
  </si>
  <si>
    <t>N05CF02</t>
  </si>
  <si>
    <t>R06AE07</t>
  </si>
  <si>
    <t>A02BA02</t>
  </si>
  <si>
    <t>B01AC04</t>
  </si>
  <si>
    <t>C07AB05</t>
  </si>
  <si>
    <t>C10AA05</t>
  </si>
  <si>
    <t>H03AA01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</si>
  <si>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</si>
  <si>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</si>
  <si>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</si>
  <si>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</si>
  <si>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</si>
  <si>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</si>
  <si>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</si>
  <si>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</si>
  <si>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</si>
  <si>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</si>
  <si>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</si>
  <si>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</si>
  <si>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</si>
  <si>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</si>
  <si>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</si>
  <si>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</si>
  <si>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</si>
  <si>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</si>
  <si>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</si>
  <si>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</si>
  <si>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</si>
  <si>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ZA318</t>
  </si>
  <si>
    <t>NĂˇplast transpore 1,25 cm x 9,14 m 1527-0</t>
  </si>
  <si>
    <t>Náplast cosmos 8 cm x 1 m 5403353</t>
  </si>
  <si>
    <t>Náplast curapor   7 x   5 cm 32912  (22120,  náhrada za cosmopor )</t>
  </si>
  <si>
    <t>Náplast curapor 10 x   8 cm 32913 ( 22121,  náhrada za cosmopor )</t>
  </si>
  <si>
    <t>Náplast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</si>
  <si>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</si>
  <si>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</si>
  <si>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</si>
  <si>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</si>
  <si>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</si>
  <si>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</si>
  <si>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</si>
  <si>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</si>
  <si>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ZB771</t>
  </si>
  <si>
    <t>DrĹľĂˇk jehly zĂˇkladnĂ­ 450201</t>
  </si>
  <si>
    <t>Držák jehly základní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</si>
  <si>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</si>
  <si>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</si>
  <si>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</si>
  <si>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</si>
  <si>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ZN646</t>
  </si>
  <si>
    <t>Fonendoskop oboustrannĂ˝ rĹŻznĂ© barvy 710045-s</t>
  </si>
  <si>
    <t>ZD809</t>
  </si>
  <si>
    <t>Kanyla vasofix 20G rĹŻĹľovĂˇ safety 4269110S-01</t>
  </si>
  <si>
    <t>ZD808</t>
  </si>
  <si>
    <t>Kanyla vasofix 22G modrĂˇ safety 4269098S-01</t>
  </si>
  <si>
    <t>ZB724</t>
  </si>
  <si>
    <t>KapilĂˇra sedimentaÄŤnĂ­ kalibrovanĂˇ 727111</t>
  </si>
  <si>
    <t>Kapilára sedimentační kalibrovaná 727111</t>
  </si>
  <si>
    <t>ZC086</t>
  </si>
  <si>
    <t>ManĹľeta TK k tonometru dvouhadiÄŤkovĂˇ dospÄ›lĂˇ zavinovacĂ­ 14 x 50 cm KVS M2 5O</t>
  </si>
  <si>
    <t>ZG466</t>
  </si>
  <si>
    <t>NĂˇĂşstek papĂ­rovĂ˝ pro spirometr 26/24 flowscreen bal. Ăˇ 100 ks 400847690</t>
  </si>
  <si>
    <t>ZE159</t>
  </si>
  <si>
    <t>NĂˇdoba na kontaminovanĂ˝ odpad 2 l 15-0003</t>
  </si>
  <si>
    <t>ZL105</t>
  </si>
  <si>
    <t>NĂˇstavec pro odbÄ›r moÄŤe ke zkumavce vacuete 450251</t>
  </si>
  <si>
    <t>ZF159</t>
  </si>
  <si>
    <t>Nádoba na kontaminovaný odpad 1 l 15-0002</t>
  </si>
  <si>
    <t>Nádoba na kontaminovaný odpad 2 l 15-0003</t>
  </si>
  <si>
    <t>Nástavec pro odběr moče ke zkumavce vacuete 450251</t>
  </si>
  <si>
    <t>Náústek papírový pro spirometr 26/24 flowscreen bal. á 100 ks 400847690</t>
  </si>
  <si>
    <t>ZA788</t>
  </si>
  <si>
    <t>StĹ™Ă­kaÄŤka injekÄŤnĂ­ 2-dĂ­lnĂˇ 20 ml L Inject Solo 4606205V - povoleno pouze pro NOVOROZENECKĂ‰ ODD.</t>
  </si>
  <si>
    <t>Stříkačka injekční 2-dílná 20 ml L Inject Solo 4606205V</t>
  </si>
  <si>
    <t>ZI949</t>
  </si>
  <si>
    <t>TeplomÄ›r digitĂˇlnĂ­ TOP4 s pevnĂ˝m hrotem P03283</t>
  </si>
  <si>
    <t>ZB756</t>
  </si>
  <si>
    <t>Zkumavka 3 ml K3 edta fialová 454086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</si>
  <si>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</si>
  <si>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</si>
  <si>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</si>
  <si>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</si>
  <si>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</si>
  <si>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</si>
  <si>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</si>
  <si>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ZB762</t>
  </si>
  <si>
    <t>Zkumavka ÄŤervenĂˇ 6 ml 456092</t>
  </si>
  <si>
    <t>ZB759</t>
  </si>
  <si>
    <t>Zkumavka ÄŤervenĂˇ 8 ml gel 455071</t>
  </si>
  <si>
    <t>Zkumavka černá 2 ml 454073</t>
  </si>
  <si>
    <t>Zkumavka červená 3,5 ml gel 454071</t>
  </si>
  <si>
    <t>Zkumavka červená 4 ml 454092</t>
  </si>
  <si>
    <t>ZB774</t>
  </si>
  <si>
    <t>Zkumavka červená 5 ml gel 456071</t>
  </si>
  <si>
    <t>Zkumavka červená 6 ml 456092</t>
  </si>
  <si>
    <t>ZB775</t>
  </si>
  <si>
    <t>Zkumavka koagulace modrá Quick 4 ml modrá 454329</t>
  </si>
  <si>
    <t>Zkumavka koagulace modrĂˇ Quick 4 ml modrĂˇ 454329</t>
  </si>
  <si>
    <t>ZG515</t>
  </si>
  <si>
    <t>Zkumavka moÄŤovĂˇ vacuette 10,5 ml bal. Ăˇ 50 ks 455007</t>
  </si>
  <si>
    <t>ZI182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</si>
  <si>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</si>
  <si>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</si>
  <si>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</si>
  <si>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</si>
  <si>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</si>
  <si>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</si>
  <si>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</si>
  <si>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</si>
  <si>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</si>
  <si>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</si>
  <si>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ZB764</t>
  </si>
  <si>
    <t>Zkumavka zelená 4 ml 454051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</si>
  <si>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</si>
  <si>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</si>
  <si>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</si>
  <si>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</si>
  <si>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</si>
  <si>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</si>
  <si>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</si>
  <si>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</si>
  <si>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</si>
  <si>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</si>
  <si>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</si>
  <si>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</si>
  <si>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</si>
  <si>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</si>
  <si>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</si>
  <si>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</si>
  <si>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</si>
  <si>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</si>
  <si>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</si>
  <si>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</si>
  <si>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Rukavice vyšetřovací nitril basic bez pudru modré L bal. á 200 ks 44752</t>
  </si>
  <si>
    <t>ZP947</t>
  </si>
  <si>
    <t>Rukavice vyšetřovací nitril basic bez pudru modré M bal. á 200 ks 44751</t>
  </si>
  <si>
    <t>ZC854</t>
  </si>
  <si>
    <t>Kompresa NT 7,5 x 7,5 cm/2 ks sterilnĂ­ 26510</t>
  </si>
  <si>
    <t>ZA547</t>
  </si>
  <si>
    <t>KrytĂ­ inadine nepĹ™ilnavĂ© 9,5 x 9,5 cm 1/10 SYS01512EE</t>
  </si>
  <si>
    <t>ZH011</t>
  </si>
  <si>
    <t>NĂˇplast micropore 1,25 cm x 9,14 m bal. Ăˇ 24 ks 1530-0</t>
  </si>
  <si>
    <t>ZN366</t>
  </si>
  <si>
    <t>NĂˇplast poinjekÄŤnĂ­ elastickĂˇ tkanĂˇ jednotl. baleno 19 mm x 72 mm P-CURE1972ELAST</t>
  </si>
  <si>
    <t>ZA329</t>
  </si>
  <si>
    <t>Obinadlo fixa crep   6 cm x 4 m 1323100102</t>
  </si>
  <si>
    <t>ZA330</t>
  </si>
  <si>
    <t>Obinadlo fixa crep   8 cm x 4 m 1323100103</t>
  </si>
  <si>
    <t>ZL995</t>
  </si>
  <si>
    <t>Obinadlo hyrofilnĂ­ sterilnĂ­  6 cm x 5 m  004310190</t>
  </si>
  <si>
    <t>ZD903</t>
  </si>
  <si>
    <t>Kontejner+ lopatka 30 ml nesterilní FLME25133</t>
  </si>
  <si>
    <t>ZA728</t>
  </si>
  <si>
    <t>Lopatka ústní dřevěná lékařská nesterilní bal. á 100 ks 1320100655</t>
  </si>
  <si>
    <t>NĂˇdoba na kontaminovanĂ˝ odpad 1 l 15-0002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</si>
  <si>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</si>
  <si>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</si>
  <si>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</si>
  <si>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</si>
  <si>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StĹ™Ă­kaÄŤka injekÄŤnĂ­ 2-dĂ­lnĂˇ 20 ml L Inject Solo 4606205V</t>
  </si>
  <si>
    <t>StĹ™Ă­kaÄŤka injekÄŤnĂ­ 2-dĂ­lnĂˇ 20 ml L Inject Solo 4606205V - nahrazuje ZR398</t>
  </si>
  <si>
    <t>ZR396</t>
  </si>
  <si>
    <t>StĹ™Ă­kaÄŤka injekÄŤnĂ­ 2-dĂ­lnĂˇ 5 ml L DISCARDIT LE 309050</t>
  </si>
  <si>
    <t>ZP300</t>
  </si>
  <si>
    <t>Škrtidlo se sponou pro dospělé bez latexu modré délka 400 mm 09820-B</t>
  </si>
  <si>
    <t>ZR260</t>
  </si>
  <si>
    <t>Vzduchovod nosnĂ­ 7,0 mm 43.008.03.070</t>
  </si>
  <si>
    <t>Zkumavka ÄŤervenĂˇ 5 ml gel 456071</t>
  </si>
  <si>
    <t>Zkumavka červená 8 ml gel 455071</t>
  </si>
  <si>
    <t>ZA999</t>
  </si>
  <si>
    <t>Jehla injekÄŤnĂ­ 0,5 x 16 mm oranĹľovĂˇ 4657853</t>
  </si>
  <si>
    <t>ZA834</t>
  </si>
  <si>
    <t>Jehla injekÄŤnĂ­ 0,7 x 40 mm ÄŤernĂˇ 4660021</t>
  </si>
  <si>
    <t>ZA833</t>
  </si>
  <si>
    <t>Jehla injekÄŤnĂ­ 0,8 x 40 mm zelenĂˇ 4657527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</si>
  <si>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</si>
  <si>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</si>
  <si>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</si>
  <si>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</si>
  <si>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</si>
  <si>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</si>
  <si>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</si>
  <si>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</si>
  <si>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</si>
  <si>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</si>
  <si>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</si>
  <si>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</si>
  <si>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</si>
  <si>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</si>
  <si>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</si>
  <si>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</si>
  <si>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</si>
  <si>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</si>
  <si>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</si>
  <si>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</si>
  <si>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</si>
  <si>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</si>
  <si>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</si>
  <si>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</si>
  <si>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</si>
  <si>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</si>
  <si>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</si>
  <si>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</si>
  <si>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</si>
  <si>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</si>
  <si>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</si>
  <si>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</si>
  <si>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</si>
  <si>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Radiměřská Dagmar</t>
  </si>
  <si>
    <t>Rážková Ludmila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</si>
  <si>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</si>
  <si>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</si>
  <si>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</si>
  <si>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</si>
  <si>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</si>
  <si>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</si>
  <si>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</si>
  <si>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0000499</t>
  </si>
  <si>
    <t>0000527</t>
  </si>
  <si>
    <t>0007981</t>
  </si>
  <si>
    <t>0058249</t>
  </si>
  <si>
    <t>GUAJACURAN</t>
  </si>
  <si>
    <t>0107298</t>
  </si>
  <si>
    <t>0,9% SODIUM CHLORIDE IN WATER FOR INJECTION FRESEN</t>
  </si>
  <si>
    <t>0096886</t>
  </si>
  <si>
    <t>0207313</t>
  </si>
  <si>
    <t>INJECTIO PROCAINII CHLORATI ARDEAPHARMA</t>
  </si>
  <si>
    <t>0208466</t>
  </si>
  <si>
    <t>0051734</t>
  </si>
  <si>
    <t>SUCCICAPTAL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</si>
  <si>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</si>
  <si>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</si>
  <si>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</si>
  <si>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</si>
  <si>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</si>
  <si>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</si>
  <si>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</si>
  <si>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</si>
  <si>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</si>
  <si>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</si>
  <si>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</si>
  <si>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</si>
  <si>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</si>
  <si>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</si>
  <si>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</si>
  <si>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</si>
  <si>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</si>
  <si>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</si>
  <si>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</si>
  <si>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</si>
  <si>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</si>
  <si>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</si>
  <si>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</si>
  <si>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</si>
  <si>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</si>
  <si>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</si>
  <si>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</si>
  <si>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</si>
  <si>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</si>
  <si>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</si>
  <si>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</si>
  <si>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</si>
  <si>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</si>
  <si>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</si>
  <si>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</si>
  <si>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</si>
  <si>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</si>
  <si>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</si>
  <si>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</si>
  <si>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</si>
  <si>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</si>
  <si>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</si>
  <si>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</si>
  <si>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</si>
  <si>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</si>
  <si>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</si>
  <si>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</si>
  <si>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</si>
  <si>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</si>
  <si>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</si>
  <si>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</si>
  <si>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03 - 3IK: III. Interní klinika-nefrol.revm.a endokrin.</t>
  </si>
  <si>
    <t>10 - DK: Dětská klinika</t>
  </si>
  <si>
    <t>16 - PLIC: Klinika plicních nemocí a tuber.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</si>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</sst>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0.26162768499311145</c:v>
                </c:pt>
                <c:pt idx="1">
                  <c:v>0.28833448857067084</c:v>
                </c:pt>
                <c:pt idx="2">
                  <c:v>0.25259878164280303</c:v>
                </c:pt>
                <c:pt idx="3">
                  <c:v>0.24388920346019283</c:v>
                </c:pt>
                <c:pt idx="4">
                  <c:v>0.22924947671748236</c:v>
                </c:pt>
                <c:pt idx="5">
                  <c:v>0.22391800342985066</c:v>
                </c:pt>
                <c:pt idx="6">
                  <c:v>0.20966371702197578</c:v>
                </c:pt>
                <c:pt idx="7">
                  <c:v>0.20851500224511901</c:v>
                </c:pt>
                <c:pt idx="8">
                  <c:v>0.21072668341515144</c:v>
                </c:pt>
                <c:pt idx="9">
                  <c:v>0.2128169035620969</c:v>
                </c:pt>
                <c:pt idx="10">
                  <c:v>0.20928846179728711</c:v>
                </c:pt>
                <c:pt idx="11">
                  <c:v>0.20483093147914566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0.20860568843020116</c:v>
                </c:pt>
                <c:pt idx="1">
                  <c:v>0.20860568843020116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0" tableBorderDxfId="89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8" totalsRowShown="0">
  <autoFilter ref="C3:S13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7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541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790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7" t="s">
        <v>791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812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980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1007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1016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1084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1085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1092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7D25977-3104-44A7-85B7-4E42FB41E68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541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46</v>
      </c>
      <c r="J3" s="43">
        <f>SUBTOTAL(9,J6:J1048576)</f>
        <v>2330.04</v>
      </c>
      <c r="K3" s="44">
        <f>IF(M3=0,0,J3/M3)</f>
        <v>1</v>
      </c>
      <c r="L3" s="43">
        <f>SUBTOTAL(9,L6:L1048576)</f>
        <v>46</v>
      </c>
      <c r="M3" s="45">
        <f>SUBTOTAL(9,M6:M1048576)</f>
        <v>2330.04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2" t="s">
        <v>130</v>
      </c>
      <c r="B5" s="538" t="s">
        <v>131</v>
      </c>
      <c r="C5" s="538" t="s">
        <v>70</v>
      </c>
      <c r="D5" s="538" t="s">
        <v>132</v>
      </c>
      <c r="E5" s="538" t="s">
        <v>133</v>
      </c>
      <c r="F5" s="539" t="s">
        <v>28</v>
      </c>
      <c r="G5" s="539" t="s">
        <v>14</v>
      </c>
      <c r="H5" s="524" t="s">
        <v>134</v>
      </c>
      <c r="I5" s="523" t="s">
        <v>28</v>
      </c>
      <c r="J5" s="539" t="s">
        <v>14</v>
      </c>
      <c r="K5" s="524" t="s">
        <v>134</v>
      </c>
      <c r="L5" s="523" t="s">
        <v>28</v>
      </c>
      <c r="M5" s="540" t="s">
        <v>14</v>
      </c>
    </row>
    <row r="6" spans="1:13" ht="14.45" customHeight="1" thickBot="1" x14ac:dyDescent="0.25">
      <c r="A6" s="529" t="s">
        <v>457</v>
      </c>
      <c r="B6" s="542" t="s">
        <v>538</v>
      </c>
      <c r="C6" s="542" t="s">
        <v>539</v>
      </c>
      <c r="D6" s="542" t="s">
        <v>500</v>
      </c>
      <c r="E6" s="542" t="s">
        <v>540</v>
      </c>
      <c r="F6" s="530"/>
      <c r="G6" s="530"/>
      <c r="H6" s="248">
        <v>0</v>
      </c>
      <c r="I6" s="530">
        <v>46</v>
      </c>
      <c r="J6" s="530">
        <v>2330.04</v>
      </c>
      <c r="K6" s="248">
        <v>1</v>
      </c>
      <c r="L6" s="530">
        <v>46</v>
      </c>
      <c r="M6" s="531">
        <v>2330.04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9A668119-EA33-4BA2-9F20-195FF4A09C27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403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180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5" customHeight="1" x14ac:dyDescent="0.2">
      <c r="A6" s="553" t="s">
        <v>542</v>
      </c>
      <c r="B6" s="559"/>
      <c r="C6" s="506"/>
      <c r="D6" s="506"/>
      <c r="E6" s="507"/>
      <c r="F6" s="556"/>
      <c r="G6" s="527"/>
      <c r="H6" s="527"/>
      <c r="I6" s="562"/>
      <c r="J6" s="559"/>
      <c r="K6" s="506"/>
      <c r="L6" s="506"/>
      <c r="M6" s="507"/>
      <c r="N6" s="556"/>
      <c r="O6" s="527"/>
      <c r="P6" s="527"/>
      <c r="Q6" s="549"/>
    </row>
    <row r="7" spans="1:17" ht="14.45" customHeight="1" x14ac:dyDescent="0.2">
      <c r="A7" s="554" t="s">
        <v>536</v>
      </c>
      <c r="B7" s="560">
        <v>237</v>
      </c>
      <c r="C7" s="513"/>
      <c r="D7" s="513"/>
      <c r="E7" s="514"/>
      <c r="F7" s="557">
        <v>1</v>
      </c>
      <c r="G7" s="550">
        <v>0</v>
      </c>
      <c r="H7" s="550">
        <v>0</v>
      </c>
      <c r="I7" s="563">
        <v>0</v>
      </c>
      <c r="J7" s="560">
        <v>122</v>
      </c>
      <c r="K7" s="513"/>
      <c r="L7" s="513"/>
      <c r="M7" s="514"/>
      <c r="N7" s="557">
        <v>1</v>
      </c>
      <c r="O7" s="550">
        <v>0</v>
      </c>
      <c r="P7" s="550">
        <v>0</v>
      </c>
      <c r="Q7" s="551">
        <v>0</v>
      </c>
    </row>
    <row r="8" spans="1:17" ht="14.45" customHeight="1" x14ac:dyDescent="0.2">
      <c r="A8" s="554" t="s">
        <v>543</v>
      </c>
      <c r="B8" s="560">
        <v>13</v>
      </c>
      <c r="C8" s="513"/>
      <c r="D8" s="513"/>
      <c r="E8" s="514"/>
      <c r="F8" s="557">
        <v>1</v>
      </c>
      <c r="G8" s="550">
        <v>0</v>
      </c>
      <c r="H8" s="550">
        <v>0</v>
      </c>
      <c r="I8" s="563">
        <v>0</v>
      </c>
      <c r="J8" s="560">
        <v>13</v>
      </c>
      <c r="K8" s="513"/>
      <c r="L8" s="513"/>
      <c r="M8" s="514"/>
      <c r="N8" s="557">
        <v>1</v>
      </c>
      <c r="O8" s="550">
        <v>0</v>
      </c>
      <c r="P8" s="550">
        <v>0</v>
      </c>
      <c r="Q8" s="551">
        <v>0</v>
      </c>
    </row>
    <row r="9" spans="1:17" ht="14.45" customHeight="1" thickBot="1" x14ac:dyDescent="0.25">
      <c r="A9" s="555" t="s">
        <v>544</v>
      </c>
      <c r="B9" s="561">
        <v>153</v>
      </c>
      <c r="C9" s="520"/>
      <c r="D9" s="520"/>
      <c r="E9" s="521"/>
      <c r="F9" s="558">
        <v>1</v>
      </c>
      <c r="G9" s="528">
        <v>0</v>
      </c>
      <c r="H9" s="528">
        <v>0</v>
      </c>
      <c r="I9" s="564">
        <v>0</v>
      </c>
      <c r="J9" s="561">
        <v>45</v>
      </c>
      <c r="K9" s="520"/>
      <c r="L9" s="520"/>
      <c r="M9" s="521"/>
      <c r="N9" s="558">
        <v>1</v>
      </c>
      <c r="O9" s="528">
        <v>0</v>
      </c>
      <c r="P9" s="528">
        <v>0</v>
      </c>
      <c r="Q9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DB0288E-FCDC-4AD1-B7AD-8938FA87716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8">
        <v>19</v>
      </c>
      <c r="B5" s="489" t="s">
        <v>545</v>
      </c>
      <c r="C5" s="492">
        <v>38293.039999999957</v>
      </c>
      <c r="D5" s="492">
        <v>348</v>
      </c>
      <c r="E5" s="492">
        <v>32008.489999999954</v>
      </c>
      <c r="F5" s="565">
        <v>0.83588270871155668</v>
      </c>
      <c r="G5" s="492">
        <v>287</v>
      </c>
      <c r="H5" s="565">
        <v>0.82471264367816088</v>
      </c>
      <c r="I5" s="492">
        <v>6284.5500000000011</v>
      </c>
      <c r="J5" s="565">
        <v>0.16411729128844324</v>
      </c>
      <c r="K5" s="492">
        <v>61</v>
      </c>
      <c r="L5" s="565">
        <v>0.17528735632183909</v>
      </c>
      <c r="M5" s="492" t="s">
        <v>68</v>
      </c>
      <c r="N5" s="150"/>
    </row>
    <row r="6" spans="1:14" ht="14.45" customHeight="1" x14ac:dyDescent="0.2">
      <c r="A6" s="488">
        <v>19</v>
      </c>
      <c r="B6" s="489" t="s">
        <v>546</v>
      </c>
      <c r="C6" s="492">
        <v>38293.039999999957</v>
      </c>
      <c r="D6" s="492">
        <v>346</v>
      </c>
      <c r="E6" s="492">
        <v>32008.489999999954</v>
      </c>
      <c r="F6" s="565">
        <v>0.83588270871155668</v>
      </c>
      <c r="G6" s="492">
        <v>285</v>
      </c>
      <c r="H6" s="565">
        <v>0.82369942196531787</v>
      </c>
      <c r="I6" s="492">
        <v>6284.5500000000011</v>
      </c>
      <c r="J6" s="565">
        <v>0.16411729128844324</v>
      </c>
      <c r="K6" s="492">
        <v>61</v>
      </c>
      <c r="L6" s="565">
        <v>0.17630057803468208</v>
      </c>
      <c r="M6" s="492" t="s">
        <v>1</v>
      </c>
      <c r="N6" s="150"/>
    </row>
    <row r="7" spans="1:14" ht="14.45" customHeight="1" x14ac:dyDescent="0.2">
      <c r="A7" s="488">
        <v>19</v>
      </c>
      <c r="B7" s="489" t="s">
        <v>547</v>
      </c>
      <c r="C7" s="492">
        <v>0</v>
      </c>
      <c r="D7" s="492">
        <v>2</v>
      </c>
      <c r="E7" s="492">
        <v>0</v>
      </c>
      <c r="F7" s="565" t="s">
        <v>452</v>
      </c>
      <c r="G7" s="492">
        <v>2</v>
      </c>
      <c r="H7" s="565">
        <v>1</v>
      </c>
      <c r="I7" s="492" t="s">
        <v>452</v>
      </c>
      <c r="J7" s="565" t="s">
        <v>452</v>
      </c>
      <c r="K7" s="492" t="s">
        <v>452</v>
      </c>
      <c r="L7" s="565">
        <v>0</v>
      </c>
      <c r="M7" s="492" t="s">
        <v>1</v>
      </c>
      <c r="N7" s="150"/>
    </row>
    <row r="8" spans="1:14" ht="14.45" customHeight="1" x14ac:dyDescent="0.2">
      <c r="A8" s="488" t="s">
        <v>450</v>
      </c>
      <c r="B8" s="489" t="s">
        <v>3</v>
      </c>
      <c r="C8" s="492">
        <v>38293.039999999957</v>
      </c>
      <c r="D8" s="492">
        <v>348</v>
      </c>
      <c r="E8" s="492">
        <v>32008.489999999954</v>
      </c>
      <c r="F8" s="565">
        <v>0.83588270871155668</v>
      </c>
      <c r="G8" s="492">
        <v>287</v>
      </c>
      <c r="H8" s="565">
        <v>0.82471264367816088</v>
      </c>
      <c r="I8" s="492">
        <v>6284.5500000000011</v>
      </c>
      <c r="J8" s="565">
        <v>0.16411729128844324</v>
      </c>
      <c r="K8" s="492">
        <v>61</v>
      </c>
      <c r="L8" s="565">
        <v>0.17528735632183909</v>
      </c>
      <c r="M8" s="492" t="s">
        <v>456</v>
      </c>
      <c r="N8" s="150"/>
    </row>
    <row r="10" spans="1:14" ht="14.45" customHeight="1" x14ac:dyDescent="0.2">
      <c r="A10" s="488">
        <v>19</v>
      </c>
      <c r="B10" s="489" t="s">
        <v>545</v>
      </c>
      <c r="C10" s="492" t="s">
        <v>452</v>
      </c>
      <c r="D10" s="492" t="s">
        <v>452</v>
      </c>
      <c r="E10" s="492" t="s">
        <v>452</v>
      </c>
      <c r="F10" s="565" t="s">
        <v>452</v>
      </c>
      <c r="G10" s="492" t="s">
        <v>452</v>
      </c>
      <c r="H10" s="565" t="s">
        <v>452</v>
      </c>
      <c r="I10" s="492" t="s">
        <v>452</v>
      </c>
      <c r="J10" s="565" t="s">
        <v>452</v>
      </c>
      <c r="K10" s="492" t="s">
        <v>452</v>
      </c>
      <c r="L10" s="565" t="s">
        <v>452</v>
      </c>
      <c r="M10" s="492" t="s">
        <v>68</v>
      </c>
      <c r="N10" s="150"/>
    </row>
    <row r="11" spans="1:14" ht="14.45" customHeight="1" x14ac:dyDescent="0.2">
      <c r="A11" s="488" t="s">
        <v>548</v>
      </c>
      <c r="B11" s="489" t="s">
        <v>546</v>
      </c>
      <c r="C11" s="492">
        <v>38293.039999999957</v>
      </c>
      <c r="D11" s="492">
        <v>346</v>
      </c>
      <c r="E11" s="492">
        <v>32008.489999999954</v>
      </c>
      <c r="F11" s="565">
        <v>0.83588270871155668</v>
      </c>
      <c r="G11" s="492">
        <v>285</v>
      </c>
      <c r="H11" s="565">
        <v>0.82369942196531787</v>
      </c>
      <c r="I11" s="492">
        <v>6284.5500000000011</v>
      </c>
      <c r="J11" s="565">
        <v>0.16411729128844324</v>
      </c>
      <c r="K11" s="492">
        <v>61</v>
      </c>
      <c r="L11" s="565">
        <v>0.17630057803468208</v>
      </c>
      <c r="M11" s="492" t="s">
        <v>1</v>
      </c>
      <c r="N11" s="150"/>
    </row>
    <row r="12" spans="1:14" ht="14.45" customHeight="1" x14ac:dyDescent="0.2">
      <c r="A12" s="488" t="s">
        <v>548</v>
      </c>
      <c r="B12" s="489" t="s">
        <v>547</v>
      </c>
      <c r="C12" s="492">
        <v>0</v>
      </c>
      <c r="D12" s="492">
        <v>2</v>
      </c>
      <c r="E12" s="492">
        <v>0</v>
      </c>
      <c r="F12" s="565" t="s">
        <v>452</v>
      </c>
      <c r="G12" s="492">
        <v>2</v>
      </c>
      <c r="H12" s="565">
        <v>1</v>
      </c>
      <c r="I12" s="492" t="s">
        <v>452</v>
      </c>
      <c r="J12" s="565" t="s">
        <v>452</v>
      </c>
      <c r="K12" s="492" t="s">
        <v>452</v>
      </c>
      <c r="L12" s="565">
        <v>0</v>
      </c>
      <c r="M12" s="492" t="s">
        <v>1</v>
      </c>
      <c r="N12" s="150"/>
    </row>
    <row r="13" spans="1:14" ht="14.45" customHeight="1" x14ac:dyDescent="0.2">
      <c r="A13" s="488" t="s">
        <v>548</v>
      </c>
      <c r="B13" s="489" t="s">
        <v>549</v>
      </c>
      <c r="C13" s="492">
        <v>38293.039999999957</v>
      </c>
      <c r="D13" s="492">
        <v>348</v>
      </c>
      <c r="E13" s="492">
        <v>32008.489999999954</v>
      </c>
      <c r="F13" s="565">
        <v>0.83588270871155668</v>
      </c>
      <c r="G13" s="492">
        <v>287</v>
      </c>
      <c r="H13" s="565">
        <v>0.82471264367816088</v>
      </c>
      <c r="I13" s="492">
        <v>6284.5500000000011</v>
      </c>
      <c r="J13" s="565">
        <v>0.16411729128844324</v>
      </c>
      <c r="K13" s="492">
        <v>61</v>
      </c>
      <c r="L13" s="565">
        <v>0.17528735632183909</v>
      </c>
      <c r="M13" s="492" t="s">
        <v>460</v>
      </c>
      <c r="N13" s="150"/>
    </row>
    <row r="14" spans="1:14" ht="14.45" customHeight="1" x14ac:dyDescent="0.2">
      <c r="A14" s="488" t="s">
        <v>452</v>
      </c>
      <c r="B14" s="489" t="s">
        <v>452</v>
      </c>
      <c r="C14" s="492" t="s">
        <v>452</v>
      </c>
      <c r="D14" s="492" t="s">
        <v>452</v>
      </c>
      <c r="E14" s="492" t="s">
        <v>452</v>
      </c>
      <c r="F14" s="565" t="s">
        <v>452</v>
      </c>
      <c r="G14" s="492" t="s">
        <v>452</v>
      </c>
      <c r="H14" s="565" t="s">
        <v>452</v>
      </c>
      <c r="I14" s="492" t="s">
        <v>452</v>
      </c>
      <c r="J14" s="565" t="s">
        <v>452</v>
      </c>
      <c r="K14" s="492" t="s">
        <v>452</v>
      </c>
      <c r="L14" s="565" t="s">
        <v>452</v>
      </c>
      <c r="M14" s="492" t="s">
        <v>461</v>
      </c>
      <c r="N14" s="150"/>
    </row>
    <row r="15" spans="1:14" ht="14.45" customHeight="1" x14ac:dyDescent="0.2">
      <c r="A15" s="488" t="s">
        <v>450</v>
      </c>
      <c r="B15" s="489" t="s">
        <v>550</v>
      </c>
      <c r="C15" s="492">
        <v>38293.039999999957</v>
      </c>
      <c r="D15" s="492">
        <v>348</v>
      </c>
      <c r="E15" s="492">
        <v>32008.489999999954</v>
      </c>
      <c r="F15" s="565">
        <v>0.83588270871155668</v>
      </c>
      <c r="G15" s="492">
        <v>287</v>
      </c>
      <c r="H15" s="565">
        <v>0.82471264367816088</v>
      </c>
      <c r="I15" s="492">
        <v>6284.5500000000011</v>
      </c>
      <c r="J15" s="565">
        <v>0.16411729128844324</v>
      </c>
      <c r="K15" s="492">
        <v>61</v>
      </c>
      <c r="L15" s="565">
        <v>0.17528735632183909</v>
      </c>
      <c r="M15" s="492" t="s">
        <v>456</v>
      </c>
      <c r="N15" s="150"/>
    </row>
    <row r="16" spans="1:14" ht="14.45" customHeight="1" x14ac:dyDescent="0.2">
      <c r="A16" s="566" t="s">
        <v>247</v>
      </c>
    </row>
    <row r="17" spans="1:1" ht="14.45" customHeight="1" x14ac:dyDescent="0.2">
      <c r="A17" s="567" t="s">
        <v>551</v>
      </c>
    </row>
    <row r="18" spans="1:1" ht="14.45" customHeight="1" x14ac:dyDescent="0.2">
      <c r="A18" s="566" t="s">
        <v>552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A53A7B66-18BF-48D6-B67A-188465AD6B4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1"/>
      <c r="D4" s="544" t="s">
        <v>20</v>
      </c>
      <c r="E4" s="571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8" t="s">
        <v>553</v>
      </c>
      <c r="B5" s="559">
        <v>18619.629999999957</v>
      </c>
      <c r="C5" s="502">
        <v>1</v>
      </c>
      <c r="D5" s="572">
        <v>185</v>
      </c>
      <c r="E5" s="541" t="s">
        <v>553</v>
      </c>
      <c r="F5" s="559">
        <v>14750.749999999956</v>
      </c>
      <c r="G5" s="527">
        <v>0.79221499030861464</v>
      </c>
      <c r="H5" s="506">
        <v>157</v>
      </c>
      <c r="I5" s="549">
        <v>0.84864864864864864</v>
      </c>
      <c r="J5" s="577">
        <v>3868.8800000000006</v>
      </c>
      <c r="K5" s="527">
        <v>0.20778500969138536</v>
      </c>
      <c r="L5" s="506">
        <v>28</v>
      </c>
      <c r="M5" s="549">
        <v>0.15135135135135136</v>
      </c>
    </row>
    <row r="6" spans="1:13" ht="14.45" customHeight="1" x14ac:dyDescent="0.2">
      <c r="A6" s="569" t="s">
        <v>554</v>
      </c>
      <c r="B6" s="560">
        <v>3174.79</v>
      </c>
      <c r="C6" s="509">
        <v>1</v>
      </c>
      <c r="D6" s="573">
        <v>41</v>
      </c>
      <c r="E6" s="575" t="s">
        <v>554</v>
      </c>
      <c r="F6" s="560">
        <v>2368.56</v>
      </c>
      <c r="G6" s="550">
        <v>0.74605249481068037</v>
      </c>
      <c r="H6" s="513">
        <v>31</v>
      </c>
      <c r="I6" s="551">
        <v>0.75609756097560976</v>
      </c>
      <c r="J6" s="578">
        <v>806.2299999999999</v>
      </c>
      <c r="K6" s="550">
        <v>0.25394750518931958</v>
      </c>
      <c r="L6" s="513">
        <v>10</v>
      </c>
      <c r="M6" s="551">
        <v>0.24390243902439024</v>
      </c>
    </row>
    <row r="7" spans="1:13" ht="14.45" customHeight="1" x14ac:dyDescent="0.2">
      <c r="A7" s="569" t="s">
        <v>555</v>
      </c>
      <c r="B7" s="560">
        <v>5600.7400000000007</v>
      </c>
      <c r="C7" s="509">
        <v>1</v>
      </c>
      <c r="D7" s="573">
        <v>22</v>
      </c>
      <c r="E7" s="575" t="s">
        <v>555</v>
      </c>
      <c r="F7" s="560">
        <v>5600.7400000000007</v>
      </c>
      <c r="G7" s="550">
        <v>1</v>
      </c>
      <c r="H7" s="513">
        <v>22</v>
      </c>
      <c r="I7" s="551">
        <v>1</v>
      </c>
      <c r="J7" s="578"/>
      <c r="K7" s="550">
        <v>0</v>
      </c>
      <c r="L7" s="513"/>
      <c r="M7" s="551">
        <v>0</v>
      </c>
    </row>
    <row r="8" spans="1:13" ht="14.45" customHeight="1" thickBot="1" x14ac:dyDescent="0.25">
      <c r="A8" s="570" t="s">
        <v>556</v>
      </c>
      <c r="B8" s="561">
        <v>10897.880000000003</v>
      </c>
      <c r="C8" s="516">
        <v>1</v>
      </c>
      <c r="D8" s="574">
        <v>100</v>
      </c>
      <c r="E8" s="576" t="s">
        <v>556</v>
      </c>
      <c r="F8" s="561">
        <v>9288.4400000000023</v>
      </c>
      <c r="G8" s="528">
        <v>0.85231623031268466</v>
      </c>
      <c r="H8" s="520">
        <v>77</v>
      </c>
      <c r="I8" s="552">
        <v>0.77</v>
      </c>
      <c r="J8" s="579">
        <v>1609.4400000000003</v>
      </c>
      <c r="K8" s="528">
        <v>0.14768376968731531</v>
      </c>
      <c r="L8" s="520">
        <v>23</v>
      </c>
      <c r="M8" s="552">
        <v>0.23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9D2BDFC-1D39-4847-81F1-7176ED43FC7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38293.039999999964</v>
      </c>
      <c r="N3" s="66">
        <f>SUBTOTAL(9,N7:N1048576)</f>
        <v>667</v>
      </c>
      <c r="O3" s="66">
        <f>SUBTOTAL(9,O7:O1048576)</f>
        <v>348</v>
      </c>
      <c r="P3" s="66">
        <f>SUBTOTAL(9,P7:P1048576)</f>
        <v>32008.489999999962</v>
      </c>
      <c r="Q3" s="67">
        <f>IF(M3=0,0,P3/M3)</f>
        <v>0.83588270871155679</v>
      </c>
      <c r="R3" s="66">
        <f>SUBTOTAL(9,R7:R1048576)</f>
        <v>552</v>
      </c>
      <c r="S3" s="67">
        <f>IF(N3=0,0,R3/N3)</f>
        <v>0.82758620689655171</v>
      </c>
      <c r="T3" s="66">
        <f>SUBTOTAL(9,T7:T1048576)</f>
        <v>287</v>
      </c>
      <c r="U3" s="68">
        <f>IF(O3=0,0,T3/O3)</f>
        <v>0.82471264367816088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19</v>
      </c>
      <c r="B7" s="586" t="s">
        <v>545</v>
      </c>
      <c r="C7" s="586" t="s">
        <v>548</v>
      </c>
      <c r="D7" s="587" t="s">
        <v>789</v>
      </c>
      <c r="E7" s="588" t="s">
        <v>553</v>
      </c>
      <c r="F7" s="586" t="s">
        <v>546</v>
      </c>
      <c r="G7" s="586" t="s">
        <v>557</v>
      </c>
      <c r="H7" s="586" t="s">
        <v>499</v>
      </c>
      <c r="I7" s="586" t="s">
        <v>558</v>
      </c>
      <c r="J7" s="586" t="s">
        <v>559</v>
      </c>
      <c r="K7" s="586" t="s">
        <v>560</v>
      </c>
      <c r="L7" s="589">
        <v>119.7</v>
      </c>
      <c r="M7" s="589">
        <v>119.7</v>
      </c>
      <c r="N7" s="586">
        <v>1</v>
      </c>
      <c r="O7" s="590">
        <v>1</v>
      </c>
      <c r="P7" s="589"/>
      <c r="Q7" s="591">
        <v>0</v>
      </c>
      <c r="R7" s="586"/>
      <c r="S7" s="591">
        <v>0</v>
      </c>
      <c r="T7" s="590"/>
      <c r="U7" s="122">
        <v>0</v>
      </c>
    </row>
    <row r="8" spans="1:21" ht="14.45" customHeight="1" x14ac:dyDescent="0.2">
      <c r="A8" s="592">
        <v>19</v>
      </c>
      <c r="B8" s="593" t="s">
        <v>545</v>
      </c>
      <c r="C8" s="593" t="s">
        <v>548</v>
      </c>
      <c r="D8" s="594" t="s">
        <v>789</v>
      </c>
      <c r="E8" s="595" t="s">
        <v>553</v>
      </c>
      <c r="F8" s="593" t="s">
        <v>546</v>
      </c>
      <c r="G8" s="593" t="s">
        <v>561</v>
      </c>
      <c r="H8" s="593" t="s">
        <v>452</v>
      </c>
      <c r="I8" s="593" t="s">
        <v>562</v>
      </c>
      <c r="J8" s="593" t="s">
        <v>563</v>
      </c>
      <c r="K8" s="593" t="s">
        <v>564</v>
      </c>
      <c r="L8" s="596">
        <v>23.51</v>
      </c>
      <c r="M8" s="596">
        <v>23.51</v>
      </c>
      <c r="N8" s="593">
        <v>1</v>
      </c>
      <c r="O8" s="597">
        <v>1</v>
      </c>
      <c r="P8" s="596">
        <v>23.51</v>
      </c>
      <c r="Q8" s="598">
        <v>1</v>
      </c>
      <c r="R8" s="593">
        <v>1</v>
      </c>
      <c r="S8" s="598">
        <v>1</v>
      </c>
      <c r="T8" s="597">
        <v>1</v>
      </c>
      <c r="U8" s="599">
        <v>1</v>
      </c>
    </row>
    <row r="9" spans="1:21" ht="14.45" customHeight="1" x14ac:dyDescent="0.2">
      <c r="A9" s="592">
        <v>19</v>
      </c>
      <c r="B9" s="593" t="s">
        <v>545</v>
      </c>
      <c r="C9" s="593" t="s">
        <v>548</v>
      </c>
      <c r="D9" s="594" t="s">
        <v>789</v>
      </c>
      <c r="E9" s="595" t="s">
        <v>553</v>
      </c>
      <c r="F9" s="593" t="s">
        <v>546</v>
      </c>
      <c r="G9" s="593" t="s">
        <v>565</v>
      </c>
      <c r="H9" s="593" t="s">
        <v>452</v>
      </c>
      <c r="I9" s="593" t="s">
        <v>566</v>
      </c>
      <c r="J9" s="593" t="s">
        <v>567</v>
      </c>
      <c r="K9" s="593" t="s">
        <v>568</v>
      </c>
      <c r="L9" s="596">
        <v>42.05</v>
      </c>
      <c r="M9" s="596">
        <v>84.1</v>
      </c>
      <c r="N9" s="593">
        <v>2</v>
      </c>
      <c r="O9" s="597">
        <v>2</v>
      </c>
      <c r="P9" s="596">
        <v>84.1</v>
      </c>
      <c r="Q9" s="598">
        <v>1</v>
      </c>
      <c r="R9" s="593">
        <v>2</v>
      </c>
      <c r="S9" s="598">
        <v>1</v>
      </c>
      <c r="T9" s="597">
        <v>2</v>
      </c>
      <c r="U9" s="599">
        <v>1</v>
      </c>
    </row>
    <row r="10" spans="1:21" ht="14.45" customHeight="1" x14ac:dyDescent="0.2">
      <c r="A10" s="592">
        <v>19</v>
      </c>
      <c r="B10" s="593" t="s">
        <v>545</v>
      </c>
      <c r="C10" s="593" t="s">
        <v>548</v>
      </c>
      <c r="D10" s="594" t="s">
        <v>789</v>
      </c>
      <c r="E10" s="595" t="s">
        <v>553</v>
      </c>
      <c r="F10" s="593" t="s">
        <v>546</v>
      </c>
      <c r="G10" s="593" t="s">
        <v>569</v>
      </c>
      <c r="H10" s="593" t="s">
        <v>452</v>
      </c>
      <c r="I10" s="593" t="s">
        <v>570</v>
      </c>
      <c r="J10" s="593" t="s">
        <v>571</v>
      </c>
      <c r="K10" s="593" t="s">
        <v>572</v>
      </c>
      <c r="L10" s="596">
        <v>159.16999999999999</v>
      </c>
      <c r="M10" s="596">
        <v>159.16999999999999</v>
      </c>
      <c r="N10" s="593">
        <v>1</v>
      </c>
      <c r="O10" s="597">
        <v>0.5</v>
      </c>
      <c r="P10" s="596">
        <v>159.16999999999999</v>
      </c>
      <c r="Q10" s="598">
        <v>1</v>
      </c>
      <c r="R10" s="593">
        <v>1</v>
      </c>
      <c r="S10" s="598">
        <v>1</v>
      </c>
      <c r="T10" s="597">
        <v>0.5</v>
      </c>
      <c r="U10" s="599">
        <v>1</v>
      </c>
    </row>
    <row r="11" spans="1:21" ht="14.45" customHeight="1" x14ac:dyDescent="0.2">
      <c r="A11" s="592">
        <v>19</v>
      </c>
      <c r="B11" s="593" t="s">
        <v>545</v>
      </c>
      <c r="C11" s="593" t="s">
        <v>548</v>
      </c>
      <c r="D11" s="594" t="s">
        <v>789</v>
      </c>
      <c r="E11" s="595" t="s">
        <v>553</v>
      </c>
      <c r="F11" s="593" t="s">
        <v>546</v>
      </c>
      <c r="G11" s="593" t="s">
        <v>573</v>
      </c>
      <c r="H11" s="593" t="s">
        <v>452</v>
      </c>
      <c r="I11" s="593" t="s">
        <v>574</v>
      </c>
      <c r="J11" s="593" t="s">
        <v>575</v>
      </c>
      <c r="K11" s="593" t="s">
        <v>576</v>
      </c>
      <c r="L11" s="596">
        <v>0</v>
      </c>
      <c r="M11" s="596">
        <v>0</v>
      </c>
      <c r="N11" s="593">
        <v>1</v>
      </c>
      <c r="O11" s="597">
        <v>1</v>
      </c>
      <c r="P11" s="596">
        <v>0</v>
      </c>
      <c r="Q11" s="598"/>
      <c r="R11" s="593">
        <v>1</v>
      </c>
      <c r="S11" s="598">
        <v>1</v>
      </c>
      <c r="T11" s="597">
        <v>1</v>
      </c>
      <c r="U11" s="599">
        <v>1</v>
      </c>
    </row>
    <row r="12" spans="1:21" ht="14.45" customHeight="1" x14ac:dyDescent="0.2">
      <c r="A12" s="592">
        <v>19</v>
      </c>
      <c r="B12" s="593" t="s">
        <v>545</v>
      </c>
      <c r="C12" s="593" t="s">
        <v>548</v>
      </c>
      <c r="D12" s="594" t="s">
        <v>789</v>
      </c>
      <c r="E12" s="595" t="s">
        <v>553</v>
      </c>
      <c r="F12" s="593" t="s">
        <v>546</v>
      </c>
      <c r="G12" s="593" t="s">
        <v>577</v>
      </c>
      <c r="H12" s="593" t="s">
        <v>452</v>
      </c>
      <c r="I12" s="593" t="s">
        <v>578</v>
      </c>
      <c r="J12" s="593" t="s">
        <v>579</v>
      </c>
      <c r="K12" s="593" t="s">
        <v>580</v>
      </c>
      <c r="L12" s="596">
        <v>42.14</v>
      </c>
      <c r="M12" s="596">
        <v>42.14</v>
      </c>
      <c r="N12" s="593">
        <v>1</v>
      </c>
      <c r="O12" s="597">
        <v>1</v>
      </c>
      <c r="P12" s="596">
        <v>42.14</v>
      </c>
      <c r="Q12" s="598">
        <v>1</v>
      </c>
      <c r="R12" s="593">
        <v>1</v>
      </c>
      <c r="S12" s="598">
        <v>1</v>
      </c>
      <c r="T12" s="597">
        <v>1</v>
      </c>
      <c r="U12" s="599">
        <v>1</v>
      </c>
    </row>
    <row r="13" spans="1:21" ht="14.45" customHeight="1" x14ac:dyDescent="0.2">
      <c r="A13" s="592">
        <v>19</v>
      </c>
      <c r="B13" s="593" t="s">
        <v>545</v>
      </c>
      <c r="C13" s="593" t="s">
        <v>548</v>
      </c>
      <c r="D13" s="594" t="s">
        <v>789</v>
      </c>
      <c r="E13" s="595" t="s">
        <v>553</v>
      </c>
      <c r="F13" s="593" t="s">
        <v>546</v>
      </c>
      <c r="G13" s="593" t="s">
        <v>577</v>
      </c>
      <c r="H13" s="593" t="s">
        <v>452</v>
      </c>
      <c r="I13" s="593" t="s">
        <v>581</v>
      </c>
      <c r="J13" s="593" t="s">
        <v>582</v>
      </c>
      <c r="K13" s="593" t="s">
        <v>583</v>
      </c>
      <c r="L13" s="596">
        <v>89.91</v>
      </c>
      <c r="M13" s="596">
        <v>89.91</v>
      </c>
      <c r="N13" s="593">
        <v>1</v>
      </c>
      <c r="O13" s="597">
        <v>1</v>
      </c>
      <c r="P13" s="596">
        <v>89.91</v>
      </c>
      <c r="Q13" s="598">
        <v>1</v>
      </c>
      <c r="R13" s="593">
        <v>1</v>
      </c>
      <c r="S13" s="598">
        <v>1</v>
      </c>
      <c r="T13" s="597">
        <v>1</v>
      </c>
      <c r="U13" s="599">
        <v>1</v>
      </c>
    </row>
    <row r="14" spans="1:21" ht="14.45" customHeight="1" x14ac:dyDescent="0.2">
      <c r="A14" s="592">
        <v>19</v>
      </c>
      <c r="B14" s="593" t="s">
        <v>545</v>
      </c>
      <c r="C14" s="593" t="s">
        <v>548</v>
      </c>
      <c r="D14" s="594" t="s">
        <v>789</v>
      </c>
      <c r="E14" s="595" t="s">
        <v>553</v>
      </c>
      <c r="F14" s="593" t="s">
        <v>546</v>
      </c>
      <c r="G14" s="593" t="s">
        <v>584</v>
      </c>
      <c r="H14" s="593" t="s">
        <v>452</v>
      </c>
      <c r="I14" s="593" t="s">
        <v>585</v>
      </c>
      <c r="J14" s="593" t="s">
        <v>586</v>
      </c>
      <c r="K14" s="593" t="s">
        <v>587</v>
      </c>
      <c r="L14" s="596">
        <v>57.48</v>
      </c>
      <c r="M14" s="596">
        <v>17186.519999999957</v>
      </c>
      <c r="N14" s="593">
        <v>299</v>
      </c>
      <c r="O14" s="597">
        <v>148</v>
      </c>
      <c r="P14" s="596">
        <v>14197.559999999956</v>
      </c>
      <c r="Q14" s="598">
        <v>0.82608695652173869</v>
      </c>
      <c r="R14" s="593">
        <v>247</v>
      </c>
      <c r="S14" s="598">
        <v>0.82608695652173914</v>
      </c>
      <c r="T14" s="597">
        <v>122</v>
      </c>
      <c r="U14" s="599">
        <v>0.82432432432432434</v>
      </c>
    </row>
    <row r="15" spans="1:21" ht="14.45" customHeight="1" x14ac:dyDescent="0.2">
      <c r="A15" s="592">
        <v>19</v>
      </c>
      <c r="B15" s="593" t="s">
        <v>545</v>
      </c>
      <c r="C15" s="593" t="s">
        <v>548</v>
      </c>
      <c r="D15" s="594" t="s">
        <v>789</v>
      </c>
      <c r="E15" s="595" t="s">
        <v>553</v>
      </c>
      <c r="F15" s="593" t="s">
        <v>546</v>
      </c>
      <c r="G15" s="593" t="s">
        <v>588</v>
      </c>
      <c r="H15" s="593" t="s">
        <v>452</v>
      </c>
      <c r="I15" s="593" t="s">
        <v>589</v>
      </c>
      <c r="J15" s="593" t="s">
        <v>590</v>
      </c>
      <c r="K15" s="593" t="s">
        <v>591</v>
      </c>
      <c r="L15" s="596">
        <v>760.22</v>
      </c>
      <c r="M15" s="596">
        <v>760.22</v>
      </c>
      <c r="N15" s="593">
        <v>1</v>
      </c>
      <c r="O15" s="597">
        <v>1</v>
      </c>
      <c r="P15" s="596"/>
      <c r="Q15" s="598">
        <v>0</v>
      </c>
      <c r="R15" s="593"/>
      <c r="S15" s="598">
        <v>0</v>
      </c>
      <c r="T15" s="597"/>
      <c r="U15" s="599">
        <v>0</v>
      </c>
    </row>
    <row r="16" spans="1:21" ht="14.45" customHeight="1" x14ac:dyDescent="0.2">
      <c r="A16" s="592">
        <v>19</v>
      </c>
      <c r="B16" s="593" t="s">
        <v>545</v>
      </c>
      <c r="C16" s="593" t="s">
        <v>548</v>
      </c>
      <c r="D16" s="594" t="s">
        <v>789</v>
      </c>
      <c r="E16" s="595" t="s">
        <v>553</v>
      </c>
      <c r="F16" s="593" t="s">
        <v>546</v>
      </c>
      <c r="G16" s="593" t="s">
        <v>592</v>
      </c>
      <c r="H16" s="593" t="s">
        <v>452</v>
      </c>
      <c r="I16" s="593" t="s">
        <v>593</v>
      </c>
      <c r="J16" s="593" t="s">
        <v>594</v>
      </c>
      <c r="K16" s="593" t="s">
        <v>595</v>
      </c>
      <c r="L16" s="596">
        <v>0</v>
      </c>
      <c r="M16" s="596">
        <v>0</v>
      </c>
      <c r="N16" s="593">
        <v>1</v>
      </c>
      <c r="O16" s="597">
        <v>1</v>
      </c>
      <c r="P16" s="596">
        <v>0</v>
      </c>
      <c r="Q16" s="598"/>
      <c r="R16" s="593">
        <v>1</v>
      </c>
      <c r="S16" s="598">
        <v>1</v>
      </c>
      <c r="T16" s="597">
        <v>1</v>
      </c>
      <c r="U16" s="599">
        <v>1</v>
      </c>
    </row>
    <row r="17" spans="1:21" ht="14.45" customHeight="1" x14ac:dyDescent="0.2">
      <c r="A17" s="592">
        <v>19</v>
      </c>
      <c r="B17" s="593" t="s">
        <v>545</v>
      </c>
      <c r="C17" s="593" t="s">
        <v>548</v>
      </c>
      <c r="D17" s="594" t="s">
        <v>789</v>
      </c>
      <c r="E17" s="595" t="s">
        <v>553</v>
      </c>
      <c r="F17" s="593" t="s">
        <v>546</v>
      </c>
      <c r="G17" s="593" t="s">
        <v>596</v>
      </c>
      <c r="H17" s="593" t="s">
        <v>452</v>
      </c>
      <c r="I17" s="593" t="s">
        <v>597</v>
      </c>
      <c r="J17" s="593" t="s">
        <v>598</v>
      </c>
      <c r="K17" s="593" t="s">
        <v>599</v>
      </c>
      <c r="L17" s="596">
        <v>0</v>
      </c>
      <c r="M17" s="596">
        <v>0</v>
      </c>
      <c r="N17" s="593">
        <v>42</v>
      </c>
      <c r="O17" s="597">
        <v>19</v>
      </c>
      <c r="P17" s="596">
        <v>0</v>
      </c>
      <c r="Q17" s="598"/>
      <c r="R17" s="593">
        <v>42</v>
      </c>
      <c r="S17" s="598">
        <v>1</v>
      </c>
      <c r="T17" s="597">
        <v>19</v>
      </c>
      <c r="U17" s="599">
        <v>1</v>
      </c>
    </row>
    <row r="18" spans="1:21" ht="14.45" customHeight="1" x14ac:dyDescent="0.2">
      <c r="A18" s="592">
        <v>19</v>
      </c>
      <c r="B18" s="593" t="s">
        <v>545</v>
      </c>
      <c r="C18" s="593" t="s">
        <v>548</v>
      </c>
      <c r="D18" s="594" t="s">
        <v>789</v>
      </c>
      <c r="E18" s="595" t="s">
        <v>553</v>
      </c>
      <c r="F18" s="593" t="s">
        <v>546</v>
      </c>
      <c r="G18" s="593" t="s">
        <v>600</v>
      </c>
      <c r="H18" s="593" t="s">
        <v>452</v>
      </c>
      <c r="I18" s="593" t="s">
        <v>601</v>
      </c>
      <c r="J18" s="593" t="s">
        <v>602</v>
      </c>
      <c r="K18" s="593" t="s">
        <v>603</v>
      </c>
      <c r="L18" s="596">
        <v>0</v>
      </c>
      <c r="M18" s="596">
        <v>0</v>
      </c>
      <c r="N18" s="593">
        <v>6</v>
      </c>
      <c r="O18" s="597">
        <v>4</v>
      </c>
      <c r="P18" s="596">
        <v>0</v>
      </c>
      <c r="Q18" s="598"/>
      <c r="R18" s="593">
        <v>6</v>
      </c>
      <c r="S18" s="598">
        <v>1</v>
      </c>
      <c r="T18" s="597">
        <v>4</v>
      </c>
      <c r="U18" s="599">
        <v>1</v>
      </c>
    </row>
    <row r="19" spans="1:21" ht="14.45" customHeight="1" x14ac:dyDescent="0.2">
      <c r="A19" s="592">
        <v>19</v>
      </c>
      <c r="B19" s="593" t="s">
        <v>545</v>
      </c>
      <c r="C19" s="593" t="s">
        <v>548</v>
      </c>
      <c r="D19" s="594" t="s">
        <v>789</v>
      </c>
      <c r="E19" s="595" t="s">
        <v>553</v>
      </c>
      <c r="F19" s="593" t="s">
        <v>546</v>
      </c>
      <c r="G19" s="593" t="s">
        <v>604</v>
      </c>
      <c r="H19" s="593" t="s">
        <v>452</v>
      </c>
      <c r="I19" s="593" t="s">
        <v>605</v>
      </c>
      <c r="J19" s="593" t="s">
        <v>606</v>
      </c>
      <c r="K19" s="593" t="s">
        <v>607</v>
      </c>
      <c r="L19" s="596">
        <v>0</v>
      </c>
      <c r="M19" s="596">
        <v>0</v>
      </c>
      <c r="N19" s="593">
        <v>1</v>
      </c>
      <c r="O19" s="597">
        <v>1</v>
      </c>
      <c r="P19" s="596">
        <v>0</v>
      </c>
      <c r="Q19" s="598"/>
      <c r="R19" s="593">
        <v>1</v>
      </c>
      <c r="S19" s="598">
        <v>1</v>
      </c>
      <c r="T19" s="597">
        <v>1</v>
      </c>
      <c r="U19" s="599">
        <v>1</v>
      </c>
    </row>
    <row r="20" spans="1:21" ht="14.45" customHeight="1" x14ac:dyDescent="0.2">
      <c r="A20" s="592">
        <v>19</v>
      </c>
      <c r="B20" s="593" t="s">
        <v>545</v>
      </c>
      <c r="C20" s="593" t="s">
        <v>548</v>
      </c>
      <c r="D20" s="594" t="s">
        <v>789</v>
      </c>
      <c r="E20" s="595" t="s">
        <v>553</v>
      </c>
      <c r="F20" s="593" t="s">
        <v>546</v>
      </c>
      <c r="G20" s="593" t="s">
        <v>608</v>
      </c>
      <c r="H20" s="593" t="s">
        <v>452</v>
      </c>
      <c r="I20" s="593" t="s">
        <v>609</v>
      </c>
      <c r="J20" s="593" t="s">
        <v>610</v>
      </c>
      <c r="K20" s="593" t="s">
        <v>611</v>
      </c>
      <c r="L20" s="596">
        <v>0</v>
      </c>
      <c r="M20" s="596">
        <v>0</v>
      </c>
      <c r="N20" s="593">
        <v>1</v>
      </c>
      <c r="O20" s="597">
        <v>1</v>
      </c>
      <c r="P20" s="596">
        <v>0</v>
      </c>
      <c r="Q20" s="598"/>
      <c r="R20" s="593">
        <v>1</v>
      </c>
      <c r="S20" s="598">
        <v>1</v>
      </c>
      <c r="T20" s="597">
        <v>1</v>
      </c>
      <c r="U20" s="599">
        <v>1</v>
      </c>
    </row>
    <row r="21" spans="1:21" ht="14.45" customHeight="1" x14ac:dyDescent="0.2">
      <c r="A21" s="592">
        <v>19</v>
      </c>
      <c r="B21" s="593" t="s">
        <v>545</v>
      </c>
      <c r="C21" s="593" t="s">
        <v>548</v>
      </c>
      <c r="D21" s="594" t="s">
        <v>789</v>
      </c>
      <c r="E21" s="595" t="s">
        <v>553</v>
      </c>
      <c r="F21" s="593" t="s">
        <v>546</v>
      </c>
      <c r="G21" s="593" t="s">
        <v>612</v>
      </c>
      <c r="H21" s="593" t="s">
        <v>499</v>
      </c>
      <c r="I21" s="593" t="s">
        <v>613</v>
      </c>
      <c r="J21" s="593" t="s">
        <v>614</v>
      </c>
      <c r="K21" s="593" t="s">
        <v>615</v>
      </c>
      <c r="L21" s="596">
        <v>154.36000000000001</v>
      </c>
      <c r="M21" s="596">
        <v>154.36000000000001</v>
      </c>
      <c r="N21" s="593">
        <v>1</v>
      </c>
      <c r="O21" s="597">
        <v>0.5</v>
      </c>
      <c r="P21" s="596">
        <v>154.36000000000001</v>
      </c>
      <c r="Q21" s="598">
        <v>1</v>
      </c>
      <c r="R21" s="593">
        <v>1</v>
      </c>
      <c r="S21" s="598">
        <v>1</v>
      </c>
      <c r="T21" s="597">
        <v>0.5</v>
      </c>
      <c r="U21" s="599">
        <v>1</v>
      </c>
    </row>
    <row r="22" spans="1:21" ht="14.45" customHeight="1" x14ac:dyDescent="0.2">
      <c r="A22" s="592">
        <v>19</v>
      </c>
      <c r="B22" s="593" t="s">
        <v>545</v>
      </c>
      <c r="C22" s="593" t="s">
        <v>548</v>
      </c>
      <c r="D22" s="594" t="s">
        <v>789</v>
      </c>
      <c r="E22" s="595" t="s">
        <v>553</v>
      </c>
      <c r="F22" s="593" t="s">
        <v>547</v>
      </c>
      <c r="G22" s="593" t="s">
        <v>616</v>
      </c>
      <c r="H22" s="593" t="s">
        <v>452</v>
      </c>
      <c r="I22" s="593" t="s">
        <v>617</v>
      </c>
      <c r="J22" s="593" t="s">
        <v>618</v>
      </c>
      <c r="K22" s="593"/>
      <c r="L22" s="596">
        <v>0</v>
      </c>
      <c r="M22" s="596">
        <v>0</v>
      </c>
      <c r="N22" s="593">
        <v>2</v>
      </c>
      <c r="O22" s="597">
        <v>2</v>
      </c>
      <c r="P22" s="596">
        <v>0</v>
      </c>
      <c r="Q22" s="598"/>
      <c r="R22" s="593">
        <v>2</v>
      </c>
      <c r="S22" s="598">
        <v>1</v>
      </c>
      <c r="T22" s="597">
        <v>2</v>
      </c>
      <c r="U22" s="599">
        <v>1</v>
      </c>
    </row>
    <row r="23" spans="1:21" ht="14.45" customHeight="1" x14ac:dyDescent="0.2">
      <c r="A23" s="592">
        <v>19</v>
      </c>
      <c r="B23" s="593" t="s">
        <v>545</v>
      </c>
      <c r="C23" s="593" t="s">
        <v>548</v>
      </c>
      <c r="D23" s="594" t="s">
        <v>789</v>
      </c>
      <c r="E23" s="595" t="s">
        <v>554</v>
      </c>
      <c r="F23" s="593" t="s">
        <v>546</v>
      </c>
      <c r="G23" s="593" t="s">
        <v>619</v>
      </c>
      <c r="H23" s="593" t="s">
        <v>452</v>
      </c>
      <c r="I23" s="593" t="s">
        <v>620</v>
      </c>
      <c r="J23" s="593" t="s">
        <v>621</v>
      </c>
      <c r="K23" s="593" t="s">
        <v>622</v>
      </c>
      <c r="L23" s="596">
        <v>23.49</v>
      </c>
      <c r="M23" s="596">
        <v>117.44999999999999</v>
      </c>
      <c r="N23" s="593">
        <v>5</v>
      </c>
      <c r="O23" s="597">
        <v>4.5</v>
      </c>
      <c r="P23" s="596">
        <v>23.49</v>
      </c>
      <c r="Q23" s="598">
        <v>0.2</v>
      </c>
      <c r="R23" s="593">
        <v>1</v>
      </c>
      <c r="S23" s="598">
        <v>0.2</v>
      </c>
      <c r="T23" s="597">
        <v>0.5</v>
      </c>
      <c r="U23" s="599">
        <v>0.1111111111111111</v>
      </c>
    </row>
    <row r="24" spans="1:21" ht="14.45" customHeight="1" x14ac:dyDescent="0.2">
      <c r="A24" s="592">
        <v>19</v>
      </c>
      <c r="B24" s="593" t="s">
        <v>545</v>
      </c>
      <c r="C24" s="593" t="s">
        <v>548</v>
      </c>
      <c r="D24" s="594" t="s">
        <v>789</v>
      </c>
      <c r="E24" s="595" t="s">
        <v>554</v>
      </c>
      <c r="F24" s="593" t="s">
        <v>546</v>
      </c>
      <c r="G24" s="593" t="s">
        <v>623</v>
      </c>
      <c r="H24" s="593" t="s">
        <v>499</v>
      </c>
      <c r="I24" s="593" t="s">
        <v>624</v>
      </c>
      <c r="J24" s="593" t="s">
        <v>625</v>
      </c>
      <c r="K24" s="593" t="s">
        <v>626</v>
      </c>
      <c r="L24" s="596">
        <v>93.27</v>
      </c>
      <c r="M24" s="596">
        <v>186.54</v>
      </c>
      <c r="N24" s="593">
        <v>2</v>
      </c>
      <c r="O24" s="597">
        <v>2</v>
      </c>
      <c r="P24" s="596">
        <v>186.54</v>
      </c>
      <c r="Q24" s="598">
        <v>1</v>
      </c>
      <c r="R24" s="593">
        <v>2</v>
      </c>
      <c r="S24" s="598">
        <v>1</v>
      </c>
      <c r="T24" s="597">
        <v>2</v>
      </c>
      <c r="U24" s="599">
        <v>1</v>
      </c>
    </row>
    <row r="25" spans="1:21" ht="14.45" customHeight="1" x14ac:dyDescent="0.2">
      <c r="A25" s="592">
        <v>19</v>
      </c>
      <c r="B25" s="593" t="s">
        <v>545</v>
      </c>
      <c r="C25" s="593" t="s">
        <v>548</v>
      </c>
      <c r="D25" s="594" t="s">
        <v>789</v>
      </c>
      <c r="E25" s="595" t="s">
        <v>554</v>
      </c>
      <c r="F25" s="593" t="s">
        <v>546</v>
      </c>
      <c r="G25" s="593" t="s">
        <v>623</v>
      </c>
      <c r="H25" s="593" t="s">
        <v>452</v>
      </c>
      <c r="I25" s="593" t="s">
        <v>627</v>
      </c>
      <c r="J25" s="593" t="s">
        <v>625</v>
      </c>
      <c r="K25" s="593" t="s">
        <v>626</v>
      </c>
      <c r="L25" s="596">
        <v>93.27</v>
      </c>
      <c r="M25" s="596">
        <v>93.27</v>
      </c>
      <c r="N25" s="593">
        <v>1</v>
      </c>
      <c r="O25" s="597">
        <v>1</v>
      </c>
      <c r="P25" s="596">
        <v>93.27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5" customHeight="1" x14ac:dyDescent="0.2">
      <c r="A26" s="592">
        <v>19</v>
      </c>
      <c r="B26" s="593" t="s">
        <v>545</v>
      </c>
      <c r="C26" s="593" t="s">
        <v>548</v>
      </c>
      <c r="D26" s="594" t="s">
        <v>789</v>
      </c>
      <c r="E26" s="595" t="s">
        <v>554</v>
      </c>
      <c r="F26" s="593" t="s">
        <v>546</v>
      </c>
      <c r="G26" s="593" t="s">
        <v>628</v>
      </c>
      <c r="H26" s="593" t="s">
        <v>499</v>
      </c>
      <c r="I26" s="593" t="s">
        <v>629</v>
      </c>
      <c r="J26" s="593" t="s">
        <v>630</v>
      </c>
      <c r="K26" s="593" t="s">
        <v>576</v>
      </c>
      <c r="L26" s="596">
        <v>0</v>
      </c>
      <c r="M26" s="596">
        <v>0</v>
      </c>
      <c r="N26" s="593">
        <v>1</v>
      </c>
      <c r="O26" s="597">
        <v>1</v>
      </c>
      <c r="P26" s="596">
        <v>0</v>
      </c>
      <c r="Q26" s="598"/>
      <c r="R26" s="593">
        <v>1</v>
      </c>
      <c r="S26" s="598">
        <v>1</v>
      </c>
      <c r="T26" s="597">
        <v>1</v>
      </c>
      <c r="U26" s="599">
        <v>1</v>
      </c>
    </row>
    <row r="27" spans="1:21" ht="14.45" customHeight="1" x14ac:dyDescent="0.2">
      <c r="A27" s="592">
        <v>19</v>
      </c>
      <c r="B27" s="593" t="s">
        <v>545</v>
      </c>
      <c r="C27" s="593" t="s">
        <v>548</v>
      </c>
      <c r="D27" s="594" t="s">
        <v>789</v>
      </c>
      <c r="E27" s="595" t="s">
        <v>554</v>
      </c>
      <c r="F27" s="593" t="s">
        <v>546</v>
      </c>
      <c r="G27" s="593" t="s">
        <v>631</v>
      </c>
      <c r="H27" s="593" t="s">
        <v>452</v>
      </c>
      <c r="I27" s="593" t="s">
        <v>632</v>
      </c>
      <c r="J27" s="593" t="s">
        <v>633</v>
      </c>
      <c r="K27" s="593" t="s">
        <v>634</v>
      </c>
      <c r="L27" s="596">
        <v>70.48</v>
      </c>
      <c r="M27" s="596">
        <v>140.96</v>
      </c>
      <c r="N27" s="593">
        <v>2</v>
      </c>
      <c r="O27" s="597">
        <v>2</v>
      </c>
      <c r="P27" s="596"/>
      <c r="Q27" s="598">
        <v>0</v>
      </c>
      <c r="R27" s="593"/>
      <c r="S27" s="598">
        <v>0</v>
      </c>
      <c r="T27" s="597"/>
      <c r="U27" s="599">
        <v>0</v>
      </c>
    </row>
    <row r="28" spans="1:21" ht="14.45" customHeight="1" x14ac:dyDescent="0.2">
      <c r="A28" s="592">
        <v>19</v>
      </c>
      <c r="B28" s="593" t="s">
        <v>545</v>
      </c>
      <c r="C28" s="593" t="s">
        <v>548</v>
      </c>
      <c r="D28" s="594" t="s">
        <v>789</v>
      </c>
      <c r="E28" s="595" t="s">
        <v>554</v>
      </c>
      <c r="F28" s="593" t="s">
        <v>546</v>
      </c>
      <c r="G28" s="593" t="s">
        <v>635</v>
      </c>
      <c r="H28" s="593" t="s">
        <v>452</v>
      </c>
      <c r="I28" s="593" t="s">
        <v>636</v>
      </c>
      <c r="J28" s="593" t="s">
        <v>637</v>
      </c>
      <c r="K28" s="593" t="s">
        <v>638</v>
      </c>
      <c r="L28" s="596">
        <v>182.22</v>
      </c>
      <c r="M28" s="596">
        <v>182.22</v>
      </c>
      <c r="N28" s="593">
        <v>1</v>
      </c>
      <c r="O28" s="597">
        <v>1</v>
      </c>
      <c r="P28" s="596"/>
      <c r="Q28" s="598">
        <v>0</v>
      </c>
      <c r="R28" s="593"/>
      <c r="S28" s="598">
        <v>0</v>
      </c>
      <c r="T28" s="597"/>
      <c r="U28" s="599">
        <v>0</v>
      </c>
    </row>
    <row r="29" spans="1:21" ht="14.45" customHeight="1" x14ac:dyDescent="0.2">
      <c r="A29" s="592">
        <v>19</v>
      </c>
      <c r="B29" s="593" t="s">
        <v>545</v>
      </c>
      <c r="C29" s="593" t="s">
        <v>548</v>
      </c>
      <c r="D29" s="594" t="s">
        <v>789</v>
      </c>
      <c r="E29" s="595" t="s">
        <v>554</v>
      </c>
      <c r="F29" s="593" t="s">
        <v>546</v>
      </c>
      <c r="G29" s="593" t="s">
        <v>569</v>
      </c>
      <c r="H29" s="593" t="s">
        <v>452</v>
      </c>
      <c r="I29" s="593" t="s">
        <v>570</v>
      </c>
      <c r="J29" s="593" t="s">
        <v>571</v>
      </c>
      <c r="K29" s="593" t="s">
        <v>572</v>
      </c>
      <c r="L29" s="596">
        <v>159.16999999999999</v>
      </c>
      <c r="M29" s="596">
        <v>159.16999999999999</v>
      </c>
      <c r="N29" s="593">
        <v>1</v>
      </c>
      <c r="O29" s="597">
        <v>1</v>
      </c>
      <c r="P29" s="596"/>
      <c r="Q29" s="598">
        <v>0</v>
      </c>
      <c r="R29" s="593"/>
      <c r="S29" s="598">
        <v>0</v>
      </c>
      <c r="T29" s="597"/>
      <c r="U29" s="599">
        <v>0</v>
      </c>
    </row>
    <row r="30" spans="1:21" ht="14.45" customHeight="1" x14ac:dyDescent="0.2">
      <c r="A30" s="592">
        <v>19</v>
      </c>
      <c r="B30" s="593" t="s">
        <v>545</v>
      </c>
      <c r="C30" s="593" t="s">
        <v>548</v>
      </c>
      <c r="D30" s="594" t="s">
        <v>789</v>
      </c>
      <c r="E30" s="595" t="s">
        <v>554</v>
      </c>
      <c r="F30" s="593" t="s">
        <v>546</v>
      </c>
      <c r="G30" s="593" t="s">
        <v>639</v>
      </c>
      <c r="H30" s="593" t="s">
        <v>452</v>
      </c>
      <c r="I30" s="593" t="s">
        <v>640</v>
      </c>
      <c r="J30" s="593" t="s">
        <v>641</v>
      </c>
      <c r="K30" s="593" t="s">
        <v>642</v>
      </c>
      <c r="L30" s="596">
        <v>79.64</v>
      </c>
      <c r="M30" s="596">
        <v>79.64</v>
      </c>
      <c r="N30" s="593">
        <v>1</v>
      </c>
      <c r="O30" s="597">
        <v>0.5</v>
      </c>
      <c r="P30" s="596">
        <v>79.64</v>
      </c>
      <c r="Q30" s="598">
        <v>1</v>
      </c>
      <c r="R30" s="593">
        <v>1</v>
      </c>
      <c r="S30" s="598">
        <v>1</v>
      </c>
      <c r="T30" s="597">
        <v>0.5</v>
      </c>
      <c r="U30" s="599">
        <v>1</v>
      </c>
    </row>
    <row r="31" spans="1:21" ht="14.45" customHeight="1" x14ac:dyDescent="0.2">
      <c r="A31" s="592">
        <v>19</v>
      </c>
      <c r="B31" s="593" t="s">
        <v>545</v>
      </c>
      <c r="C31" s="593" t="s">
        <v>548</v>
      </c>
      <c r="D31" s="594" t="s">
        <v>789</v>
      </c>
      <c r="E31" s="595" t="s">
        <v>554</v>
      </c>
      <c r="F31" s="593" t="s">
        <v>546</v>
      </c>
      <c r="G31" s="593" t="s">
        <v>577</v>
      </c>
      <c r="H31" s="593" t="s">
        <v>452</v>
      </c>
      <c r="I31" s="593" t="s">
        <v>578</v>
      </c>
      <c r="J31" s="593" t="s">
        <v>579</v>
      </c>
      <c r="K31" s="593" t="s">
        <v>580</v>
      </c>
      <c r="L31" s="596">
        <v>48.09</v>
      </c>
      <c r="M31" s="596">
        <v>48.09</v>
      </c>
      <c r="N31" s="593">
        <v>1</v>
      </c>
      <c r="O31" s="597">
        <v>0.5</v>
      </c>
      <c r="P31" s="596">
        <v>48.09</v>
      </c>
      <c r="Q31" s="598">
        <v>1</v>
      </c>
      <c r="R31" s="593">
        <v>1</v>
      </c>
      <c r="S31" s="598">
        <v>1</v>
      </c>
      <c r="T31" s="597">
        <v>0.5</v>
      </c>
      <c r="U31" s="599">
        <v>1</v>
      </c>
    </row>
    <row r="32" spans="1:21" ht="14.45" customHeight="1" x14ac:dyDescent="0.2">
      <c r="A32" s="592">
        <v>19</v>
      </c>
      <c r="B32" s="593" t="s">
        <v>545</v>
      </c>
      <c r="C32" s="593" t="s">
        <v>548</v>
      </c>
      <c r="D32" s="594" t="s">
        <v>789</v>
      </c>
      <c r="E32" s="595" t="s">
        <v>554</v>
      </c>
      <c r="F32" s="593" t="s">
        <v>546</v>
      </c>
      <c r="G32" s="593" t="s">
        <v>577</v>
      </c>
      <c r="H32" s="593" t="s">
        <v>452</v>
      </c>
      <c r="I32" s="593" t="s">
        <v>578</v>
      </c>
      <c r="J32" s="593" t="s">
        <v>579</v>
      </c>
      <c r="K32" s="593" t="s">
        <v>580</v>
      </c>
      <c r="L32" s="596">
        <v>42.14</v>
      </c>
      <c r="M32" s="596">
        <v>42.14</v>
      </c>
      <c r="N32" s="593">
        <v>1</v>
      </c>
      <c r="O32" s="597">
        <v>0.5</v>
      </c>
      <c r="P32" s="596">
        <v>42.14</v>
      </c>
      <c r="Q32" s="598">
        <v>1</v>
      </c>
      <c r="R32" s="593">
        <v>1</v>
      </c>
      <c r="S32" s="598">
        <v>1</v>
      </c>
      <c r="T32" s="597">
        <v>0.5</v>
      </c>
      <c r="U32" s="599">
        <v>1</v>
      </c>
    </row>
    <row r="33" spans="1:21" ht="14.45" customHeight="1" x14ac:dyDescent="0.2">
      <c r="A33" s="592">
        <v>19</v>
      </c>
      <c r="B33" s="593" t="s">
        <v>545</v>
      </c>
      <c r="C33" s="593" t="s">
        <v>548</v>
      </c>
      <c r="D33" s="594" t="s">
        <v>789</v>
      </c>
      <c r="E33" s="595" t="s">
        <v>554</v>
      </c>
      <c r="F33" s="593" t="s">
        <v>546</v>
      </c>
      <c r="G33" s="593" t="s">
        <v>584</v>
      </c>
      <c r="H33" s="593" t="s">
        <v>452</v>
      </c>
      <c r="I33" s="593" t="s">
        <v>585</v>
      </c>
      <c r="J33" s="593" t="s">
        <v>586</v>
      </c>
      <c r="K33" s="593" t="s">
        <v>587</v>
      </c>
      <c r="L33" s="596">
        <v>57.48</v>
      </c>
      <c r="M33" s="596">
        <v>919.68</v>
      </c>
      <c r="N33" s="593">
        <v>16</v>
      </c>
      <c r="O33" s="597">
        <v>8</v>
      </c>
      <c r="P33" s="596">
        <v>689.76</v>
      </c>
      <c r="Q33" s="598">
        <v>0.75</v>
      </c>
      <c r="R33" s="593">
        <v>12</v>
      </c>
      <c r="S33" s="598">
        <v>0.75</v>
      </c>
      <c r="T33" s="597">
        <v>6</v>
      </c>
      <c r="U33" s="599">
        <v>0.75</v>
      </c>
    </row>
    <row r="34" spans="1:21" ht="14.45" customHeight="1" x14ac:dyDescent="0.2">
      <c r="A34" s="592">
        <v>19</v>
      </c>
      <c r="B34" s="593" t="s">
        <v>545</v>
      </c>
      <c r="C34" s="593" t="s">
        <v>548</v>
      </c>
      <c r="D34" s="594" t="s">
        <v>789</v>
      </c>
      <c r="E34" s="595" t="s">
        <v>554</v>
      </c>
      <c r="F34" s="593" t="s">
        <v>546</v>
      </c>
      <c r="G34" s="593" t="s">
        <v>643</v>
      </c>
      <c r="H34" s="593" t="s">
        <v>452</v>
      </c>
      <c r="I34" s="593" t="s">
        <v>644</v>
      </c>
      <c r="J34" s="593" t="s">
        <v>645</v>
      </c>
      <c r="K34" s="593" t="s">
        <v>646</v>
      </c>
      <c r="L34" s="596">
        <v>52.75</v>
      </c>
      <c r="M34" s="596">
        <v>158.25</v>
      </c>
      <c r="N34" s="593">
        <v>3</v>
      </c>
      <c r="O34" s="597">
        <v>2.5</v>
      </c>
      <c r="P34" s="596">
        <v>158.25</v>
      </c>
      <c r="Q34" s="598">
        <v>1</v>
      </c>
      <c r="R34" s="593">
        <v>3</v>
      </c>
      <c r="S34" s="598">
        <v>1</v>
      </c>
      <c r="T34" s="597">
        <v>2.5</v>
      </c>
      <c r="U34" s="599">
        <v>1</v>
      </c>
    </row>
    <row r="35" spans="1:21" ht="14.45" customHeight="1" x14ac:dyDescent="0.2">
      <c r="A35" s="592">
        <v>19</v>
      </c>
      <c r="B35" s="593" t="s">
        <v>545</v>
      </c>
      <c r="C35" s="593" t="s">
        <v>548</v>
      </c>
      <c r="D35" s="594" t="s">
        <v>789</v>
      </c>
      <c r="E35" s="595" t="s">
        <v>554</v>
      </c>
      <c r="F35" s="593" t="s">
        <v>546</v>
      </c>
      <c r="G35" s="593" t="s">
        <v>647</v>
      </c>
      <c r="H35" s="593" t="s">
        <v>452</v>
      </c>
      <c r="I35" s="593" t="s">
        <v>648</v>
      </c>
      <c r="J35" s="593" t="s">
        <v>649</v>
      </c>
      <c r="K35" s="593" t="s">
        <v>650</v>
      </c>
      <c r="L35" s="596">
        <v>0</v>
      </c>
      <c r="M35" s="596">
        <v>0</v>
      </c>
      <c r="N35" s="593">
        <v>2</v>
      </c>
      <c r="O35" s="597">
        <v>1</v>
      </c>
      <c r="P35" s="596">
        <v>0</v>
      </c>
      <c r="Q35" s="598"/>
      <c r="R35" s="593">
        <v>2</v>
      </c>
      <c r="S35" s="598">
        <v>1</v>
      </c>
      <c r="T35" s="597">
        <v>1</v>
      </c>
      <c r="U35" s="599">
        <v>1</v>
      </c>
    </row>
    <row r="36" spans="1:21" ht="14.45" customHeight="1" x14ac:dyDescent="0.2">
      <c r="A36" s="592">
        <v>19</v>
      </c>
      <c r="B36" s="593" t="s">
        <v>545</v>
      </c>
      <c r="C36" s="593" t="s">
        <v>548</v>
      </c>
      <c r="D36" s="594" t="s">
        <v>789</v>
      </c>
      <c r="E36" s="595" t="s">
        <v>554</v>
      </c>
      <c r="F36" s="593" t="s">
        <v>546</v>
      </c>
      <c r="G36" s="593" t="s">
        <v>651</v>
      </c>
      <c r="H36" s="593" t="s">
        <v>452</v>
      </c>
      <c r="I36" s="593" t="s">
        <v>652</v>
      </c>
      <c r="J36" s="593" t="s">
        <v>653</v>
      </c>
      <c r="K36" s="593" t="s">
        <v>654</v>
      </c>
      <c r="L36" s="596">
        <v>35.25</v>
      </c>
      <c r="M36" s="596">
        <v>35.25</v>
      </c>
      <c r="N36" s="593">
        <v>1</v>
      </c>
      <c r="O36" s="597">
        <v>1</v>
      </c>
      <c r="P36" s="596">
        <v>35.25</v>
      </c>
      <c r="Q36" s="598">
        <v>1</v>
      </c>
      <c r="R36" s="593">
        <v>1</v>
      </c>
      <c r="S36" s="598">
        <v>1</v>
      </c>
      <c r="T36" s="597">
        <v>1</v>
      </c>
      <c r="U36" s="599">
        <v>1</v>
      </c>
    </row>
    <row r="37" spans="1:21" ht="14.45" customHeight="1" x14ac:dyDescent="0.2">
      <c r="A37" s="592">
        <v>19</v>
      </c>
      <c r="B37" s="593" t="s">
        <v>545</v>
      </c>
      <c r="C37" s="593" t="s">
        <v>548</v>
      </c>
      <c r="D37" s="594" t="s">
        <v>789</v>
      </c>
      <c r="E37" s="595" t="s">
        <v>554</v>
      </c>
      <c r="F37" s="593" t="s">
        <v>546</v>
      </c>
      <c r="G37" s="593" t="s">
        <v>655</v>
      </c>
      <c r="H37" s="593" t="s">
        <v>452</v>
      </c>
      <c r="I37" s="593" t="s">
        <v>656</v>
      </c>
      <c r="J37" s="593" t="s">
        <v>657</v>
      </c>
      <c r="K37" s="593" t="s">
        <v>654</v>
      </c>
      <c r="L37" s="596">
        <v>174.59</v>
      </c>
      <c r="M37" s="596">
        <v>174.59</v>
      </c>
      <c r="N37" s="593">
        <v>1</v>
      </c>
      <c r="O37" s="597">
        <v>0.5</v>
      </c>
      <c r="P37" s="596">
        <v>174.59</v>
      </c>
      <c r="Q37" s="598">
        <v>1</v>
      </c>
      <c r="R37" s="593">
        <v>1</v>
      </c>
      <c r="S37" s="598">
        <v>1</v>
      </c>
      <c r="T37" s="597">
        <v>0.5</v>
      </c>
      <c r="U37" s="599">
        <v>1</v>
      </c>
    </row>
    <row r="38" spans="1:21" ht="14.45" customHeight="1" x14ac:dyDescent="0.2">
      <c r="A38" s="592">
        <v>19</v>
      </c>
      <c r="B38" s="593" t="s">
        <v>545</v>
      </c>
      <c r="C38" s="593" t="s">
        <v>548</v>
      </c>
      <c r="D38" s="594" t="s">
        <v>789</v>
      </c>
      <c r="E38" s="595" t="s">
        <v>554</v>
      </c>
      <c r="F38" s="593" t="s">
        <v>546</v>
      </c>
      <c r="G38" s="593" t="s">
        <v>658</v>
      </c>
      <c r="H38" s="593" t="s">
        <v>452</v>
      </c>
      <c r="I38" s="593" t="s">
        <v>659</v>
      </c>
      <c r="J38" s="593" t="s">
        <v>660</v>
      </c>
      <c r="K38" s="593" t="s">
        <v>661</v>
      </c>
      <c r="L38" s="596">
        <v>34.56</v>
      </c>
      <c r="M38" s="596">
        <v>69.12</v>
      </c>
      <c r="N38" s="593">
        <v>2</v>
      </c>
      <c r="O38" s="597">
        <v>1</v>
      </c>
      <c r="P38" s="596">
        <v>69.12</v>
      </c>
      <c r="Q38" s="598">
        <v>1</v>
      </c>
      <c r="R38" s="593">
        <v>2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19</v>
      </c>
      <c r="B39" s="593" t="s">
        <v>545</v>
      </c>
      <c r="C39" s="593" t="s">
        <v>548</v>
      </c>
      <c r="D39" s="594" t="s">
        <v>789</v>
      </c>
      <c r="E39" s="595" t="s">
        <v>554</v>
      </c>
      <c r="F39" s="593" t="s">
        <v>546</v>
      </c>
      <c r="G39" s="593" t="s">
        <v>596</v>
      </c>
      <c r="H39" s="593" t="s">
        <v>452</v>
      </c>
      <c r="I39" s="593" t="s">
        <v>597</v>
      </c>
      <c r="J39" s="593" t="s">
        <v>598</v>
      </c>
      <c r="K39" s="593" t="s">
        <v>599</v>
      </c>
      <c r="L39" s="596">
        <v>0</v>
      </c>
      <c r="M39" s="596">
        <v>0</v>
      </c>
      <c r="N39" s="593">
        <v>2</v>
      </c>
      <c r="O39" s="597">
        <v>1</v>
      </c>
      <c r="P39" s="596">
        <v>0</v>
      </c>
      <c r="Q39" s="598"/>
      <c r="R39" s="593">
        <v>2</v>
      </c>
      <c r="S39" s="598">
        <v>1</v>
      </c>
      <c r="T39" s="597">
        <v>1</v>
      </c>
      <c r="U39" s="599">
        <v>1</v>
      </c>
    </row>
    <row r="40" spans="1:21" ht="14.45" customHeight="1" x14ac:dyDescent="0.2">
      <c r="A40" s="592">
        <v>19</v>
      </c>
      <c r="B40" s="593" t="s">
        <v>545</v>
      </c>
      <c r="C40" s="593" t="s">
        <v>548</v>
      </c>
      <c r="D40" s="594" t="s">
        <v>789</v>
      </c>
      <c r="E40" s="595" t="s">
        <v>554</v>
      </c>
      <c r="F40" s="593" t="s">
        <v>546</v>
      </c>
      <c r="G40" s="593" t="s">
        <v>662</v>
      </c>
      <c r="H40" s="593" t="s">
        <v>452</v>
      </c>
      <c r="I40" s="593" t="s">
        <v>663</v>
      </c>
      <c r="J40" s="593" t="s">
        <v>664</v>
      </c>
      <c r="K40" s="593" t="s">
        <v>665</v>
      </c>
      <c r="L40" s="596">
        <v>108.44</v>
      </c>
      <c r="M40" s="596">
        <v>108.44</v>
      </c>
      <c r="N40" s="593">
        <v>1</v>
      </c>
      <c r="O40" s="597">
        <v>1</v>
      </c>
      <c r="P40" s="596">
        <v>108.44</v>
      </c>
      <c r="Q40" s="598">
        <v>1</v>
      </c>
      <c r="R40" s="593">
        <v>1</v>
      </c>
      <c r="S40" s="598">
        <v>1</v>
      </c>
      <c r="T40" s="597">
        <v>1</v>
      </c>
      <c r="U40" s="599">
        <v>1</v>
      </c>
    </row>
    <row r="41" spans="1:21" ht="14.45" customHeight="1" x14ac:dyDescent="0.2">
      <c r="A41" s="592">
        <v>19</v>
      </c>
      <c r="B41" s="593" t="s">
        <v>545</v>
      </c>
      <c r="C41" s="593" t="s">
        <v>548</v>
      </c>
      <c r="D41" s="594" t="s">
        <v>789</v>
      </c>
      <c r="E41" s="595" t="s">
        <v>554</v>
      </c>
      <c r="F41" s="593" t="s">
        <v>546</v>
      </c>
      <c r="G41" s="593" t="s">
        <v>666</v>
      </c>
      <c r="H41" s="593" t="s">
        <v>452</v>
      </c>
      <c r="I41" s="593" t="s">
        <v>667</v>
      </c>
      <c r="J41" s="593" t="s">
        <v>668</v>
      </c>
      <c r="K41" s="593" t="s">
        <v>669</v>
      </c>
      <c r="L41" s="596">
        <v>42.54</v>
      </c>
      <c r="M41" s="596">
        <v>42.54</v>
      </c>
      <c r="N41" s="593">
        <v>1</v>
      </c>
      <c r="O41" s="597">
        <v>1</v>
      </c>
      <c r="P41" s="596">
        <v>42.54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5" customHeight="1" x14ac:dyDescent="0.2">
      <c r="A42" s="592">
        <v>19</v>
      </c>
      <c r="B42" s="593" t="s">
        <v>545</v>
      </c>
      <c r="C42" s="593" t="s">
        <v>548</v>
      </c>
      <c r="D42" s="594" t="s">
        <v>789</v>
      </c>
      <c r="E42" s="595" t="s">
        <v>554</v>
      </c>
      <c r="F42" s="593" t="s">
        <v>546</v>
      </c>
      <c r="G42" s="593" t="s">
        <v>670</v>
      </c>
      <c r="H42" s="593" t="s">
        <v>452</v>
      </c>
      <c r="I42" s="593" t="s">
        <v>671</v>
      </c>
      <c r="J42" s="593" t="s">
        <v>672</v>
      </c>
      <c r="K42" s="593" t="s">
        <v>673</v>
      </c>
      <c r="L42" s="596">
        <v>0</v>
      </c>
      <c r="M42" s="596">
        <v>0</v>
      </c>
      <c r="N42" s="593">
        <v>3</v>
      </c>
      <c r="O42" s="597">
        <v>2.5</v>
      </c>
      <c r="P42" s="596">
        <v>0</v>
      </c>
      <c r="Q42" s="598"/>
      <c r="R42" s="593">
        <v>3</v>
      </c>
      <c r="S42" s="598">
        <v>1</v>
      </c>
      <c r="T42" s="597">
        <v>2.5</v>
      </c>
      <c r="U42" s="599">
        <v>1</v>
      </c>
    </row>
    <row r="43" spans="1:21" ht="14.45" customHeight="1" x14ac:dyDescent="0.2">
      <c r="A43" s="592">
        <v>19</v>
      </c>
      <c r="B43" s="593" t="s">
        <v>545</v>
      </c>
      <c r="C43" s="593" t="s">
        <v>548</v>
      </c>
      <c r="D43" s="594" t="s">
        <v>789</v>
      </c>
      <c r="E43" s="595" t="s">
        <v>554</v>
      </c>
      <c r="F43" s="593" t="s">
        <v>546</v>
      </c>
      <c r="G43" s="593" t="s">
        <v>670</v>
      </c>
      <c r="H43" s="593" t="s">
        <v>499</v>
      </c>
      <c r="I43" s="593" t="s">
        <v>674</v>
      </c>
      <c r="J43" s="593" t="s">
        <v>672</v>
      </c>
      <c r="K43" s="593" t="s">
        <v>673</v>
      </c>
      <c r="L43" s="596">
        <v>0</v>
      </c>
      <c r="M43" s="596">
        <v>0</v>
      </c>
      <c r="N43" s="593">
        <v>5</v>
      </c>
      <c r="O43" s="597">
        <v>4</v>
      </c>
      <c r="P43" s="596">
        <v>0</v>
      </c>
      <c r="Q43" s="598"/>
      <c r="R43" s="593">
        <v>5</v>
      </c>
      <c r="S43" s="598">
        <v>1</v>
      </c>
      <c r="T43" s="597">
        <v>4</v>
      </c>
      <c r="U43" s="599">
        <v>1</v>
      </c>
    </row>
    <row r="44" spans="1:21" ht="14.45" customHeight="1" x14ac:dyDescent="0.2">
      <c r="A44" s="592">
        <v>19</v>
      </c>
      <c r="B44" s="593" t="s">
        <v>545</v>
      </c>
      <c r="C44" s="593" t="s">
        <v>548</v>
      </c>
      <c r="D44" s="594" t="s">
        <v>789</v>
      </c>
      <c r="E44" s="595" t="s">
        <v>554</v>
      </c>
      <c r="F44" s="593" t="s">
        <v>546</v>
      </c>
      <c r="G44" s="593" t="s">
        <v>612</v>
      </c>
      <c r="H44" s="593" t="s">
        <v>499</v>
      </c>
      <c r="I44" s="593" t="s">
        <v>613</v>
      </c>
      <c r="J44" s="593" t="s">
        <v>614</v>
      </c>
      <c r="K44" s="593" t="s">
        <v>615</v>
      </c>
      <c r="L44" s="596">
        <v>154.36000000000001</v>
      </c>
      <c r="M44" s="596">
        <v>617.44000000000005</v>
      </c>
      <c r="N44" s="593">
        <v>4</v>
      </c>
      <c r="O44" s="597">
        <v>3.5</v>
      </c>
      <c r="P44" s="596">
        <v>617.44000000000005</v>
      </c>
      <c r="Q44" s="598">
        <v>1</v>
      </c>
      <c r="R44" s="593">
        <v>4</v>
      </c>
      <c r="S44" s="598">
        <v>1</v>
      </c>
      <c r="T44" s="597">
        <v>3.5</v>
      </c>
      <c r="U44" s="599">
        <v>1</v>
      </c>
    </row>
    <row r="45" spans="1:21" ht="14.45" customHeight="1" x14ac:dyDescent="0.2">
      <c r="A45" s="592">
        <v>19</v>
      </c>
      <c r="B45" s="593" t="s">
        <v>545</v>
      </c>
      <c r="C45" s="593" t="s">
        <v>548</v>
      </c>
      <c r="D45" s="594" t="s">
        <v>789</v>
      </c>
      <c r="E45" s="595" t="s">
        <v>555</v>
      </c>
      <c r="F45" s="593" t="s">
        <v>546</v>
      </c>
      <c r="G45" s="593" t="s">
        <v>675</v>
      </c>
      <c r="H45" s="593" t="s">
        <v>452</v>
      </c>
      <c r="I45" s="593" t="s">
        <v>676</v>
      </c>
      <c r="J45" s="593" t="s">
        <v>677</v>
      </c>
      <c r="K45" s="593" t="s">
        <v>678</v>
      </c>
      <c r="L45" s="596">
        <v>80.23</v>
      </c>
      <c r="M45" s="596">
        <v>80.23</v>
      </c>
      <c r="N45" s="593">
        <v>1</v>
      </c>
      <c r="O45" s="597">
        <v>0.5</v>
      </c>
      <c r="P45" s="596">
        <v>80.23</v>
      </c>
      <c r="Q45" s="598">
        <v>1</v>
      </c>
      <c r="R45" s="593">
        <v>1</v>
      </c>
      <c r="S45" s="598">
        <v>1</v>
      </c>
      <c r="T45" s="597">
        <v>0.5</v>
      </c>
      <c r="U45" s="599">
        <v>1</v>
      </c>
    </row>
    <row r="46" spans="1:21" ht="14.45" customHeight="1" x14ac:dyDescent="0.2">
      <c r="A46" s="592">
        <v>19</v>
      </c>
      <c r="B46" s="593" t="s">
        <v>545</v>
      </c>
      <c r="C46" s="593" t="s">
        <v>548</v>
      </c>
      <c r="D46" s="594" t="s">
        <v>789</v>
      </c>
      <c r="E46" s="595" t="s">
        <v>555</v>
      </c>
      <c r="F46" s="593" t="s">
        <v>546</v>
      </c>
      <c r="G46" s="593" t="s">
        <v>679</v>
      </c>
      <c r="H46" s="593" t="s">
        <v>499</v>
      </c>
      <c r="I46" s="593" t="s">
        <v>680</v>
      </c>
      <c r="J46" s="593" t="s">
        <v>681</v>
      </c>
      <c r="K46" s="593" t="s">
        <v>682</v>
      </c>
      <c r="L46" s="596">
        <v>279.52999999999997</v>
      </c>
      <c r="M46" s="596">
        <v>279.52999999999997</v>
      </c>
      <c r="N46" s="593">
        <v>1</v>
      </c>
      <c r="O46" s="597">
        <v>1</v>
      </c>
      <c r="P46" s="596">
        <v>279.52999999999997</v>
      </c>
      <c r="Q46" s="598">
        <v>1</v>
      </c>
      <c r="R46" s="593">
        <v>1</v>
      </c>
      <c r="S46" s="598">
        <v>1</v>
      </c>
      <c r="T46" s="597">
        <v>1</v>
      </c>
      <c r="U46" s="599">
        <v>1</v>
      </c>
    </row>
    <row r="47" spans="1:21" ht="14.45" customHeight="1" x14ac:dyDescent="0.2">
      <c r="A47" s="592">
        <v>19</v>
      </c>
      <c r="B47" s="593" t="s">
        <v>545</v>
      </c>
      <c r="C47" s="593" t="s">
        <v>548</v>
      </c>
      <c r="D47" s="594" t="s">
        <v>789</v>
      </c>
      <c r="E47" s="595" t="s">
        <v>555</v>
      </c>
      <c r="F47" s="593" t="s">
        <v>546</v>
      </c>
      <c r="G47" s="593" t="s">
        <v>679</v>
      </c>
      <c r="H47" s="593" t="s">
        <v>452</v>
      </c>
      <c r="I47" s="593" t="s">
        <v>683</v>
      </c>
      <c r="J47" s="593" t="s">
        <v>684</v>
      </c>
      <c r="K47" s="593" t="s">
        <v>685</v>
      </c>
      <c r="L47" s="596">
        <v>310.58999999999997</v>
      </c>
      <c r="M47" s="596">
        <v>621.17999999999995</v>
      </c>
      <c r="N47" s="593">
        <v>2</v>
      </c>
      <c r="O47" s="597">
        <v>1.5</v>
      </c>
      <c r="P47" s="596">
        <v>621.17999999999995</v>
      </c>
      <c r="Q47" s="598">
        <v>1</v>
      </c>
      <c r="R47" s="593">
        <v>2</v>
      </c>
      <c r="S47" s="598">
        <v>1</v>
      </c>
      <c r="T47" s="597">
        <v>1.5</v>
      </c>
      <c r="U47" s="599">
        <v>1</v>
      </c>
    </row>
    <row r="48" spans="1:21" ht="14.45" customHeight="1" x14ac:dyDescent="0.2">
      <c r="A48" s="592">
        <v>19</v>
      </c>
      <c r="B48" s="593" t="s">
        <v>545</v>
      </c>
      <c r="C48" s="593" t="s">
        <v>548</v>
      </c>
      <c r="D48" s="594" t="s">
        <v>789</v>
      </c>
      <c r="E48" s="595" t="s">
        <v>555</v>
      </c>
      <c r="F48" s="593" t="s">
        <v>546</v>
      </c>
      <c r="G48" s="593" t="s">
        <v>679</v>
      </c>
      <c r="H48" s="593" t="s">
        <v>452</v>
      </c>
      <c r="I48" s="593" t="s">
        <v>686</v>
      </c>
      <c r="J48" s="593" t="s">
        <v>687</v>
      </c>
      <c r="K48" s="593" t="s">
        <v>688</v>
      </c>
      <c r="L48" s="596">
        <v>279.52999999999997</v>
      </c>
      <c r="M48" s="596">
        <v>279.52999999999997</v>
      </c>
      <c r="N48" s="593">
        <v>1</v>
      </c>
      <c r="O48" s="597">
        <v>0.5</v>
      </c>
      <c r="P48" s="596">
        <v>279.52999999999997</v>
      </c>
      <c r="Q48" s="598">
        <v>1</v>
      </c>
      <c r="R48" s="593">
        <v>1</v>
      </c>
      <c r="S48" s="598">
        <v>1</v>
      </c>
      <c r="T48" s="597">
        <v>0.5</v>
      </c>
      <c r="U48" s="599">
        <v>1</v>
      </c>
    </row>
    <row r="49" spans="1:21" ht="14.45" customHeight="1" x14ac:dyDescent="0.2">
      <c r="A49" s="592">
        <v>19</v>
      </c>
      <c r="B49" s="593" t="s">
        <v>545</v>
      </c>
      <c r="C49" s="593" t="s">
        <v>548</v>
      </c>
      <c r="D49" s="594" t="s">
        <v>789</v>
      </c>
      <c r="E49" s="595" t="s">
        <v>555</v>
      </c>
      <c r="F49" s="593" t="s">
        <v>546</v>
      </c>
      <c r="G49" s="593" t="s">
        <v>689</v>
      </c>
      <c r="H49" s="593" t="s">
        <v>499</v>
      </c>
      <c r="I49" s="593" t="s">
        <v>690</v>
      </c>
      <c r="J49" s="593" t="s">
        <v>691</v>
      </c>
      <c r="K49" s="593" t="s">
        <v>692</v>
      </c>
      <c r="L49" s="596">
        <v>65.540000000000006</v>
      </c>
      <c r="M49" s="596">
        <v>131.08000000000001</v>
      </c>
      <c r="N49" s="593">
        <v>2</v>
      </c>
      <c r="O49" s="597">
        <v>0.5</v>
      </c>
      <c r="P49" s="596">
        <v>131.08000000000001</v>
      </c>
      <c r="Q49" s="598">
        <v>1</v>
      </c>
      <c r="R49" s="593">
        <v>2</v>
      </c>
      <c r="S49" s="598">
        <v>1</v>
      </c>
      <c r="T49" s="597">
        <v>0.5</v>
      </c>
      <c r="U49" s="599">
        <v>1</v>
      </c>
    </row>
    <row r="50" spans="1:21" ht="14.45" customHeight="1" x14ac:dyDescent="0.2">
      <c r="A50" s="592">
        <v>19</v>
      </c>
      <c r="B50" s="593" t="s">
        <v>545</v>
      </c>
      <c r="C50" s="593" t="s">
        <v>548</v>
      </c>
      <c r="D50" s="594" t="s">
        <v>789</v>
      </c>
      <c r="E50" s="595" t="s">
        <v>555</v>
      </c>
      <c r="F50" s="593" t="s">
        <v>546</v>
      </c>
      <c r="G50" s="593" t="s">
        <v>628</v>
      </c>
      <c r="H50" s="593" t="s">
        <v>499</v>
      </c>
      <c r="I50" s="593" t="s">
        <v>693</v>
      </c>
      <c r="J50" s="593" t="s">
        <v>630</v>
      </c>
      <c r="K50" s="593" t="s">
        <v>694</v>
      </c>
      <c r="L50" s="596">
        <v>176.32</v>
      </c>
      <c r="M50" s="596">
        <v>528.96</v>
      </c>
      <c r="N50" s="593">
        <v>3</v>
      </c>
      <c r="O50" s="597">
        <v>2</v>
      </c>
      <c r="P50" s="596">
        <v>528.96</v>
      </c>
      <c r="Q50" s="598">
        <v>1</v>
      </c>
      <c r="R50" s="593">
        <v>3</v>
      </c>
      <c r="S50" s="598">
        <v>1</v>
      </c>
      <c r="T50" s="597">
        <v>2</v>
      </c>
      <c r="U50" s="599">
        <v>1</v>
      </c>
    </row>
    <row r="51" spans="1:21" ht="14.45" customHeight="1" x14ac:dyDescent="0.2">
      <c r="A51" s="592">
        <v>19</v>
      </c>
      <c r="B51" s="593" t="s">
        <v>545</v>
      </c>
      <c r="C51" s="593" t="s">
        <v>548</v>
      </c>
      <c r="D51" s="594" t="s">
        <v>789</v>
      </c>
      <c r="E51" s="595" t="s">
        <v>555</v>
      </c>
      <c r="F51" s="593" t="s">
        <v>546</v>
      </c>
      <c r="G51" s="593" t="s">
        <v>635</v>
      </c>
      <c r="H51" s="593" t="s">
        <v>452</v>
      </c>
      <c r="I51" s="593" t="s">
        <v>695</v>
      </c>
      <c r="J51" s="593" t="s">
        <v>637</v>
      </c>
      <c r="K51" s="593" t="s">
        <v>696</v>
      </c>
      <c r="L51" s="596">
        <v>273.33</v>
      </c>
      <c r="M51" s="596">
        <v>546.66</v>
      </c>
      <c r="N51" s="593">
        <v>2</v>
      </c>
      <c r="O51" s="597">
        <v>1</v>
      </c>
      <c r="P51" s="596">
        <v>546.66</v>
      </c>
      <c r="Q51" s="598">
        <v>1</v>
      </c>
      <c r="R51" s="593">
        <v>2</v>
      </c>
      <c r="S51" s="598">
        <v>1</v>
      </c>
      <c r="T51" s="597">
        <v>1</v>
      </c>
      <c r="U51" s="599">
        <v>1</v>
      </c>
    </row>
    <row r="52" spans="1:21" ht="14.45" customHeight="1" x14ac:dyDescent="0.2">
      <c r="A52" s="592">
        <v>19</v>
      </c>
      <c r="B52" s="593" t="s">
        <v>545</v>
      </c>
      <c r="C52" s="593" t="s">
        <v>548</v>
      </c>
      <c r="D52" s="594" t="s">
        <v>789</v>
      </c>
      <c r="E52" s="595" t="s">
        <v>555</v>
      </c>
      <c r="F52" s="593" t="s">
        <v>546</v>
      </c>
      <c r="G52" s="593" t="s">
        <v>635</v>
      </c>
      <c r="H52" s="593" t="s">
        <v>452</v>
      </c>
      <c r="I52" s="593" t="s">
        <v>697</v>
      </c>
      <c r="J52" s="593" t="s">
        <v>637</v>
      </c>
      <c r="K52" s="593" t="s">
        <v>698</v>
      </c>
      <c r="L52" s="596">
        <v>273.33</v>
      </c>
      <c r="M52" s="596">
        <v>546.66</v>
      </c>
      <c r="N52" s="593">
        <v>2</v>
      </c>
      <c r="O52" s="597">
        <v>1.5</v>
      </c>
      <c r="P52" s="596">
        <v>546.66</v>
      </c>
      <c r="Q52" s="598">
        <v>1</v>
      </c>
      <c r="R52" s="593">
        <v>2</v>
      </c>
      <c r="S52" s="598">
        <v>1</v>
      </c>
      <c r="T52" s="597">
        <v>1.5</v>
      </c>
      <c r="U52" s="599">
        <v>1</v>
      </c>
    </row>
    <row r="53" spans="1:21" ht="14.45" customHeight="1" x14ac:dyDescent="0.2">
      <c r="A53" s="592">
        <v>19</v>
      </c>
      <c r="B53" s="593" t="s">
        <v>545</v>
      </c>
      <c r="C53" s="593" t="s">
        <v>548</v>
      </c>
      <c r="D53" s="594" t="s">
        <v>789</v>
      </c>
      <c r="E53" s="595" t="s">
        <v>555</v>
      </c>
      <c r="F53" s="593" t="s">
        <v>546</v>
      </c>
      <c r="G53" s="593" t="s">
        <v>699</v>
      </c>
      <c r="H53" s="593" t="s">
        <v>452</v>
      </c>
      <c r="I53" s="593" t="s">
        <v>700</v>
      </c>
      <c r="J53" s="593" t="s">
        <v>701</v>
      </c>
      <c r="K53" s="593" t="s">
        <v>702</v>
      </c>
      <c r="L53" s="596">
        <v>186.99</v>
      </c>
      <c r="M53" s="596">
        <v>373.98</v>
      </c>
      <c r="N53" s="593">
        <v>2</v>
      </c>
      <c r="O53" s="597">
        <v>1.5</v>
      </c>
      <c r="P53" s="596">
        <v>373.98</v>
      </c>
      <c r="Q53" s="598">
        <v>1</v>
      </c>
      <c r="R53" s="593">
        <v>2</v>
      </c>
      <c r="S53" s="598">
        <v>1</v>
      </c>
      <c r="T53" s="597">
        <v>1.5</v>
      </c>
      <c r="U53" s="599">
        <v>1</v>
      </c>
    </row>
    <row r="54" spans="1:21" ht="14.45" customHeight="1" x14ac:dyDescent="0.2">
      <c r="A54" s="592">
        <v>19</v>
      </c>
      <c r="B54" s="593" t="s">
        <v>545</v>
      </c>
      <c r="C54" s="593" t="s">
        <v>548</v>
      </c>
      <c r="D54" s="594" t="s">
        <v>789</v>
      </c>
      <c r="E54" s="595" t="s">
        <v>555</v>
      </c>
      <c r="F54" s="593" t="s">
        <v>546</v>
      </c>
      <c r="G54" s="593" t="s">
        <v>703</v>
      </c>
      <c r="H54" s="593" t="s">
        <v>499</v>
      </c>
      <c r="I54" s="593" t="s">
        <v>704</v>
      </c>
      <c r="J54" s="593" t="s">
        <v>705</v>
      </c>
      <c r="K54" s="593" t="s">
        <v>706</v>
      </c>
      <c r="L54" s="596">
        <v>93.43</v>
      </c>
      <c r="M54" s="596">
        <v>280.29000000000002</v>
      </c>
      <c r="N54" s="593">
        <v>3</v>
      </c>
      <c r="O54" s="597">
        <v>0.5</v>
      </c>
      <c r="P54" s="596">
        <v>280.29000000000002</v>
      </c>
      <c r="Q54" s="598">
        <v>1</v>
      </c>
      <c r="R54" s="593">
        <v>3</v>
      </c>
      <c r="S54" s="598">
        <v>1</v>
      </c>
      <c r="T54" s="597">
        <v>0.5</v>
      </c>
      <c r="U54" s="599">
        <v>1</v>
      </c>
    </row>
    <row r="55" spans="1:21" ht="14.45" customHeight="1" x14ac:dyDescent="0.2">
      <c r="A55" s="592">
        <v>19</v>
      </c>
      <c r="B55" s="593" t="s">
        <v>545</v>
      </c>
      <c r="C55" s="593" t="s">
        <v>548</v>
      </c>
      <c r="D55" s="594" t="s">
        <v>789</v>
      </c>
      <c r="E55" s="595" t="s">
        <v>555</v>
      </c>
      <c r="F55" s="593" t="s">
        <v>546</v>
      </c>
      <c r="G55" s="593" t="s">
        <v>703</v>
      </c>
      <c r="H55" s="593" t="s">
        <v>499</v>
      </c>
      <c r="I55" s="593" t="s">
        <v>707</v>
      </c>
      <c r="J55" s="593" t="s">
        <v>705</v>
      </c>
      <c r="K55" s="593" t="s">
        <v>708</v>
      </c>
      <c r="L55" s="596">
        <v>186.87</v>
      </c>
      <c r="M55" s="596">
        <v>560.61</v>
      </c>
      <c r="N55" s="593">
        <v>3</v>
      </c>
      <c r="O55" s="597">
        <v>1.5</v>
      </c>
      <c r="P55" s="596">
        <v>560.61</v>
      </c>
      <c r="Q55" s="598">
        <v>1</v>
      </c>
      <c r="R55" s="593">
        <v>3</v>
      </c>
      <c r="S55" s="598">
        <v>1</v>
      </c>
      <c r="T55" s="597">
        <v>1.5</v>
      </c>
      <c r="U55" s="599">
        <v>1</v>
      </c>
    </row>
    <row r="56" spans="1:21" ht="14.45" customHeight="1" x14ac:dyDescent="0.2">
      <c r="A56" s="592">
        <v>19</v>
      </c>
      <c r="B56" s="593" t="s">
        <v>545</v>
      </c>
      <c r="C56" s="593" t="s">
        <v>548</v>
      </c>
      <c r="D56" s="594" t="s">
        <v>789</v>
      </c>
      <c r="E56" s="595" t="s">
        <v>555</v>
      </c>
      <c r="F56" s="593" t="s">
        <v>546</v>
      </c>
      <c r="G56" s="593" t="s">
        <v>709</v>
      </c>
      <c r="H56" s="593" t="s">
        <v>452</v>
      </c>
      <c r="I56" s="593" t="s">
        <v>710</v>
      </c>
      <c r="J56" s="593" t="s">
        <v>711</v>
      </c>
      <c r="K56" s="593" t="s">
        <v>712</v>
      </c>
      <c r="L56" s="596">
        <v>69.59</v>
      </c>
      <c r="M56" s="596">
        <v>139.18</v>
      </c>
      <c r="N56" s="593">
        <v>2</v>
      </c>
      <c r="O56" s="597">
        <v>1</v>
      </c>
      <c r="P56" s="596">
        <v>139.18</v>
      </c>
      <c r="Q56" s="598">
        <v>1</v>
      </c>
      <c r="R56" s="593">
        <v>2</v>
      </c>
      <c r="S56" s="598">
        <v>1</v>
      </c>
      <c r="T56" s="597">
        <v>1</v>
      </c>
      <c r="U56" s="599">
        <v>1</v>
      </c>
    </row>
    <row r="57" spans="1:21" ht="14.45" customHeight="1" x14ac:dyDescent="0.2">
      <c r="A57" s="592">
        <v>19</v>
      </c>
      <c r="B57" s="593" t="s">
        <v>545</v>
      </c>
      <c r="C57" s="593" t="s">
        <v>548</v>
      </c>
      <c r="D57" s="594" t="s">
        <v>789</v>
      </c>
      <c r="E57" s="595" t="s">
        <v>555</v>
      </c>
      <c r="F57" s="593" t="s">
        <v>546</v>
      </c>
      <c r="G57" s="593" t="s">
        <v>651</v>
      </c>
      <c r="H57" s="593" t="s">
        <v>452</v>
      </c>
      <c r="I57" s="593" t="s">
        <v>713</v>
      </c>
      <c r="J57" s="593" t="s">
        <v>714</v>
      </c>
      <c r="K57" s="593" t="s">
        <v>715</v>
      </c>
      <c r="L57" s="596">
        <v>35.25</v>
      </c>
      <c r="M57" s="596">
        <v>35.25</v>
      </c>
      <c r="N57" s="593">
        <v>1</v>
      </c>
      <c r="O57" s="597">
        <v>1</v>
      </c>
      <c r="P57" s="596">
        <v>35.25</v>
      </c>
      <c r="Q57" s="598">
        <v>1</v>
      </c>
      <c r="R57" s="593">
        <v>1</v>
      </c>
      <c r="S57" s="598">
        <v>1</v>
      </c>
      <c r="T57" s="597">
        <v>1</v>
      </c>
      <c r="U57" s="599">
        <v>1</v>
      </c>
    </row>
    <row r="58" spans="1:21" ht="14.45" customHeight="1" x14ac:dyDescent="0.2">
      <c r="A58" s="592">
        <v>19</v>
      </c>
      <c r="B58" s="593" t="s">
        <v>545</v>
      </c>
      <c r="C58" s="593" t="s">
        <v>548</v>
      </c>
      <c r="D58" s="594" t="s">
        <v>789</v>
      </c>
      <c r="E58" s="595" t="s">
        <v>555</v>
      </c>
      <c r="F58" s="593" t="s">
        <v>546</v>
      </c>
      <c r="G58" s="593" t="s">
        <v>716</v>
      </c>
      <c r="H58" s="593" t="s">
        <v>452</v>
      </c>
      <c r="I58" s="593" t="s">
        <v>717</v>
      </c>
      <c r="J58" s="593" t="s">
        <v>718</v>
      </c>
      <c r="K58" s="593" t="s">
        <v>719</v>
      </c>
      <c r="L58" s="596">
        <v>42.47</v>
      </c>
      <c r="M58" s="596">
        <v>84.94</v>
      </c>
      <c r="N58" s="593">
        <v>2</v>
      </c>
      <c r="O58" s="597">
        <v>1</v>
      </c>
      <c r="P58" s="596">
        <v>84.94</v>
      </c>
      <c r="Q58" s="598">
        <v>1</v>
      </c>
      <c r="R58" s="593">
        <v>2</v>
      </c>
      <c r="S58" s="598">
        <v>1</v>
      </c>
      <c r="T58" s="597">
        <v>1</v>
      </c>
      <c r="U58" s="599">
        <v>1</v>
      </c>
    </row>
    <row r="59" spans="1:21" ht="14.45" customHeight="1" x14ac:dyDescent="0.2">
      <c r="A59" s="592">
        <v>19</v>
      </c>
      <c r="B59" s="593" t="s">
        <v>545</v>
      </c>
      <c r="C59" s="593" t="s">
        <v>548</v>
      </c>
      <c r="D59" s="594" t="s">
        <v>789</v>
      </c>
      <c r="E59" s="595" t="s">
        <v>555</v>
      </c>
      <c r="F59" s="593" t="s">
        <v>546</v>
      </c>
      <c r="G59" s="593" t="s">
        <v>720</v>
      </c>
      <c r="H59" s="593" t="s">
        <v>499</v>
      </c>
      <c r="I59" s="593" t="s">
        <v>721</v>
      </c>
      <c r="J59" s="593" t="s">
        <v>722</v>
      </c>
      <c r="K59" s="593" t="s">
        <v>723</v>
      </c>
      <c r="L59" s="596">
        <v>41.63</v>
      </c>
      <c r="M59" s="596">
        <v>124.89000000000001</v>
      </c>
      <c r="N59" s="593">
        <v>3</v>
      </c>
      <c r="O59" s="597">
        <v>0.5</v>
      </c>
      <c r="P59" s="596">
        <v>124.89000000000001</v>
      </c>
      <c r="Q59" s="598">
        <v>1</v>
      </c>
      <c r="R59" s="593">
        <v>3</v>
      </c>
      <c r="S59" s="598">
        <v>1</v>
      </c>
      <c r="T59" s="597">
        <v>0.5</v>
      </c>
      <c r="U59" s="599">
        <v>1</v>
      </c>
    </row>
    <row r="60" spans="1:21" ht="14.45" customHeight="1" x14ac:dyDescent="0.2">
      <c r="A60" s="592">
        <v>19</v>
      </c>
      <c r="B60" s="593" t="s">
        <v>545</v>
      </c>
      <c r="C60" s="593" t="s">
        <v>548</v>
      </c>
      <c r="D60" s="594" t="s">
        <v>789</v>
      </c>
      <c r="E60" s="595" t="s">
        <v>555</v>
      </c>
      <c r="F60" s="593" t="s">
        <v>546</v>
      </c>
      <c r="G60" s="593" t="s">
        <v>724</v>
      </c>
      <c r="H60" s="593" t="s">
        <v>452</v>
      </c>
      <c r="I60" s="593" t="s">
        <v>725</v>
      </c>
      <c r="J60" s="593" t="s">
        <v>726</v>
      </c>
      <c r="K60" s="593" t="s">
        <v>727</v>
      </c>
      <c r="L60" s="596">
        <v>93.18</v>
      </c>
      <c r="M60" s="596">
        <v>93.18</v>
      </c>
      <c r="N60" s="593">
        <v>1</v>
      </c>
      <c r="O60" s="597">
        <v>1</v>
      </c>
      <c r="P60" s="596">
        <v>93.18</v>
      </c>
      <c r="Q60" s="598">
        <v>1</v>
      </c>
      <c r="R60" s="593">
        <v>1</v>
      </c>
      <c r="S60" s="598">
        <v>1</v>
      </c>
      <c r="T60" s="597">
        <v>1</v>
      </c>
      <c r="U60" s="599">
        <v>1</v>
      </c>
    </row>
    <row r="61" spans="1:21" ht="14.45" customHeight="1" x14ac:dyDescent="0.2">
      <c r="A61" s="592">
        <v>19</v>
      </c>
      <c r="B61" s="593" t="s">
        <v>545</v>
      </c>
      <c r="C61" s="593" t="s">
        <v>548</v>
      </c>
      <c r="D61" s="594" t="s">
        <v>789</v>
      </c>
      <c r="E61" s="595" t="s">
        <v>555</v>
      </c>
      <c r="F61" s="593" t="s">
        <v>546</v>
      </c>
      <c r="G61" s="593" t="s">
        <v>724</v>
      </c>
      <c r="H61" s="593" t="s">
        <v>452</v>
      </c>
      <c r="I61" s="593" t="s">
        <v>728</v>
      </c>
      <c r="J61" s="593" t="s">
        <v>726</v>
      </c>
      <c r="K61" s="593" t="s">
        <v>729</v>
      </c>
      <c r="L61" s="596">
        <v>310.58999999999997</v>
      </c>
      <c r="M61" s="596">
        <v>310.58999999999997</v>
      </c>
      <c r="N61" s="593">
        <v>1</v>
      </c>
      <c r="O61" s="597">
        <v>1</v>
      </c>
      <c r="P61" s="596">
        <v>310.58999999999997</v>
      </c>
      <c r="Q61" s="598">
        <v>1</v>
      </c>
      <c r="R61" s="593">
        <v>1</v>
      </c>
      <c r="S61" s="598">
        <v>1</v>
      </c>
      <c r="T61" s="597">
        <v>1</v>
      </c>
      <c r="U61" s="599">
        <v>1</v>
      </c>
    </row>
    <row r="62" spans="1:21" ht="14.45" customHeight="1" x14ac:dyDescent="0.2">
      <c r="A62" s="592">
        <v>19</v>
      </c>
      <c r="B62" s="593" t="s">
        <v>545</v>
      </c>
      <c r="C62" s="593" t="s">
        <v>548</v>
      </c>
      <c r="D62" s="594" t="s">
        <v>789</v>
      </c>
      <c r="E62" s="595" t="s">
        <v>555</v>
      </c>
      <c r="F62" s="593" t="s">
        <v>546</v>
      </c>
      <c r="G62" s="593" t="s">
        <v>730</v>
      </c>
      <c r="H62" s="593" t="s">
        <v>452</v>
      </c>
      <c r="I62" s="593" t="s">
        <v>731</v>
      </c>
      <c r="J62" s="593" t="s">
        <v>732</v>
      </c>
      <c r="K62" s="593" t="s">
        <v>733</v>
      </c>
      <c r="L62" s="596">
        <v>61.97</v>
      </c>
      <c r="M62" s="596">
        <v>61.97</v>
      </c>
      <c r="N62" s="593">
        <v>1</v>
      </c>
      <c r="O62" s="597"/>
      <c r="P62" s="596">
        <v>61.97</v>
      </c>
      <c r="Q62" s="598">
        <v>1</v>
      </c>
      <c r="R62" s="593">
        <v>1</v>
      </c>
      <c r="S62" s="598">
        <v>1</v>
      </c>
      <c r="T62" s="597"/>
      <c r="U62" s="599"/>
    </row>
    <row r="63" spans="1:21" ht="14.45" customHeight="1" x14ac:dyDescent="0.2">
      <c r="A63" s="592">
        <v>19</v>
      </c>
      <c r="B63" s="593" t="s">
        <v>545</v>
      </c>
      <c r="C63" s="593" t="s">
        <v>548</v>
      </c>
      <c r="D63" s="594" t="s">
        <v>789</v>
      </c>
      <c r="E63" s="595" t="s">
        <v>555</v>
      </c>
      <c r="F63" s="593" t="s">
        <v>546</v>
      </c>
      <c r="G63" s="593" t="s">
        <v>734</v>
      </c>
      <c r="H63" s="593" t="s">
        <v>452</v>
      </c>
      <c r="I63" s="593" t="s">
        <v>735</v>
      </c>
      <c r="J63" s="593" t="s">
        <v>736</v>
      </c>
      <c r="K63" s="593" t="s">
        <v>737</v>
      </c>
      <c r="L63" s="596">
        <v>0</v>
      </c>
      <c r="M63" s="596">
        <v>0</v>
      </c>
      <c r="N63" s="593">
        <v>5</v>
      </c>
      <c r="O63" s="597">
        <v>1</v>
      </c>
      <c r="P63" s="596">
        <v>0</v>
      </c>
      <c r="Q63" s="598"/>
      <c r="R63" s="593">
        <v>5</v>
      </c>
      <c r="S63" s="598">
        <v>1</v>
      </c>
      <c r="T63" s="597">
        <v>1</v>
      </c>
      <c r="U63" s="599">
        <v>1</v>
      </c>
    </row>
    <row r="64" spans="1:21" ht="14.45" customHeight="1" x14ac:dyDescent="0.2">
      <c r="A64" s="592">
        <v>19</v>
      </c>
      <c r="B64" s="593" t="s">
        <v>545</v>
      </c>
      <c r="C64" s="593" t="s">
        <v>548</v>
      </c>
      <c r="D64" s="594" t="s">
        <v>789</v>
      </c>
      <c r="E64" s="595" t="s">
        <v>555</v>
      </c>
      <c r="F64" s="593" t="s">
        <v>546</v>
      </c>
      <c r="G64" s="593" t="s">
        <v>738</v>
      </c>
      <c r="H64" s="593" t="s">
        <v>452</v>
      </c>
      <c r="I64" s="593" t="s">
        <v>739</v>
      </c>
      <c r="J64" s="593" t="s">
        <v>740</v>
      </c>
      <c r="K64" s="593" t="s">
        <v>741</v>
      </c>
      <c r="L64" s="596">
        <v>374.79</v>
      </c>
      <c r="M64" s="596">
        <v>374.79</v>
      </c>
      <c r="N64" s="593">
        <v>1</v>
      </c>
      <c r="O64" s="597">
        <v>1</v>
      </c>
      <c r="P64" s="596">
        <v>374.79</v>
      </c>
      <c r="Q64" s="598">
        <v>1</v>
      </c>
      <c r="R64" s="593">
        <v>1</v>
      </c>
      <c r="S64" s="598">
        <v>1</v>
      </c>
      <c r="T64" s="597">
        <v>1</v>
      </c>
      <c r="U64" s="599">
        <v>1</v>
      </c>
    </row>
    <row r="65" spans="1:21" ht="14.45" customHeight="1" x14ac:dyDescent="0.2">
      <c r="A65" s="592">
        <v>19</v>
      </c>
      <c r="B65" s="593" t="s">
        <v>545</v>
      </c>
      <c r="C65" s="593" t="s">
        <v>548</v>
      </c>
      <c r="D65" s="594" t="s">
        <v>789</v>
      </c>
      <c r="E65" s="595" t="s">
        <v>555</v>
      </c>
      <c r="F65" s="593" t="s">
        <v>546</v>
      </c>
      <c r="G65" s="593" t="s">
        <v>742</v>
      </c>
      <c r="H65" s="593" t="s">
        <v>499</v>
      </c>
      <c r="I65" s="593" t="s">
        <v>743</v>
      </c>
      <c r="J65" s="593" t="s">
        <v>744</v>
      </c>
      <c r="K65" s="593" t="s">
        <v>745</v>
      </c>
      <c r="L65" s="596">
        <v>49.08</v>
      </c>
      <c r="M65" s="596">
        <v>147.24</v>
      </c>
      <c r="N65" s="593">
        <v>3</v>
      </c>
      <c r="O65" s="597">
        <v>2.5</v>
      </c>
      <c r="P65" s="596">
        <v>147.24</v>
      </c>
      <c r="Q65" s="598">
        <v>1</v>
      </c>
      <c r="R65" s="593">
        <v>3</v>
      </c>
      <c r="S65" s="598">
        <v>1</v>
      </c>
      <c r="T65" s="597">
        <v>2.5</v>
      </c>
      <c r="U65" s="599">
        <v>1</v>
      </c>
    </row>
    <row r="66" spans="1:21" ht="14.45" customHeight="1" x14ac:dyDescent="0.2">
      <c r="A66" s="592">
        <v>19</v>
      </c>
      <c r="B66" s="593" t="s">
        <v>545</v>
      </c>
      <c r="C66" s="593" t="s">
        <v>548</v>
      </c>
      <c r="D66" s="594" t="s">
        <v>789</v>
      </c>
      <c r="E66" s="595" t="s">
        <v>556</v>
      </c>
      <c r="F66" s="593" t="s">
        <v>546</v>
      </c>
      <c r="G66" s="593" t="s">
        <v>746</v>
      </c>
      <c r="H66" s="593" t="s">
        <v>452</v>
      </c>
      <c r="I66" s="593" t="s">
        <v>747</v>
      </c>
      <c r="J66" s="593" t="s">
        <v>748</v>
      </c>
      <c r="K66" s="593" t="s">
        <v>749</v>
      </c>
      <c r="L66" s="596">
        <v>922.76</v>
      </c>
      <c r="M66" s="596">
        <v>922.76</v>
      </c>
      <c r="N66" s="593">
        <v>1</v>
      </c>
      <c r="O66" s="597">
        <v>1</v>
      </c>
      <c r="P66" s="596">
        <v>922.76</v>
      </c>
      <c r="Q66" s="598">
        <v>1</v>
      </c>
      <c r="R66" s="593">
        <v>1</v>
      </c>
      <c r="S66" s="598">
        <v>1</v>
      </c>
      <c r="T66" s="597">
        <v>1</v>
      </c>
      <c r="U66" s="599">
        <v>1</v>
      </c>
    </row>
    <row r="67" spans="1:21" ht="14.45" customHeight="1" x14ac:dyDescent="0.2">
      <c r="A67" s="592">
        <v>19</v>
      </c>
      <c r="B67" s="593" t="s">
        <v>545</v>
      </c>
      <c r="C67" s="593" t="s">
        <v>548</v>
      </c>
      <c r="D67" s="594" t="s">
        <v>789</v>
      </c>
      <c r="E67" s="595" t="s">
        <v>556</v>
      </c>
      <c r="F67" s="593" t="s">
        <v>546</v>
      </c>
      <c r="G67" s="593" t="s">
        <v>557</v>
      </c>
      <c r="H67" s="593" t="s">
        <v>499</v>
      </c>
      <c r="I67" s="593" t="s">
        <v>558</v>
      </c>
      <c r="J67" s="593" t="s">
        <v>559</v>
      </c>
      <c r="K67" s="593" t="s">
        <v>560</v>
      </c>
      <c r="L67" s="596">
        <v>119.7</v>
      </c>
      <c r="M67" s="596">
        <v>239.4</v>
      </c>
      <c r="N67" s="593">
        <v>2</v>
      </c>
      <c r="O67" s="597">
        <v>1</v>
      </c>
      <c r="P67" s="596">
        <v>239.4</v>
      </c>
      <c r="Q67" s="598">
        <v>1</v>
      </c>
      <c r="R67" s="593">
        <v>2</v>
      </c>
      <c r="S67" s="598">
        <v>1</v>
      </c>
      <c r="T67" s="597">
        <v>1</v>
      </c>
      <c r="U67" s="599">
        <v>1</v>
      </c>
    </row>
    <row r="68" spans="1:21" ht="14.45" customHeight="1" x14ac:dyDescent="0.2">
      <c r="A68" s="592">
        <v>19</v>
      </c>
      <c r="B68" s="593" t="s">
        <v>545</v>
      </c>
      <c r="C68" s="593" t="s">
        <v>548</v>
      </c>
      <c r="D68" s="594" t="s">
        <v>789</v>
      </c>
      <c r="E68" s="595" t="s">
        <v>556</v>
      </c>
      <c r="F68" s="593" t="s">
        <v>546</v>
      </c>
      <c r="G68" s="593" t="s">
        <v>750</v>
      </c>
      <c r="H68" s="593" t="s">
        <v>452</v>
      </c>
      <c r="I68" s="593" t="s">
        <v>751</v>
      </c>
      <c r="J68" s="593" t="s">
        <v>752</v>
      </c>
      <c r="K68" s="593" t="s">
        <v>753</v>
      </c>
      <c r="L68" s="596">
        <v>0</v>
      </c>
      <c r="M68" s="596">
        <v>0</v>
      </c>
      <c r="N68" s="593">
        <v>1</v>
      </c>
      <c r="O68" s="597">
        <v>0.5</v>
      </c>
      <c r="P68" s="596"/>
      <c r="Q68" s="598"/>
      <c r="R68" s="593"/>
      <c r="S68" s="598">
        <v>0</v>
      </c>
      <c r="T68" s="597"/>
      <c r="U68" s="599">
        <v>0</v>
      </c>
    </row>
    <row r="69" spans="1:21" ht="14.45" customHeight="1" x14ac:dyDescent="0.2">
      <c r="A69" s="592">
        <v>19</v>
      </c>
      <c r="B69" s="593" t="s">
        <v>545</v>
      </c>
      <c r="C69" s="593" t="s">
        <v>548</v>
      </c>
      <c r="D69" s="594" t="s">
        <v>789</v>
      </c>
      <c r="E69" s="595" t="s">
        <v>556</v>
      </c>
      <c r="F69" s="593" t="s">
        <v>546</v>
      </c>
      <c r="G69" s="593" t="s">
        <v>565</v>
      </c>
      <c r="H69" s="593" t="s">
        <v>452</v>
      </c>
      <c r="I69" s="593" t="s">
        <v>754</v>
      </c>
      <c r="J69" s="593" t="s">
        <v>567</v>
      </c>
      <c r="K69" s="593" t="s">
        <v>755</v>
      </c>
      <c r="L69" s="596">
        <v>42.05</v>
      </c>
      <c r="M69" s="596">
        <v>126.14999999999999</v>
      </c>
      <c r="N69" s="593">
        <v>3</v>
      </c>
      <c r="O69" s="597">
        <v>1.5</v>
      </c>
      <c r="P69" s="596">
        <v>126.14999999999999</v>
      </c>
      <c r="Q69" s="598">
        <v>1</v>
      </c>
      <c r="R69" s="593">
        <v>3</v>
      </c>
      <c r="S69" s="598">
        <v>1</v>
      </c>
      <c r="T69" s="597">
        <v>1.5</v>
      </c>
      <c r="U69" s="599">
        <v>1</v>
      </c>
    </row>
    <row r="70" spans="1:21" ht="14.45" customHeight="1" x14ac:dyDescent="0.2">
      <c r="A70" s="592">
        <v>19</v>
      </c>
      <c r="B70" s="593" t="s">
        <v>545</v>
      </c>
      <c r="C70" s="593" t="s">
        <v>548</v>
      </c>
      <c r="D70" s="594" t="s">
        <v>789</v>
      </c>
      <c r="E70" s="595" t="s">
        <v>556</v>
      </c>
      <c r="F70" s="593" t="s">
        <v>546</v>
      </c>
      <c r="G70" s="593" t="s">
        <v>756</v>
      </c>
      <c r="H70" s="593" t="s">
        <v>452</v>
      </c>
      <c r="I70" s="593" t="s">
        <v>757</v>
      </c>
      <c r="J70" s="593" t="s">
        <v>476</v>
      </c>
      <c r="K70" s="593" t="s">
        <v>758</v>
      </c>
      <c r="L70" s="596">
        <v>0</v>
      </c>
      <c r="M70" s="596">
        <v>0</v>
      </c>
      <c r="N70" s="593">
        <v>2</v>
      </c>
      <c r="O70" s="597">
        <v>1.5</v>
      </c>
      <c r="P70" s="596">
        <v>0</v>
      </c>
      <c r="Q70" s="598"/>
      <c r="R70" s="593">
        <v>1</v>
      </c>
      <c r="S70" s="598">
        <v>0.5</v>
      </c>
      <c r="T70" s="597">
        <v>1</v>
      </c>
      <c r="U70" s="599">
        <v>0.66666666666666663</v>
      </c>
    </row>
    <row r="71" spans="1:21" ht="14.45" customHeight="1" x14ac:dyDescent="0.2">
      <c r="A71" s="592">
        <v>19</v>
      </c>
      <c r="B71" s="593" t="s">
        <v>545</v>
      </c>
      <c r="C71" s="593" t="s">
        <v>548</v>
      </c>
      <c r="D71" s="594" t="s">
        <v>789</v>
      </c>
      <c r="E71" s="595" t="s">
        <v>556</v>
      </c>
      <c r="F71" s="593" t="s">
        <v>546</v>
      </c>
      <c r="G71" s="593" t="s">
        <v>759</v>
      </c>
      <c r="H71" s="593" t="s">
        <v>452</v>
      </c>
      <c r="I71" s="593" t="s">
        <v>760</v>
      </c>
      <c r="J71" s="593" t="s">
        <v>761</v>
      </c>
      <c r="K71" s="593" t="s">
        <v>762</v>
      </c>
      <c r="L71" s="596">
        <v>38.47</v>
      </c>
      <c r="M71" s="596">
        <v>38.47</v>
      </c>
      <c r="N71" s="593">
        <v>1</v>
      </c>
      <c r="O71" s="597">
        <v>0.5</v>
      </c>
      <c r="P71" s="596">
        <v>38.47</v>
      </c>
      <c r="Q71" s="598">
        <v>1</v>
      </c>
      <c r="R71" s="593">
        <v>1</v>
      </c>
      <c r="S71" s="598">
        <v>1</v>
      </c>
      <c r="T71" s="597">
        <v>0.5</v>
      </c>
      <c r="U71" s="599">
        <v>1</v>
      </c>
    </row>
    <row r="72" spans="1:21" ht="14.45" customHeight="1" x14ac:dyDescent="0.2">
      <c r="A72" s="592">
        <v>19</v>
      </c>
      <c r="B72" s="593" t="s">
        <v>545</v>
      </c>
      <c r="C72" s="593" t="s">
        <v>548</v>
      </c>
      <c r="D72" s="594" t="s">
        <v>789</v>
      </c>
      <c r="E72" s="595" t="s">
        <v>556</v>
      </c>
      <c r="F72" s="593" t="s">
        <v>546</v>
      </c>
      <c r="G72" s="593" t="s">
        <v>763</v>
      </c>
      <c r="H72" s="593" t="s">
        <v>452</v>
      </c>
      <c r="I72" s="593" t="s">
        <v>764</v>
      </c>
      <c r="J72" s="593" t="s">
        <v>765</v>
      </c>
      <c r="K72" s="593" t="s">
        <v>766</v>
      </c>
      <c r="L72" s="596">
        <v>27.28</v>
      </c>
      <c r="M72" s="596">
        <v>27.28</v>
      </c>
      <c r="N72" s="593">
        <v>1</v>
      </c>
      <c r="O72" s="597">
        <v>0.5</v>
      </c>
      <c r="P72" s="596">
        <v>27.28</v>
      </c>
      <c r="Q72" s="598">
        <v>1</v>
      </c>
      <c r="R72" s="593">
        <v>1</v>
      </c>
      <c r="S72" s="598">
        <v>1</v>
      </c>
      <c r="T72" s="597">
        <v>0.5</v>
      </c>
      <c r="U72" s="599">
        <v>1</v>
      </c>
    </row>
    <row r="73" spans="1:21" ht="14.45" customHeight="1" x14ac:dyDescent="0.2">
      <c r="A73" s="592">
        <v>19</v>
      </c>
      <c r="B73" s="593" t="s">
        <v>545</v>
      </c>
      <c r="C73" s="593" t="s">
        <v>548</v>
      </c>
      <c r="D73" s="594" t="s">
        <v>789</v>
      </c>
      <c r="E73" s="595" t="s">
        <v>556</v>
      </c>
      <c r="F73" s="593" t="s">
        <v>546</v>
      </c>
      <c r="G73" s="593" t="s">
        <v>584</v>
      </c>
      <c r="H73" s="593" t="s">
        <v>452</v>
      </c>
      <c r="I73" s="593" t="s">
        <v>585</v>
      </c>
      <c r="J73" s="593" t="s">
        <v>586</v>
      </c>
      <c r="K73" s="593" t="s">
        <v>587</v>
      </c>
      <c r="L73" s="596">
        <v>57.48</v>
      </c>
      <c r="M73" s="596">
        <v>8507.0400000000009</v>
      </c>
      <c r="N73" s="593">
        <v>148</v>
      </c>
      <c r="O73" s="597">
        <v>73</v>
      </c>
      <c r="P73" s="596">
        <v>6897.6000000000013</v>
      </c>
      <c r="Q73" s="598">
        <v>0.81081081081081086</v>
      </c>
      <c r="R73" s="593">
        <v>120</v>
      </c>
      <c r="S73" s="598">
        <v>0.81081081081081086</v>
      </c>
      <c r="T73" s="597">
        <v>59</v>
      </c>
      <c r="U73" s="599">
        <v>0.80821917808219179</v>
      </c>
    </row>
    <row r="74" spans="1:21" ht="14.45" customHeight="1" x14ac:dyDescent="0.2">
      <c r="A74" s="592">
        <v>19</v>
      </c>
      <c r="B74" s="593" t="s">
        <v>545</v>
      </c>
      <c r="C74" s="593" t="s">
        <v>548</v>
      </c>
      <c r="D74" s="594" t="s">
        <v>789</v>
      </c>
      <c r="E74" s="595" t="s">
        <v>556</v>
      </c>
      <c r="F74" s="593" t="s">
        <v>546</v>
      </c>
      <c r="G74" s="593" t="s">
        <v>767</v>
      </c>
      <c r="H74" s="593" t="s">
        <v>452</v>
      </c>
      <c r="I74" s="593" t="s">
        <v>768</v>
      </c>
      <c r="J74" s="593" t="s">
        <v>769</v>
      </c>
      <c r="K74" s="593" t="s">
        <v>770</v>
      </c>
      <c r="L74" s="596">
        <v>58.77</v>
      </c>
      <c r="M74" s="596">
        <v>235.08</v>
      </c>
      <c r="N74" s="593">
        <v>4</v>
      </c>
      <c r="O74" s="597">
        <v>2.5</v>
      </c>
      <c r="P74" s="596">
        <v>235.08</v>
      </c>
      <c r="Q74" s="598">
        <v>1</v>
      </c>
      <c r="R74" s="593">
        <v>4</v>
      </c>
      <c r="S74" s="598">
        <v>1</v>
      </c>
      <c r="T74" s="597">
        <v>2.5</v>
      </c>
      <c r="U74" s="599">
        <v>1</v>
      </c>
    </row>
    <row r="75" spans="1:21" ht="14.45" customHeight="1" x14ac:dyDescent="0.2">
      <c r="A75" s="592">
        <v>19</v>
      </c>
      <c r="B75" s="593" t="s">
        <v>545</v>
      </c>
      <c r="C75" s="593" t="s">
        <v>548</v>
      </c>
      <c r="D75" s="594" t="s">
        <v>789</v>
      </c>
      <c r="E75" s="595" t="s">
        <v>556</v>
      </c>
      <c r="F75" s="593" t="s">
        <v>546</v>
      </c>
      <c r="G75" s="593" t="s">
        <v>771</v>
      </c>
      <c r="H75" s="593" t="s">
        <v>452</v>
      </c>
      <c r="I75" s="593" t="s">
        <v>772</v>
      </c>
      <c r="J75" s="593" t="s">
        <v>773</v>
      </c>
      <c r="K75" s="593" t="s">
        <v>774</v>
      </c>
      <c r="L75" s="596">
        <v>248.55</v>
      </c>
      <c r="M75" s="596">
        <v>248.55</v>
      </c>
      <c r="N75" s="593">
        <v>1</v>
      </c>
      <c r="O75" s="597">
        <v>1</v>
      </c>
      <c r="P75" s="596">
        <v>248.55</v>
      </c>
      <c r="Q75" s="598">
        <v>1</v>
      </c>
      <c r="R75" s="593">
        <v>1</v>
      </c>
      <c r="S75" s="598">
        <v>1</v>
      </c>
      <c r="T75" s="597">
        <v>1</v>
      </c>
      <c r="U75" s="599">
        <v>1</v>
      </c>
    </row>
    <row r="76" spans="1:21" ht="14.45" customHeight="1" x14ac:dyDescent="0.2">
      <c r="A76" s="592">
        <v>19</v>
      </c>
      <c r="B76" s="593" t="s">
        <v>545</v>
      </c>
      <c r="C76" s="593" t="s">
        <v>548</v>
      </c>
      <c r="D76" s="594" t="s">
        <v>789</v>
      </c>
      <c r="E76" s="595" t="s">
        <v>556</v>
      </c>
      <c r="F76" s="593" t="s">
        <v>546</v>
      </c>
      <c r="G76" s="593" t="s">
        <v>647</v>
      </c>
      <c r="H76" s="593" t="s">
        <v>452</v>
      </c>
      <c r="I76" s="593" t="s">
        <v>648</v>
      </c>
      <c r="J76" s="593" t="s">
        <v>649</v>
      </c>
      <c r="K76" s="593" t="s">
        <v>650</v>
      </c>
      <c r="L76" s="596">
        <v>0</v>
      </c>
      <c r="M76" s="596">
        <v>0</v>
      </c>
      <c r="N76" s="593">
        <v>2</v>
      </c>
      <c r="O76" s="597">
        <v>1</v>
      </c>
      <c r="P76" s="596"/>
      <c r="Q76" s="598"/>
      <c r="R76" s="593"/>
      <c r="S76" s="598">
        <v>0</v>
      </c>
      <c r="T76" s="597"/>
      <c r="U76" s="599">
        <v>0</v>
      </c>
    </row>
    <row r="77" spans="1:21" ht="14.45" customHeight="1" x14ac:dyDescent="0.2">
      <c r="A77" s="592">
        <v>19</v>
      </c>
      <c r="B77" s="593" t="s">
        <v>545</v>
      </c>
      <c r="C77" s="593" t="s">
        <v>548</v>
      </c>
      <c r="D77" s="594" t="s">
        <v>789</v>
      </c>
      <c r="E77" s="595" t="s">
        <v>556</v>
      </c>
      <c r="F77" s="593" t="s">
        <v>546</v>
      </c>
      <c r="G77" s="593" t="s">
        <v>651</v>
      </c>
      <c r="H77" s="593" t="s">
        <v>452</v>
      </c>
      <c r="I77" s="593" t="s">
        <v>775</v>
      </c>
      <c r="J77" s="593" t="s">
        <v>653</v>
      </c>
      <c r="K77" s="593" t="s">
        <v>776</v>
      </c>
      <c r="L77" s="596">
        <v>17.62</v>
      </c>
      <c r="M77" s="596">
        <v>17.62</v>
      </c>
      <c r="N77" s="593">
        <v>1</v>
      </c>
      <c r="O77" s="597">
        <v>0.5</v>
      </c>
      <c r="P77" s="596">
        <v>17.62</v>
      </c>
      <c r="Q77" s="598">
        <v>1</v>
      </c>
      <c r="R77" s="593">
        <v>1</v>
      </c>
      <c r="S77" s="598">
        <v>1</v>
      </c>
      <c r="T77" s="597">
        <v>0.5</v>
      </c>
      <c r="U77" s="599">
        <v>1</v>
      </c>
    </row>
    <row r="78" spans="1:21" ht="14.45" customHeight="1" x14ac:dyDescent="0.2">
      <c r="A78" s="592">
        <v>19</v>
      </c>
      <c r="B78" s="593" t="s">
        <v>545</v>
      </c>
      <c r="C78" s="593" t="s">
        <v>548</v>
      </c>
      <c r="D78" s="594" t="s">
        <v>789</v>
      </c>
      <c r="E78" s="595" t="s">
        <v>556</v>
      </c>
      <c r="F78" s="593" t="s">
        <v>546</v>
      </c>
      <c r="G78" s="593" t="s">
        <v>651</v>
      </c>
      <c r="H78" s="593" t="s">
        <v>452</v>
      </c>
      <c r="I78" s="593" t="s">
        <v>652</v>
      </c>
      <c r="J78" s="593" t="s">
        <v>653</v>
      </c>
      <c r="K78" s="593" t="s">
        <v>654</v>
      </c>
      <c r="L78" s="596">
        <v>35.25</v>
      </c>
      <c r="M78" s="596">
        <v>35.25</v>
      </c>
      <c r="N78" s="593">
        <v>1</v>
      </c>
      <c r="O78" s="597">
        <v>0.5</v>
      </c>
      <c r="P78" s="596">
        <v>35.25</v>
      </c>
      <c r="Q78" s="598">
        <v>1</v>
      </c>
      <c r="R78" s="593">
        <v>1</v>
      </c>
      <c r="S78" s="598">
        <v>1</v>
      </c>
      <c r="T78" s="597">
        <v>0.5</v>
      </c>
      <c r="U78" s="599">
        <v>1</v>
      </c>
    </row>
    <row r="79" spans="1:21" ht="14.45" customHeight="1" x14ac:dyDescent="0.2">
      <c r="A79" s="592">
        <v>19</v>
      </c>
      <c r="B79" s="593" t="s">
        <v>545</v>
      </c>
      <c r="C79" s="593" t="s">
        <v>548</v>
      </c>
      <c r="D79" s="594" t="s">
        <v>789</v>
      </c>
      <c r="E79" s="595" t="s">
        <v>556</v>
      </c>
      <c r="F79" s="593" t="s">
        <v>546</v>
      </c>
      <c r="G79" s="593" t="s">
        <v>596</v>
      </c>
      <c r="H79" s="593" t="s">
        <v>452</v>
      </c>
      <c r="I79" s="593" t="s">
        <v>597</v>
      </c>
      <c r="J79" s="593" t="s">
        <v>598</v>
      </c>
      <c r="K79" s="593" t="s">
        <v>599</v>
      </c>
      <c r="L79" s="596">
        <v>0</v>
      </c>
      <c r="M79" s="596">
        <v>0</v>
      </c>
      <c r="N79" s="593">
        <v>14</v>
      </c>
      <c r="O79" s="597">
        <v>5</v>
      </c>
      <c r="P79" s="596">
        <v>0</v>
      </c>
      <c r="Q79" s="598"/>
      <c r="R79" s="593">
        <v>12</v>
      </c>
      <c r="S79" s="598">
        <v>0.8571428571428571</v>
      </c>
      <c r="T79" s="597">
        <v>5</v>
      </c>
      <c r="U79" s="599">
        <v>1</v>
      </c>
    </row>
    <row r="80" spans="1:21" ht="14.45" customHeight="1" x14ac:dyDescent="0.2">
      <c r="A80" s="592">
        <v>19</v>
      </c>
      <c r="B80" s="593" t="s">
        <v>545</v>
      </c>
      <c r="C80" s="593" t="s">
        <v>548</v>
      </c>
      <c r="D80" s="594" t="s">
        <v>789</v>
      </c>
      <c r="E80" s="595" t="s">
        <v>556</v>
      </c>
      <c r="F80" s="593" t="s">
        <v>546</v>
      </c>
      <c r="G80" s="593" t="s">
        <v>600</v>
      </c>
      <c r="H80" s="593" t="s">
        <v>452</v>
      </c>
      <c r="I80" s="593" t="s">
        <v>601</v>
      </c>
      <c r="J80" s="593" t="s">
        <v>602</v>
      </c>
      <c r="K80" s="593" t="s">
        <v>603</v>
      </c>
      <c r="L80" s="596">
        <v>0</v>
      </c>
      <c r="M80" s="596">
        <v>0</v>
      </c>
      <c r="N80" s="593">
        <v>11</v>
      </c>
      <c r="O80" s="597">
        <v>3.5</v>
      </c>
      <c r="P80" s="596"/>
      <c r="Q80" s="598"/>
      <c r="R80" s="593"/>
      <c r="S80" s="598">
        <v>0</v>
      </c>
      <c r="T80" s="597"/>
      <c r="U80" s="599">
        <v>0</v>
      </c>
    </row>
    <row r="81" spans="1:21" ht="14.45" customHeight="1" x14ac:dyDescent="0.2">
      <c r="A81" s="592">
        <v>19</v>
      </c>
      <c r="B81" s="593" t="s">
        <v>545</v>
      </c>
      <c r="C81" s="593" t="s">
        <v>548</v>
      </c>
      <c r="D81" s="594" t="s">
        <v>789</v>
      </c>
      <c r="E81" s="595" t="s">
        <v>556</v>
      </c>
      <c r="F81" s="593" t="s">
        <v>546</v>
      </c>
      <c r="G81" s="593" t="s">
        <v>670</v>
      </c>
      <c r="H81" s="593" t="s">
        <v>452</v>
      </c>
      <c r="I81" s="593" t="s">
        <v>777</v>
      </c>
      <c r="J81" s="593" t="s">
        <v>778</v>
      </c>
      <c r="K81" s="593" t="s">
        <v>576</v>
      </c>
      <c r="L81" s="596">
        <v>0</v>
      </c>
      <c r="M81" s="596">
        <v>0</v>
      </c>
      <c r="N81" s="593">
        <v>1</v>
      </c>
      <c r="O81" s="597">
        <v>0.5</v>
      </c>
      <c r="P81" s="596">
        <v>0</v>
      </c>
      <c r="Q81" s="598"/>
      <c r="R81" s="593">
        <v>1</v>
      </c>
      <c r="S81" s="598">
        <v>1</v>
      </c>
      <c r="T81" s="597">
        <v>0.5</v>
      </c>
      <c r="U81" s="599">
        <v>1</v>
      </c>
    </row>
    <row r="82" spans="1:21" ht="14.45" customHeight="1" x14ac:dyDescent="0.2">
      <c r="A82" s="592">
        <v>19</v>
      </c>
      <c r="B82" s="593" t="s">
        <v>545</v>
      </c>
      <c r="C82" s="593" t="s">
        <v>548</v>
      </c>
      <c r="D82" s="594" t="s">
        <v>789</v>
      </c>
      <c r="E82" s="595" t="s">
        <v>556</v>
      </c>
      <c r="F82" s="593" t="s">
        <v>546</v>
      </c>
      <c r="G82" s="593" t="s">
        <v>779</v>
      </c>
      <c r="H82" s="593" t="s">
        <v>452</v>
      </c>
      <c r="I82" s="593" t="s">
        <v>780</v>
      </c>
      <c r="J82" s="593" t="s">
        <v>781</v>
      </c>
      <c r="K82" s="593" t="s">
        <v>782</v>
      </c>
      <c r="L82" s="596">
        <v>0</v>
      </c>
      <c r="M82" s="596">
        <v>0</v>
      </c>
      <c r="N82" s="593">
        <v>1</v>
      </c>
      <c r="O82" s="597">
        <v>0.5</v>
      </c>
      <c r="P82" s="596">
        <v>0</v>
      </c>
      <c r="Q82" s="598"/>
      <c r="R82" s="593">
        <v>1</v>
      </c>
      <c r="S82" s="598">
        <v>1</v>
      </c>
      <c r="T82" s="597">
        <v>0.5</v>
      </c>
      <c r="U82" s="599">
        <v>1</v>
      </c>
    </row>
    <row r="83" spans="1:21" ht="14.45" customHeight="1" x14ac:dyDescent="0.2">
      <c r="A83" s="592">
        <v>19</v>
      </c>
      <c r="B83" s="593" t="s">
        <v>545</v>
      </c>
      <c r="C83" s="593" t="s">
        <v>548</v>
      </c>
      <c r="D83" s="594" t="s">
        <v>789</v>
      </c>
      <c r="E83" s="595" t="s">
        <v>556</v>
      </c>
      <c r="F83" s="593" t="s">
        <v>546</v>
      </c>
      <c r="G83" s="593" t="s">
        <v>783</v>
      </c>
      <c r="H83" s="593" t="s">
        <v>452</v>
      </c>
      <c r="I83" s="593" t="s">
        <v>784</v>
      </c>
      <c r="J83" s="593" t="s">
        <v>523</v>
      </c>
      <c r="K83" s="593" t="s">
        <v>524</v>
      </c>
      <c r="L83" s="596">
        <v>0</v>
      </c>
      <c r="M83" s="596">
        <v>0</v>
      </c>
      <c r="N83" s="593">
        <v>2</v>
      </c>
      <c r="O83" s="597">
        <v>1.5</v>
      </c>
      <c r="P83" s="596">
        <v>0</v>
      </c>
      <c r="Q83" s="598"/>
      <c r="R83" s="593">
        <v>1</v>
      </c>
      <c r="S83" s="598">
        <v>0.5</v>
      </c>
      <c r="T83" s="597">
        <v>0.5</v>
      </c>
      <c r="U83" s="599">
        <v>0.33333333333333331</v>
      </c>
    </row>
    <row r="84" spans="1:21" ht="14.45" customHeight="1" x14ac:dyDescent="0.2">
      <c r="A84" s="592">
        <v>19</v>
      </c>
      <c r="B84" s="593" t="s">
        <v>545</v>
      </c>
      <c r="C84" s="593" t="s">
        <v>548</v>
      </c>
      <c r="D84" s="594" t="s">
        <v>789</v>
      </c>
      <c r="E84" s="595" t="s">
        <v>556</v>
      </c>
      <c r="F84" s="593" t="s">
        <v>546</v>
      </c>
      <c r="G84" s="593" t="s">
        <v>785</v>
      </c>
      <c r="H84" s="593" t="s">
        <v>452</v>
      </c>
      <c r="I84" s="593" t="s">
        <v>786</v>
      </c>
      <c r="J84" s="593" t="s">
        <v>787</v>
      </c>
      <c r="K84" s="593" t="s">
        <v>788</v>
      </c>
      <c r="L84" s="596">
        <v>83.38</v>
      </c>
      <c r="M84" s="596">
        <v>500.28</v>
      </c>
      <c r="N84" s="593">
        <v>6</v>
      </c>
      <c r="O84" s="597">
        <v>1.5</v>
      </c>
      <c r="P84" s="596">
        <v>500.28</v>
      </c>
      <c r="Q84" s="598">
        <v>1</v>
      </c>
      <c r="R84" s="593">
        <v>6</v>
      </c>
      <c r="S84" s="598">
        <v>1</v>
      </c>
      <c r="T84" s="597">
        <v>1.5</v>
      </c>
      <c r="U84" s="599">
        <v>1</v>
      </c>
    </row>
    <row r="85" spans="1:21" ht="14.45" customHeight="1" thickBot="1" x14ac:dyDescent="0.25">
      <c r="A85" s="600">
        <v>19</v>
      </c>
      <c r="B85" s="601" t="s">
        <v>545</v>
      </c>
      <c r="C85" s="601" t="s">
        <v>548</v>
      </c>
      <c r="D85" s="602" t="s">
        <v>789</v>
      </c>
      <c r="E85" s="603" t="s">
        <v>556</v>
      </c>
      <c r="F85" s="601" t="s">
        <v>546</v>
      </c>
      <c r="G85" s="601" t="s">
        <v>608</v>
      </c>
      <c r="H85" s="601" t="s">
        <v>452</v>
      </c>
      <c r="I85" s="601" t="s">
        <v>609</v>
      </c>
      <c r="J85" s="601" t="s">
        <v>610</v>
      </c>
      <c r="K85" s="601" t="s">
        <v>611</v>
      </c>
      <c r="L85" s="604">
        <v>0</v>
      </c>
      <c r="M85" s="604">
        <v>0</v>
      </c>
      <c r="N85" s="601">
        <v>3</v>
      </c>
      <c r="O85" s="605">
        <v>2.5</v>
      </c>
      <c r="P85" s="604"/>
      <c r="Q85" s="606"/>
      <c r="R85" s="601"/>
      <c r="S85" s="606">
        <v>0</v>
      </c>
      <c r="T85" s="605"/>
      <c r="U85" s="607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5A072F7-5B57-4EC0-A9A5-32D5EA804CE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791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8" t="s">
        <v>165</v>
      </c>
      <c r="B4" s="523" t="s">
        <v>14</v>
      </c>
      <c r="C4" s="524" t="s">
        <v>2</v>
      </c>
      <c r="D4" s="523" t="s">
        <v>14</v>
      </c>
      <c r="E4" s="524" t="s">
        <v>2</v>
      </c>
      <c r="F4" s="525" t="s">
        <v>14</v>
      </c>
    </row>
    <row r="5" spans="1:6" ht="14.45" customHeight="1" x14ac:dyDescent="0.2">
      <c r="A5" s="617" t="s">
        <v>555</v>
      </c>
      <c r="B5" s="116">
        <v>900.70999999999992</v>
      </c>
      <c r="C5" s="591">
        <v>0.3049832222150739</v>
      </c>
      <c r="D5" s="116">
        <v>2052.6</v>
      </c>
      <c r="E5" s="591">
        <v>0.6950167777849261</v>
      </c>
      <c r="F5" s="609">
        <v>2953.31</v>
      </c>
    </row>
    <row r="6" spans="1:6" ht="14.45" customHeight="1" x14ac:dyDescent="0.2">
      <c r="A6" s="618" t="s">
        <v>554</v>
      </c>
      <c r="B6" s="610">
        <v>93.27</v>
      </c>
      <c r="C6" s="598">
        <v>0.1039509612705489</v>
      </c>
      <c r="D6" s="610">
        <v>803.98</v>
      </c>
      <c r="E6" s="598">
        <v>0.89604903872945108</v>
      </c>
      <c r="F6" s="611">
        <v>897.25</v>
      </c>
    </row>
    <row r="7" spans="1:6" ht="14.45" customHeight="1" x14ac:dyDescent="0.2">
      <c r="A7" s="618" t="s">
        <v>556</v>
      </c>
      <c r="B7" s="610">
        <v>0</v>
      </c>
      <c r="C7" s="598">
        <v>0</v>
      </c>
      <c r="D7" s="610">
        <v>239.4</v>
      </c>
      <c r="E7" s="598">
        <v>1</v>
      </c>
      <c r="F7" s="611">
        <v>239.4</v>
      </c>
    </row>
    <row r="8" spans="1:6" ht="14.45" customHeight="1" thickBot="1" x14ac:dyDescent="0.25">
      <c r="A8" s="619" t="s">
        <v>553</v>
      </c>
      <c r="B8" s="614"/>
      <c r="C8" s="615">
        <v>0</v>
      </c>
      <c r="D8" s="614">
        <v>274.06</v>
      </c>
      <c r="E8" s="615">
        <v>1</v>
      </c>
      <c r="F8" s="616">
        <v>274.06</v>
      </c>
    </row>
    <row r="9" spans="1:6" ht="14.45" customHeight="1" thickBot="1" x14ac:dyDescent="0.25">
      <c r="A9" s="532" t="s">
        <v>3</v>
      </c>
      <c r="B9" s="533">
        <v>993.9799999999999</v>
      </c>
      <c r="C9" s="534">
        <v>0.22776705881274606</v>
      </c>
      <c r="D9" s="533">
        <v>3370.04</v>
      </c>
      <c r="E9" s="534">
        <v>0.77223294118725405</v>
      </c>
      <c r="F9" s="535">
        <v>4364.0199999999995</v>
      </c>
    </row>
    <row r="10" spans="1:6" ht="14.45" customHeight="1" thickBot="1" x14ac:dyDescent="0.25"/>
    <row r="11" spans="1:6" ht="14.45" customHeight="1" x14ac:dyDescent="0.2">
      <c r="A11" s="617" t="s">
        <v>792</v>
      </c>
      <c r="B11" s="116">
        <v>900.70999999999992</v>
      </c>
      <c r="C11" s="591">
        <v>0.7631583406764727</v>
      </c>
      <c r="D11" s="116">
        <v>279.52999999999997</v>
      </c>
      <c r="E11" s="591">
        <v>0.23684165932352744</v>
      </c>
      <c r="F11" s="609">
        <v>1180.2399999999998</v>
      </c>
    </row>
    <row r="12" spans="1:6" ht="14.45" customHeight="1" x14ac:dyDescent="0.2">
      <c r="A12" s="618" t="s">
        <v>793</v>
      </c>
      <c r="B12" s="610">
        <v>93.27</v>
      </c>
      <c r="C12" s="598">
        <v>0.33333333333333331</v>
      </c>
      <c r="D12" s="610">
        <v>186.54</v>
      </c>
      <c r="E12" s="598">
        <v>0.66666666666666663</v>
      </c>
      <c r="F12" s="611">
        <v>279.81</v>
      </c>
    </row>
    <row r="13" spans="1:6" ht="14.45" customHeight="1" x14ac:dyDescent="0.2">
      <c r="A13" s="618" t="s">
        <v>794</v>
      </c>
      <c r="B13" s="610"/>
      <c r="C13" s="598">
        <v>0</v>
      </c>
      <c r="D13" s="610">
        <v>840.9</v>
      </c>
      <c r="E13" s="598">
        <v>1</v>
      </c>
      <c r="F13" s="611">
        <v>840.9</v>
      </c>
    </row>
    <row r="14" spans="1:6" ht="14.45" customHeight="1" x14ac:dyDescent="0.2">
      <c r="A14" s="618" t="s">
        <v>795</v>
      </c>
      <c r="B14" s="610"/>
      <c r="C14" s="598">
        <v>0</v>
      </c>
      <c r="D14" s="610">
        <v>131.08000000000001</v>
      </c>
      <c r="E14" s="598">
        <v>1</v>
      </c>
      <c r="F14" s="611">
        <v>131.08000000000001</v>
      </c>
    </row>
    <row r="15" spans="1:6" ht="14.45" customHeight="1" x14ac:dyDescent="0.2">
      <c r="A15" s="618" t="s">
        <v>796</v>
      </c>
      <c r="B15" s="610">
        <v>0</v>
      </c>
      <c r="C15" s="598"/>
      <c r="D15" s="610">
        <v>0</v>
      </c>
      <c r="E15" s="598"/>
      <c r="F15" s="611">
        <v>0</v>
      </c>
    </row>
    <row r="16" spans="1:6" ht="14.45" customHeight="1" x14ac:dyDescent="0.2">
      <c r="A16" s="618" t="s">
        <v>797</v>
      </c>
      <c r="B16" s="610"/>
      <c r="C16" s="598">
        <v>0</v>
      </c>
      <c r="D16" s="610">
        <v>528.96</v>
      </c>
      <c r="E16" s="598">
        <v>1</v>
      </c>
      <c r="F16" s="611">
        <v>528.96</v>
      </c>
    </row>
    <row r="17" spans="1:6" ht="14.45" customHeight="1" x14ac:dyDescent="0.2">
      <c r="A17" s="618" t="s">
        <v>798</v>
      </c>
      <c r="B17" s="610"/>
      <c r="C17" s="598">
        <v>0</v>
      </c>
      <c r="D17" s="610">
        <v>771.80000000000007</v>
      </c>
      <c r="E17" s="598">
        <v>1</v>
      </c>
      <c r="F17" s="611">
        <v>771.80000000000007</v>
      </c>
    </row>
    <row r="18" spans="1:6" ht="14.45" customHeight="1" x14ac:dyDescent="0.2">
      <c r="A18" s="618" t="s">
        <v>799</v>
      </c>
      <c r="B18" s="610"/>
      <c r="C18" s="598">
        <v>0</v>
      </c>
      <c r="D18" s="610">
        <v>147.24</v>
      </c>
      <c r="E18" s="598">
        <v>1</v>
      </c>
      <c r="F18" s="611">
        <v>147.24</v>
      </c>
    </row>
    <row r="19" spans="1:6" ht="14.45" customHeight="1" x14ac:dyDescent="0.2">
      <c r="A19" s="618" t="s">
        <v>800</v>
      </c>
      <c r="B19" s="610"/>
      <c r="C19" s="598">
        <v>0</v>
      </c>
      <c r="D19" s="610">
        <v>124.89000000000001</v>
      </c>
      <c r="E19" s="598">
        <v>1</v>
      </c>
      <c r="F19" s="611">
        <v>124.89000000000001</v>
      </c>
    </row>
    <row r="20" spans="1:6" ht="14.45" customHeight="1" thickBot="1" x14ac:dyDescent="0.25">
      <c r="A20" s="619" t="s">
        <v>801</v>
      </c>
      <c r="B20" s="614"/>
      <c r="C20" s="615">
        <v>0</v>
      </c>
      <c r="D20" s="614">
        <v>359.1</v>
      </c>
      <c r="E20" s="615">
        <v>1</v>
      </c>
      <c r="F20" s="616">
        <v>359.1</v>
      </c>
    </row>
    <row r="21" spans="1:6" ht="14.45" customHeight="1" thickBot="1" x14ac:dyDescent="0.25">
      <c r="A21" s="532" t="s">
        <v>3</v>
      </c>
      <c r="B21" s="533">
        <v>993.9799999999999</v>
      </c>
      <c r="C21" s="534">
        <v>0.22776705881274606</v>
      </c>
      <c r="D21" s="533">
        <v>3370.04</v>
      </c>
      <c r="E21" s="534">
        <v>0.77223294118725405</v>
      </c>
      <c r="F21" s="535">
        <v>4364.0199999999995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{F07201BB-C06F-41CA-A4A0-BE4E93B02F74}</x14:id>
        </ext>
      </extLst>
    </cfRule>
  </conditionalFormatting>
  <conditionalFormatting sqref="F11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{D0BD430E-E992-4DA8-A40E-0F2FCFF82465}</x14:id>
        </ext>
      </extLst>
    </cfRule>
  </conditionalFormatting>
  <hyperlinks>
    <hyperlink ref="A2" location="Obsah!A1" display="Zpět na Obsah  KL 01  1.-4.měsíc" xr:uid="{8D5D5A91-6154-4B2B-87D3-2319AF334A3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7201BB-C06F-41CA-A4A0-BE4E93B02F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D0BD430E-E992-4DA8-A40E-0F2FCFF824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812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993.9799999999999</v>
      </c>
      <c r="H3" s="44">
        <f>IF(M3=0,0,G3/M3)</f>
        <v>0.22776705881274606</v>
      </c>
      <c r="I3" s="43">
        <f>SUBTOTAL(9,I6:I1048576)</f>
        <v>34</v>
      </c>
      <c r="J3" s="43">
        <f>SUBTOTAL(9,J6:J1048576)</f>
        <v>3370.0399999999995</v>
      </c>
      <c r="K3" s="44">
        <f>IF(M3=0,0,J3/M3)</f>
        <v>0.77223294118725394</v>
      </c>
      <c r="L3" s="43">
        <f>SUBTOTAL(9,L6:L1048576)</f>
        <v>42</v>
      </c>
      <c r="M3" s="45">
        <f>SUBTOTAL(9,M6:M1048576)</f>
        <v>4364.0199999999995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39" t="s">
        <v>28</v>
      </c>
      <c r="G5" s="539" t="s">
        <v>14</v>
      </c>
      <c r="H5" s="524" t="s">
        <v>134</v>
      </c>
      <c r="I5" s="523" t="s">
        <v>28</v>
      </c>
      <c r="J5" s="539" t="s">
        <v>14</v>
      </c>
      <c r="K5" s="524" t="s">
        <v>134</v>
      </c>
      <c r="L5" s="523" t="s">
        <v>28</v>
      </c>
      <c r="M5" s="540" t="s">
        <v>14</v>
      </c>
    </row>
    <row r="6" spans="1:13" ht="14.45" customHeight="1" x14ac:dyDescent="0.2">
      <c r="A6" s="585" t="s">
        <v>553</v>
      </c>
      <c r="B6" s="586" t="s">
        <v>802</v>
      </c>
      <c r="C6" s="586" t="s">
        <v>613</v>
      </c>
      <c r="D6" s="586" t="s">
        <v>614</v>
      </c>
      <c r="E6" s="586" t="s">
        <v>615</v>
      </c>
      <c r="F6" s="116"/>
      <c r="G6" s="116"/>
      <c r="H6" s="591">
        <v>0</v>
      </c>
      <c r="I6" s="116">
        <v>1</v>
      </c>
      <c r="J6" s="116">
        <v>154.36000000000001</v>
      </c>
      <c r="K6" s="591">
        <v>1</v>
      </c>
      <c r="L6" s="116">
        <v>1</v>
      </c>
      <c r="M6" s="609">
        <v>154.36000000000001</v>
      </c>
    </row>
    <row r="7" spans="1:13" ht="14.45" customHeight="1" x14ac:dyDescent="0.2">
      <c r="A7" s="592" t="s">
        <v>553</v>
      </c>
      <c r="B7" s="593" t="s">
        <v>803</v>
      </c>
      <c r="C7" s="593" t="s">
        <v>558</v>
      </c>
      <c r="D7" s="593" t="s">
        <v>559</v>
      </c>
      <c r="E7" s="593" t="s">
        <v>560</v>
      </c>
      <c r="F7" s="610"/>
      <c r="G7" s="610"/>
      <c r="H7" s="598">
        <v>0</v>
      </c>
      <c r="I7" s="610">
        <v>1</v>
      </c>
      <c r="J7" s="610">
        <v>119.7</v>
      </c>
      <c r="K7" s="598">
        <v>1</v>
      </c>
      <c r="L7" s="610">
        <v>1</v>
      </c>
      <c r="M7" s="611">
        <v>119.7</v>
      </c>
    </row>
    <row r="8" spans="1:13" ht="14.45" customHeight="1" x14ac:dyDescent="0.2">
      <c r="A8" s="592" t="s">
        <v>554</v>
      </c>
      <c r="B8" s="593" t="s">
        <v>804</v>
      </c>
      <c r="C8" s="593" t="s">
        <v>624</v>
      </c>
      <c r="D8" s="593" t="s">
        <v>625</v>
      </c>
      <c r="E8" s="593" t="s">
        <v>626</v>
      </c>
      <c r="F8" s="610"/>
      <c r="G8" s="610"/>
      <c r="H8" s="598">
        <v>0</v>
      </c>
      <c r="I8" s="610">
        <v>2</v>
      </c>
      <c r="J8" s="610">
        <v>186.54</v>
      </c>
      <c r="K8" s="598">
        <v>1</v>
      </c>
      <c r="L8" s="610">
        <v>2</v>
      </c>
      <c r="M8" s="611">
        <v>186.54</v>
      </c>
    </row>
    <row r="9" spans="1:13" ht="14.45" customHeight="1" x14ac:dyDescent="0.2">
      <c r="A9" s="592" t="s">
        <v>554</v>
      </c>
      <c r="B9" s="593" t="s">
        <v>804</v>
      </c>
      <c r="C9" s="593" t="s">
        <v>627</v>
      </c>
      <c r="D9" s="593" t="s">
        <v>625</v>
      </c>
      <c r="E9" s="593" t="s">
        <v>626</v>
      </c>
      <c r="F9" s="610">
        <v>1</v>
      </c>
      <c r="G9" s="610">
        <v>93.27</v>
      </c>
      <c r="H9" s="598">
        <v>1</v>
      </c>
      <c r="I9" s="610"/>
      <c r="J9" s="610"/>
      <c r="K9" s="598">
        <v>0</v>
      </c>
      <c r="L9" s="610">
        <v>1</v>
      </c>
      <c r="M9" s="611">
        <v>93.27</v>
      </c>
    </row>
    <row r="10" spans="1:13" ht="14.45" customHeight="1" x14ac:dyDescent="0.2">
      <c r="A10" s="592" t="s">
        <v>554</v>
      </c>
      <c r="B10" s="593" t="s">
        <v>802</v>
      </c>
      <c r="C10" s="593" t="s">
        <v>613</v>
      </c>
      <c r="D10" s="593" t="s">
        <v>614</v>
      </c>
      <c r="E10" s="593" t="s">
        <v>615</v>
      </c>
      <c r="F10" s="610"/>
      <c r="G10" s="610"/>
      <c r="H10" s="598">
        <v>0</v>
      </c>
      <c r="I10" s="610">
        <v>4</v>
      </c>
      <c r="J10" s="610">
        <v>617.44000000000005</v>
      </c>
      <c r="K10" s="598">
        <v>1</v>
      </c>
      <c r="L10" s="610">
        <v>4</v>
      </c>
      <c r="M10" s="611">
        <v>617.44000000000005</v>
      </c>
    </row>
    <row r="11" spans="1:13" ht="14.45" customHeight="1" x14ac:dyDescent="0.2">
      <c r="A11" s="592" t="s">
        <v>554</v>
      </c>
      <c r="B11" s="593" t="s">
        <v>805</v>
      </c>
      <c r="C11" s="593" t="s">
        <v>671</v>
      </c>
      <c r="D11" s="593" t="s">
        <v>672</v>
      </c>
      <c r="E11" s="593" t="s">
        <v>673</v>
      </c>
      <c r="F11" s="610">
        <v>3</v>
      </c>
      <c r="G11" s="610">
        <v>0</v>
      </c>
      <c r="H11" s="598"/>
      <c r="I11" s="610"/>
      <c r="J11" s="610"/>
      <c r="K11" s="598"/>
      <c r="L11" s="610">
        <v>3</v>
      </c>
      <c r="M11" s="611">
        <v>0</v>
      </c>
    </row>
    <row r="12" spans="1:13" ht="14.45" customHeight="1" x14ac:dyDescent="0.2">
      <c r="A12" s="592" t="s">
        <v>554</v>
      </c>
      <c r="B12" s="593" t="s">
        <v>805</v>
      </c>
      <c r="C12" s="593" t="s">
        <v>674</v>
      </c>
      <c r="D12" s="593" t="s">
        <v>672</v>
      </c>
      <c r="E12" s="593" t="s">
        <v>673</v>
      </c>
      <c r="F12" s="610"/>
      <c r="G12" s="610"/>
      <c r="H12" s="598"/>
      <c r="I12" s="610">
        <v>5</v>
      </c>
      <c r="J12" s="610">
        <v>0</v>
      </c>
      <c r="K12" s="598"/>
      <c r="L12" s="610">
        <v>5</v>
      </c>
      <c r="M12" s="611">
        <v>0</v>
      </c>
    </row>
    <row r="13" spans="1:13" ht="14.45" customHeight="1" x14ac:dyDescent="0.2">
      <c r="A13" s="592" t="s">
        <v>554</v>
      </c>
      <c r="B13" s="593" t="s">
        <v>806</v>
      </c>
      <c r="C13" s="593" t="s">
        <v>629</v>
      </c>
      <c r="D13" s="593" t="s">
        <v>630</v>
      </c>
      <c r="E13" s="593" t="s">
        <v>576</v>
      </c>
      <c r="F13" s="610"/>
      <c r="G13" s="610"/>
      <c r="H13" s="598"/>
      <c r="I13" s="610">
        <v>1</v>
      </c>
      <c r="J13" s="610">
        <v>0</v>
      </c>
      <c r="K13" s="598"/>
      <c r="L13" s="610">
        <v>1</v>
      </c>
      <c r="M13" s="611">
        <v>0</v>
      </c>
    </row>
    <row r="14" spans="1:13" ht="14.45" customHeight="1" x14ac:dyDescent="0.2">
      <c r="A14" s="592" t="s">
        <v>555</v>
      </c>
      <c r="B14" s="593" t="s">
        <v>807</v>
      </c>
      <c r="C14" s="593" t="s">
        <v>721</v>
      </c>
      <c r="D14" s="593" t="s">
        <v>722</v>
      </c>
      <c r="E14" s="593" t="s">
        <v>723</v>
      </c>
      <c r="F14" s="610"/>
      <c r="G14" s="610"/>
      <c r="H14" s="598">
        <v>0</v>
      </c>
      <c r="I14" s="610">
        <v>3</v>
      </c>
      <c r="J14" s="610">
        <v>124.89000000000001</v>
      </c>
      <c r="K14" s="598">
        <v>1</v>
      </c>
      <c r="L14" s="610">
        <v>3</v>
      </c>
      <c r="M14" s="611">
        <v>124.89000000000001</v>
      </c>
    </row>
    <row r="15" spans="1:13" ht="14.45" customHeight="1" x14ac:dyDescent="0.2">
      <c r="A15" s="592" t="s">
        <v>555</v>
      </c>
      <c r="B15" s="593" t="s">
        <v>808</v>
      </c>
      <c r="C15" s="593" t="s">
        <v>704</v>
      </c>
      <c r="D15" s="593" t="s">
        <v>705</v>
      </c>
      <c r="E15" s="593" t="s">
        <v>706</v>
      </c>
      <c r="F15" s="610"/>
      <c r="G15" s="610"/>
      <c r="H15" s="598">
        <v>0</v>
      </c>
      <c r="I15" s="610">
        <v>3</v>
      </c>
      <c r="J15" s="610">
        <v>280.29000000000002</v>
      </c>
      <c r="K15" s="598">
        <v>1</v>
      </c>
      <c r="L15" s="610">
        <v>3</v>
      </c>
      <c r="M15" s="611">
        <v>280.29000000000002</v>
      </c>
    </row>
    <row r="16" spans="1:13" ht="14.45" customHeight="1" x14ac:dyDescent="0.2">
      <c r="A16" s="592" t="s">
        <v>555</v>
      </c>
      <c r="B16" s="593" t="s">
        <v>808</v>
      </c>
      <c r="C16" s="593" t="s">
        <v>707</v>
      </c>
      <c r="D16" s="593" t="s">
        <v>705</v>
      </c>
      <c r="E16" s="593" t="s">
        <v>708</v>
      </c>
      <c r="F16" s="610"/>
      <c r="G16" s="610"/>
      <c r="H16" s="598">
        <v>0</v>
      </c>
      <c r="I16" s="610">
        <v>3</v>
      </c>
      <c r="J16" s="610">
        <v>560.61</v>
      </c>
      <c r="K16" s="598">
        <v>1</v>
      </c>
      <c r="L16" s="610">
        <v>3</v>
      </c>
      <c r="M16" s="611">
        <v>560.61</v>
      </c>
    </row>
    <row r="17" spans="1:13" ht="14.45" customHeight="1" x14ac:dyDescent="0.2">
      <c r="A17" s="592" t="s">
        <v>555</v>
      </c>
      <c r="B17" s="593" t="s">
        <v>809</v>
      </c>
      <c r="C17" s="593" t="s">
        <v>690</v>
      </c>
      <c r="D17" s="593" t="s">
        <v>691</v>
      </c>
      <c r="E17" s="593" t="s">
        <v>692</v>
      </c>
      <c r="F17" s="610"/>
      <c r="G17" s="610"/>
      <c r="H17" s="598">
        <v>0</v>
      </c>
      <c r="I17" s="610">
        <v>2</v>
      </c>
      <c r="J17" s="610">
        <v>131.08000000000001</v>
      </c>
      <c r="K17" s="598">
        <v>1</v>
      </c>
      <c r="L17" s="610">
        <v>2</v>
      </c>
      <c r="M17" s="611">
        <v>131.08000000000001</v>
      </c>
    </row>
    <row r="18" spans="1:13" ht="14.45" customHeight="1" x14ac:dyDescent="0.2">
      <c r="A18" s="592" t="s">
        <v>555</v>
      </c>
      <c r="B18" s="593" t="s">
        <v>810</v>
      </c>
      <c r="C18" s="593" t="s">
        <v>680</v>
      </c>
      <c r="D18" s="593" t="s">
        <v>681</v>
      </c>
      <c r="E18" s="593" t="s">
        <v>682</v>
      </c>
      <c r="F18" s="610"/>
      <c r="G18" s="610"/>
      <c r="H18" s="598">
        <v>0</v>
      </c>
      <c r="I18" s="610">
        <v>1</v>
      </c>
      <c r="J18" s="610">
        <v>279.52999999999997</v>
      </c>
      <c r="K18" s="598">
        <v>1</v>
      </c>
      <c r="L18" s="610">
        <v>1</v>
      </c>
      <c r="M18" s="611">
        <v>279.52999999999997</v>
      </c>
    </row>
    <row r="19" spans="1:13" ht="14.45" customHeight="1" x14ac:dyDescent="0.2">
      <c r="A19" s="592" t="s">
        <v>555</v>
      </c>
      <c r="B19" s="593" t="s">
        <v>810</v>
      </c>
      <c r="C19" s="593" t="s">
        <v>683</v>
      </c>
      <c r="D19" s="593" t="s">
        <v>684</v>
      </c>
      <c r="E19" s="593" t="s">
        <v>685</v>
      </c>
      <c r="F19" s="610">
        <v>2</v>
      </c>
      <c r="G19" s="610">
        <v>621.17999999999995</v>
      </c>
      <c r="H19" s="598">
        <v>1</v>
      </c>
      <c r="I19" s="610"/>
      <c r="J19" s="610"/>
      <c r="K19" s="598">
        <v>0</v>
      </c>
      <c r="L19" s="610">
        <v>2</v>
      </c>
      <c r="M19" s="611">
        <v>621.17999999999995</v>
      </c>
    </row>
    <row r="20" spans="1:13" ht="14.45" customHeight="1" x14ac:dyDescent="0.2">
      <c r="A20" s="592" t="s">
        <v>555</v>
      </c>
      <c r="B20" s="593" t="s">
        <v>810</v>
      </c>
      <c r="C20" s="593" t="s">
        <v>686</v>
      </c>
      <c r="D20" s="593" t="s">
        <v>687</v>
      </c>
      <c r="E20" s="593" t="s">
        <v>688</v>
      </c>
      <c r="F20" s="610">
        <v>1</v>
      </c>
      <c r="G20" s="610">
        <v>279.52999999999997</v>
      </c>
      <c r="H20" s="598">
        <v>1</v>
      </c>
      <c r="I20" s="610"/>
      <c r="J20" s="610"/>
      <c r="K20" s="598">
        <v>0</v>
      </c>
      <c r="L20" s="610">
        <v>1</v>
      </c>
      <c r="M20" s="611">
        <v>279.52999999999997</v>
      </c>
    </row>
    <row r="21" spans="1:13" ht="14.45" customHeight="1" x14ac:dyDescent="0.2">
      <c r="A21" s="592" t="s">
        <v>555</v>
      </c>
      <c r="B21" s="593" t="s">
        <v>811</v>
      </c>
      <c r="C21" s="593" t="s">
        <v>743</v>
      </c>
      <c r="D21" s="593" t="s">
        <v>744</v>
      </c>
      <c r="E21" s="593" t="s">
        <v>745</v>
      </c>
      <c r="F21" s="610"/>
      <c r="G21" s="610"/>
      <c r="H21" s="598">
        <v>0</v>
      </c>
      <c r="I21" s="610">
        <v>3</v>
      </c>
      <c r="J21" s="610">
        <v>147.24</v>
      </c>
      <c r="K21" s="598">
        <v>1</v>
      </c>
      <c r="L21" s="610">
        <v>3</v>
      </c>
      <c r="M21" s="611">
        <v>147.24</v>
      </c>
    </row>
    <row r="22" spans="1:13" ht="14.45" customHeight="1" x14ac:dyDescent="0.2">
      <c r="A22" s="592" t="s">
        <v>555</v>
      </c>
      <c r="B22" s="593" t="s">
        <v>806</v>
      </c>
      <c r="C22" s="593" t="s">
        <v>693</v>
      </c>
      <c r="D22" s="593" t="s">
        <v>630</v>
      </c>
      <c r="E22" s="593" t="s">
        <v>694</v>
      </c>
      <c r="F22" s="610"/>
      <c r="G22" s="610"/>
      <c r="H22" s="598">
        <v>0</v>
      </c>
      <c r="I22" s="610">
        <v>3</v>
      </c>
      <c r="J22" s="610">
        <v>528.96</v>
      </c>
      <c r="K22" s="598">
        <v>1</v>
      </c>
      <c r="L22" s="610">
        <v>3</v>
      </c>
      <c r="M22" s="611">
        <v>528.96</v>
      </c>
    </row>
    <row r="23" spans="1:13" ht="14.45" customHeight="1" x14ac:dyDescent="0.2">
      <c r="A23" s="592" t="s">
        <v>556</v>
      </c>
      <c r="B23" s="593" t="s">
        <v>803</v>
      </c>
      <c r="C23" s="593" t="s">
        <v>558</v>
      </c>
      <c r="D23" s="593" t="s">
        <v>559</v>
      </c>
      <c r="E23" s="593" t="s">
        <v>560</v>
      </c>
      <c r="F23" s="610"/>
      <c r="G23" s="610"/>
      <c r="H23" s="598">
        <v>0</v>
      </c>
      <c r="I23" s="610">
        <v>2</v>
      </c>
      <c r="J23" s="610">
        <v>239.4</v>
      </c>
      <c r="K23" s="598">
        <v>1</v>
      </c>
      <c r="L23" s="610">
        <v>2</v>
      </c>
      <c r="M23" s="611">
        <v>239.4</v>
      </c>
    </row>
    <row r="24" spans="1:13" ht="14.45" customHeight="1" thickBot="1" x14ac:dyDescent="0.25">
      <c r="A24" s="600" t="s">
        <v>556</v>
      </c>
      <c r="B24" s="601" t="s">
        <v>805</v>
      </c>
      <c r="C24" s="601" t="s">
        <v>777</v>
      </c>
      <c r="D24" s="601" t="s">
        <v>778</v>
      </c>
      <c r="E24" s="601" t="s">
        <v>576</v>
      </c>
      <c r="F24" s="612">
        <v>1</v>
      </c>
      <c r="G24" s="612">
        <v>0</v>
      </c>
      <c r="H24" s="606"/>
      <c r="I24" s="612"/>
      <c r="J24" s="612"/>
      <c r="K24" s="606"/>
      <c r="L24" s="612">
        <v>1</v>
      </c>
      <c r="M24" s="613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BEA0259-2096-408E-95B5-3AB76C43E81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450</v>
      </c>
      <c r="B5" s="489" t="s">
        <v>451</v>
      </c>
      <c r="C5" s="490" t="s">
        <v>452</v>
      </c>
      <c r="D5" s="490" t="s">
        <v>452</v>
      </c>
      <c r="E5" s="490"/>
      <c r="F5" s="490" t="s">
        <v>452</v>
      </c>
      <c r="G5" s="490" t="s">
        <v>452</v>
      </c>
      <c r="H5" s="490" t="s">
        <v>452</v>
      </c>
      <c r="I5" s="491" t="s">
        <v>452</v>
      </c>
      <c r="J5" s="492" t="s">
        <v>68</v>
      </c>
    </row>
    <row r="6" spans="1:10" ht="14.45" customHeight="1" x14ac:dyDescent="0.2">
      <c r="A6" s="488" t="s">
        <v>450</v>
      </c>
      <c r="B6" s="489" t="s">
        <v>813</v>
      </c>
      <c r="C6" s="490">
        <v>16.27692</v>
      </c>
      <c r="D6" s="490">
        <v>17.520920000000004</v>
      </c>
      <c r="E6" s="490"/>
      <c r="F6" s="490">
        <v>13.31968</v>
      </c>
      <c r="G6" s="490">
        <v>17</v>
      </c>
      <c r="H6" s="490">
        <v>-3.68032</v>
      </c>
      <c r="I6" s="491">
        <v>0.78351058823529407</v>
      </c>
      <c r="J6" s="492" t="s">
        <v>1</v>
      </c>
    </row>
    <row r="7" spans="1:10" ht="14.45" customHeight="1" x14ac:dyDescent="0.2">
      <c r="A7" s="488" t="s">
        <v>450</v>
      </c>
      <c r="B7" s="489" t="s">
        <v>814</v>
      </c>
      <c r="C7" s="490">
        <v>2.8581300000000001</v>
      </c>
      <c r="D7" s="490">
        <v>2.7241499999999998</v>
      </c>
      <c r="E7" s="490"/>
      <c r="F7" s="490">
        <v>3.4880499999999999</v>
      </c>
      <c r="G7" s="490">
        <v>3</v>
      </c>
      <c r="H7" s="490">
        <v>0.48804999999999987</v>
      </c>
      <c r="I7" s="491">
        <v>1.1626833333333333</v>
      </c>
      <c r="J7" s="492" t="s">
        <v>1</v>
      </c>
    </row>
    <row r="8" spans="1:10" ht="14.45" customHeight="1" x14ac:dyDescent="0.2">
      <c r="A8" s="488" t="s">
        <v>450</v>
      </c>
      <c r="B8" s="489" t="s">
        <v>815</v>
      </c>
      <c r="C8" s="490">
        <v>27.599420000000002</v>
      </c>
      <c r="D8" s="490">
        <v>29.506830000000001</v>
      </c>
      <c r="E8" s="490"/>
      <c r="F8" s="490">
        <v>34.659009999999995</v>
      </c>
      <c r="G8" s="490">
        <v>30</v>
      </c>
      <c r="H8" s="490">
        <v>4.659009999999995</v>
      </c>
      <c r="I8" s="491">
        <v>1.1553003333333332</v>
      </c>
      <c r="J8" s="492" t="s">
        <v>1</v>
      </c>
    </row>
    <row r="9" spans="1:10" ht="14.45" customHeight="1" x14ac:dyDescent="0.2">
      <c r="A9" s="488" t="s">
        <v>450</v>
      </c>
      <c r="B9" s="489" t="s">
        <v>816</v>
      </c>
      <c r="C9" s="490">
        <v>28.369400000000002</v>
      </c>
      <c r="D9" s="490">
        <v>31.460169999999998</v>
      </c>
      <c r="E9" s="490"/>
      <c r="F9" s="490">
        <v>27.445</v>
      </c>
      <c r="G9" s="490">
        <v>31.999998046875</v>
      </c>
      <c r="H9" s="490">
        <v>-4.5549980468749993</v>
      </c>
      <c r="I9" s="491">
        <v>0.85765630234718648</v>
      </c>
      <c r="J9" s="492" t="s">
        <v>1</v>
      </c>
    </row>
    <row r="10" spans="1:10" ht="14.45" customHeight="1" x14ac:dyDescent="0.2">
      <c r="A10" s="488" t="s">
        <v>450</v>
      </c>
      <c r="B10" s="489" t="s">
        <v>817</v>
      </c>
      <c r="C10" s="490">
        <v>6.452</v>
      </c>
      <c r="D10" s="490">
        <v>7.4499999999999993</v>
      </c>
      <c r="E10" s="490"/>
      <c r="F10" s="490">
        <v>8.3208000000000002</v>
      </c>
      <c r="G10" s="490">
        <v>8</v>
      </c>
      <c r="H10" s="490">
        <v>0.3208000000000002</v>
      </c>
      <c r="I10" s="491">
        <v>1.0401</v>
      </c>
      <c r="J10" s="492" t="s">
        <v>1</v>
      </c>
    </row>
    <row r="11" spans="1:10" ht="14.45" customHeight="1" x14ac:dyDescent="0.2">
      <c r="A11" s="488" t="s">
        <v>450</v>
      </c>
      <c r="B11" s="489" t="s">
        <v>818</v>
      </c>
      <c r="C11" s="490">
        <v>2.0659999999999998</v>
      </c>
      <c r="D11" s="490">
        <v>2.0179999999999998</v>
      </c>
      <c r="E11" s="490"/>
      <c r="F11" s="490">
        <v>2.016</v>
      </c>
      <c r="G11" s="490">
        <v>3</v>
      </c>
      <c r="H11" s="490">
        <v>-0.98399999999999999</v>
      </c>
      <c r="I11" s="491">
        <v>0.67200000000000004</v>
      </c>
      <c r="J11" s="492" t="s">
        <v>1</v>
      </c>
    </row>
    <row r="12" spans="1:10" ht="14.45" customHeight="1" x14ac:dyDescent="0.2">
      <c r="A12" s="488" t="s">
        <v>450</v>
      </c>
      <c r="B12" s="489" t="s">
        <v>455</v>
      </c>
      <c r="C12" s="490">
        <v>83.621870000000001</v>
      </c>
      <c r="D12" s="490">
        <v>90.680070000000015</v>
      </c>
      <c r="E12" s="490"/>
      <c r="F12" s="490">
        <v>89.248540000000006</v>
      </c>
      <c r="G12" s="490">
        <v>92.999998046874992</v>
      </c>
      <c r="H12" s="490">
        <v>-3.751458046874987</v>
      </c>
      <c r="I12" s="491">
        <v>0.9596617405842941</v>
      </c>
      <c r="J12" s="492" t="s">
        <v>456</v>
      </c>
    </row>
    <row r="14" spans="1:10" ht="14.45" customHeight="1" x14ac:dyDescent="0.2">
      <c r="A14" s="488" t="s">
        <v>450</v>
      </c>
      <c r="B14" s="489" t="s">
        <v>451</v>
      </c>
      <c r="C14" s="490" t="s">
        <v>452</v>
      </c>
      <c r="D14" s="490" t="s">
        <v>452</v>
      </c>
      <c r="E14" s="490"/>
      <c r="F14" s="490" t="s">
        <v>452</v>
      </c>
      <c r="G14" s="490" t="s">
        <v>452</v>
      </c>
      <c r="H14" s="490" t="s">
        <v>452</v>
      </c>
      <c r="I14" s="491" t="s">
        <v>452</v>
      </c>
      <c r="J14" s="492" t="s">
        <v>68</v>
      </c>
    </row>
    <row r="15" spans="1:10" ht="14.45" customHeight="1" x14ac:dyDescent="0.2">
      <c r="A15" s="488" t="s">
        <v>457</v>
      </c>
      <c r="B15" s="489" t="s">
        <v>458</v>
      </c>
      <c r="C15" s="490" t="s">
        <v>452</v>
      </c>
      <c r="D15" s="490" t="s">
        <v>452</v>
      </c>
      <c r="E15" s="490"/>
      <c r="F15" s="490" t="s">
        <v>452</v>
      </c>
      <c r="G15" s="490" t="s">
        <v>452</v>
      </c>
      <c r="H15" s="490" t="s">
        <v>452</v>
      </c>
      <c r="I15" s="491" t="s">
        <v>452</v>
      </c>
      <c r="J15" s="492" t="s">
        <v>0</v>
      </c>
    </row>
    <row r="16" spans="1:10" ht="14.45" customHeight="1" x14ac:dyDescent="0.2">
      <c r="A16" s="488" t="s">
        <v>457</v>
      </c>
      <c r="B16" s="489" t="s">
        <v>813</v>
      </c>
      <c r="C16" s="490">
        <v>16.27692</v>
      </c>
      <c r="D16" s="490">
        <v>17.520920000000004</v>
      </c>
      <c r="E16" s="490"/>
      <c r="F16" s="490">
        <v>13.31968</v>
      </c>
      <c r="G16" s="490">
        <v>17</v>
      </c>
      <c r="H16" s="490">
        <v>-3.68032</v>
      </c>
      <c r="I16" s="491">
        <v>0.78351058823529407</v>
      </c>
      <c r="J16" s="492" t="s">
        <v>1</v>
      </c>
    </row>
    <row r="17" spans="1:10" ht="14.45" customHeight="1" x14ac:dyDescent="0.2">
      <c r="A17" s="488" t="s">
        <v>457</v>
      </c>
      <c r="B17" s="489" t="s">
        <v>814</v>
      </c>
      <c r="C17" s="490">
        <v>1.7354000000000001</v>
      </c>
      <c r="D17" s="490">
        <v>1.3918400000000002</v>
      </c>
      <c r="E17" s="490"/>
      <c r="F17" s="490">
        <v>1.6215700000000002</v>
      </c>
      <c r="G17" s="490">
        <v>1</v>
      </c>
      <c r="H17" s="490">
        <v>0.62157000000000018</v>
      </c>
      <c r="I17" s="491">
        <v>1.6215700000000002</v>
      </c>
      <c r="J17" s="492" t="s">
        <v>1</v>
      </c>
    </row>
    <row r="18" spans="1:10" ht="14.45" customHeight="1" x14ac:dyDescent="0.2">
      <c r="A18" s="488" t="s">
        <v>457</v>
      </c>
      <c r="B18" s="489" t="s">
        <v>815</v>
      </c>
      <c r="C18" s="490">
        <v>15.629630000000002</v>
      </c>
      <c r="D18" s="490">
        <v>16.881640000000001</v>
      </c>
      <c r="E18" s="490"/>
      <c r="F18" s="490">
        <v>20.029889999999998</v>
      </c>
      <c r="G18" s="490">
        <v>16</v>
      </c>
      <c r="H18" s="490">
        <v>4.0298899999999982</v>
      </c>
      <c r="I18" s="491">
        <v>1.2518681249999999</v>
      </c>
      <c r="J18" s="492" t="s">
        <v>1</v>
      </c>
    </row>
    <row r="19" spans="1:10" ht="14.45" customHeight="1" x14ac:dyDescent="0.2">
      <c r="A19" s="488" t="s">
        <v>457</v>
      </c>
      <c r="B19" s="489" t="s">
        <v>816</v>
      </c>
      <c r="C19" s="490">
        <v>25.918400000000002</v>
      </c>
      <c r="D19" s="490">
        <v>28.612299999999998</v>
      </c>
      <c r="E19" s="490"/>
      <c r="F19" s="490">
        <v>25.7166</v>
      </c>
      <c r="G19" s="490">
        <v>29</v>
      </c>
      <c r="H19" s="490">
        <v>-3.2834000000000003</v>
      </c>
      <c r="I19" s="491">
        <v>0.8867793103448276</v>
      </c>
      <c r="J19" s="492" t="s">
        <v>1</v>
      </c>
    </row>
    <row r="20" spans="1:10" ht="14.45" customHeight="1" x14ac:dyDescent="0.2">
      <c r="A20" s="488" t="s">
        <v>457</v>
      </c>
      <c r="B20" s="489" t="s">
        <v>817</v>
      </c>
      <c r="C20" s="490">
        <v>4.4340000000000002</v>
      </c>
      <c r="D20" s="490">
        <v>4.05</v>
      </c>
      <c r="E20" s="490"/>
      <c r="F20" s="490">
        <v>4.6429999999999998</v>
      </c>
      <c r="G20" s="490">
        <v>4</v>
      </c>
      <c r="H20" s="490">
        <v>0.64299999999999979</v>
      </c>
      <c r="I20" s="491">
        <v>1.1607499999999999</v>
      </c>
      <c r="J20" s="492" t="s">
        <v>1</v>
      </c>
    </row>
    <row r="21" spans="1:10" ht="14.45" customHeight="1" x14ac:dyDescent="0.2">
      <c r="A21" s="488" t="s">
        <v>457</v>
      </c>
      <c r="B21" s="489" t="s">
        <v>818</v>
      </c>
      <c r="C21" s="490">
        <v>1.1000000000000001</v>
      </c>
      <c r="D21" s="490">
        <v>0.75600000000000001</v>
      </c>
      <c r="E21" s="490"/>
      <c r="F21" s="490">
        <v>0.88200000000000001</v>
      </c>
      <c r="G21" s="490">
        <v>1</v>
      </c>
      <c r="H21" s="490">
        <v>-0.11799999999999999</v>
      </c>
      <c r="I21" s="491">
        <v>0.88200000000000001</v>
      </c>
      <c r="J21" s="492" t="s">
        <v>1</v>
      </c>
    </row>
    <row r="22" spans="1:10" ht="14.45" customHeight="1" x14ac:dyDescent="0.2">
      <c r="A22" s="488" t="s">
        <v>457</v>
      </c>
      <c r="B22" s="489" t="s">
        <v>459</v>
      </c>
      <c r="C22" s="490">
        <v>65.094349999999991</v>
      </c>
      <c r="D22" s="490">
        <v>69.212699999999998</v>
      </c>
      <c r="E22" s="490"/>
      <c r="F22" s="490">
        <v>66.212739999999997</v>
      </c>
      <c r="G22" s="490">
        <v>68</v>
      </c>
      <c r="H22" s="490">
        <v>-1.7872600000000034</v>
      </c>
      <c r="I22" s="491">
        <v>0.97371676470588231</v>
      </c>
      <c r="J22" s="492" t="s">
        <v>460</v>
      </c>
    </row>
    <row r="23" spans="1:10" ht="14.45" customHeight="1" x14ac:dyDescent="0.2">
      <c r="A23" s="488" t="s">
        <v>452</v>
      </c>
      <c r="B23" s="489" t="s">
        <v>452</v>
      </c>
      <c r="C23" s="490" t="s">
        <v>452</v>
      </c>
      <c r="D23" s="490" t="s">
        <v>452</v>
      </c>
      <c r="E23" s="490"/>
      <c r="F23" s="490" t="s">
        <v>452</v>
      </c>
      <c r="G23" s="490" t="s">
        <v>452</v>
      </c>
      <c r="H23" s="490" t="s">
        <v>452</v>
      </c>
      <c r="I23" s="491" t="s">
        <v>452</v>
      </c>
      <c r="J23" s="492" t="s">
        <v>461</v>
      </c>
    </row>
    <row r="24" spans="1:10" ht="14.45" customHeight="1" x14ac:dyDescent="0.2">
      <c r="A24" s="488" t="s">
        <v>465</v>
      </c>
      <c r="B24" s="489" t="s">
        <v>466</v>
      </c>
      <c r="C24" s="490" t="s">
        <v>452</v>
      </c>
      <c r="D24" s="490" t="s">
        <v>452</v>
      </c>
      <c r="E24" s="490"/>
      <c r="F24" s="490" t="s">
        <v>452</v>
      </c>
      <c r="G24" s="490" t="s">
        <v>452</v>
      </c>
      <c r="H24" s="490" t="s">
        <v>452</v>
      </c>
      <c r="I24" s="491" t="s">
        <v>452</v>
      </c>
      <c r="J24" s="492" t="s">
        <v>0</v>
      </c>
    </row>
    <row r="25" spans="1:10" ht="14.45" customHeight="1" x14ac:dyDescent="0.2">
      <c r="A25" s="488" t="s">
        <v>465</v>
      </c>
      <c r="B25" s="489" t="s">
        <v>814</v>
      </c>
      <c r="C25" s="490">
        <v>1.12273</v>
      </c>
      <c r="D25" s="490">
        <v>1.3323099999999999</v>
      </c>
      <c r="E25" s="490"/>
      <c r="F25" s="490">
        <v>1.8664799999999997</v>
      </c>
      <c r="G25" s="490">
        <v>2</v>
      </c>
      <c r="H25" s="490">
        <v>-0.13352000000000031</v>
      </c>
      <c r="I25" s="491">
        <v>0.93323999999999985</v>
      </c>
      <c r="J25" s="492" t="s">
        <v>1</v>
      </c>
    </row>
    <row r="26" spans="1:10" ht="14.45" customHeight="1" x14ac:dyDescent="0.2">
      <c r="A26" s="488" t="s">
        <v>465</v>
      </c>
      <c r="B26" s="489" t="s">
        <v>815</v>
      </c>
      <c r="C26" s="490">
        <v>11.969790000000001</v>
      </c>
      <c r="D26" s="490">
        <v>12.62519</v>
      </c>
      <c r="E26" s="490"/>
      <c r="F26" s="490">
        <v>14.629119999999999</v>
      </c>
      <c r="G26" s="490">
        <v>14</v>
      </c>
      <c r="H26" s="490">
        <v>0.62911999999999857</v>
      </c>
      <c r="I26" s="491">
        <v>1.0449371428571428</v>
      </c>
      <c r="J26" s="492" t="s">
        <v>1</v>
      </c>
    </row>
    <row r="27" spans="1:10" ht="14.45" customHeight="1" x14ac:dyDescent="0.2">
      <c r="A27" s="488" t="s">
        <v>465</v>
      </c>
      <c r="B27" s="489" t="s">
        <v>816</v>
      </c>
      <c r="C27" s="490">
        <v>2.4510000000000001</v>
      </c>
      <c r="D27" s="490">
        <v>2.8478700000000003</v>
      </c>
      <c r="E27" s="490"/>
      <c r="F27" s="490">
        <v>1.7284000000000002</v>
      </c>
      <c r="G27" s="490">
        <v>3</v>
      </c>
      <c r="H27" s="490">
        <v>-1.2715999999999998</v>
      </c>
      <c r="I27" s="491">
        <v>0.57613333333333339</v>
      </c>
      <c r="J27" s="492" t="s">
        <v>1</v>
      </c>
    </row>
    <row r="28" spans="1:10" ht="14.45" customHeight="1" x14ac:dyDescent="0.2">
      <c r="A28" s="488" t="s">
        <v>465</v>
      </c>
      <c r="B28" s="489" t="s">
        <v>817</v>
      </c>
      <c r="C28" s="490">
        <v>2.0179999999999998</v>
      </c>
      <c r="D28" s="490">
        <v>3.4</v>
      </c>
      <c r="E28" s="490"/>
      <c r="F28" s="490">
        <v>3.6778000000000004</v>
      </c>
      <c r="G28" s="490">
        <v>4</v>
      </c>
      <c r="H28" s="490">
        <v>-0.3221999999999996</v>
      </c>
      <c r="I28" s="491">
        <v>0.9194500000000001</v>
      </c>
      <c r="J28" s="492" t="s">
        <v>1</v>
      </c>
    </row>
    <row r="29" spans="1:10" ht="14.45" customHeight="1" x14ac:dyDescent="0.2">
      <c r="A29" s="488" t="s">
        <v>465</v>
      </c>
      <c r="B29" s="489" t="s">
        <v>818</v>
      </c>
      <c r="C29" s="490">
        <v>0.96599999999999997</v>
      </c>
      <c r="D29" s="490">
        <v>1.262</v>
      </c>
      <c r="E29" s="490"/>
      <c r="F29" s="490">
        <v>1.1339999999999999</v>
      </c>
      <c r="G29" s="490">
        <v>2</v>
      </c>
      <c r="H29" s="490">
        <v>-0.8660000000000001</v>
      </c>
      <c r="I29" s="491">
        <v>0.56699999999999995</v>
      </c>
      <c r="J29" s="492" t="s">
        <v>1</v>
      </c>
    </row>
    <row r="30" spans="1:10" ht="14.45" customHeight="1" x14ac:dyDescent="0.2">
      <c r="A30" s="488" t="s">
        <v>465</v>
      </c>
      <c r="B30" s="489" t="s">
        <v>467</v>
      </c>
      <c r="C30" s="490">
        <v>18.527520000000003</v>
      </c>
      <c r="D30" s="490">
        <v>21.467369999999999</v>
      </c>
      <c r="E30" s="490"/>
      <c r="F30" s="490">
        <v>23.035800000000002</v>
      </c>
      <c r="G30" s="490">
        <v>25</v>
      </c>
      <c r="H30" s="490">
        <v>-1.9641999999999982</v>
      </c>
      <c r="I30" s="491">
        <v>0.92143200000000003</v>
      </c>
      <c r="J30" s="492" t="s">
        <v>460</v>
      </c>
    </row>
    <row r="31" spans="1:10" ht="14.45" customHeight="1" x14ac:dyDescent="0.2">
      <c r="A31" s="488" t="s">
        <v>452</v>
      </c>
      <c r="B31" s="489" t="s">
        <v>452</v>
      </c>
      <c r="C31" s="490" t="s">
        <v>452</v>
      </c>
      <c r="D31" s="490" t="s">
        <v>452</v>
      </c>
      <c r="E31" s="490"/>
      <c r="F31" s="490" t="s">
        <v>452</v>
      </c>
      <c r="G31" s="490" t="s">
        <v>452</v>
      </c>
      <c r="H31" s="490" t="s">
        <v>452</v>
      </c>
      <c r="I31" s="491" t="s">
        <v>452</v>
      </c>
      <c r="J31" s="492" t="s">
        <v>461</v>
      </c>
    </row>
    <row r="32" spans="1:10" ht="14.45" customHeight="1" x14ac:dyDescent="0.2">
      <c r="A32" s="488" t="s">
        <v>450</v>
      </c>
      <c r="B32" s="489" t="s">
        <v>455</v>
      </c>
      <c r="C32" s="490">
        <v>83.621869999999987</v>
      </c>
      <c r="D32" s="490">
        <v>90.680070000000015</v>
      </c>
      <c r="E32" s="490"/>
      <c r="F32" s="490">
        <v>89.248539999999991</v>
      </c>
      <c r="G32" s="490">
        <v>93</v>
      </c>
      <c r="H32" s="490">
        <v>-3.7514600000000087</v>
      </c>
      <c r="I32" s="491">
        <v>0.95966172043010745</v>
      </c>
      <c r="J32" s="492" t="s">
        <v>456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D175FC7F-FE32-4822-B64F-701E1C840EF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980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3.3467783900559289</v>
      </c>
      <c r="J3" s="98">
        <f>SUBTOTAL(9,J5:J1048576)</f>
        <v>26667</v>
      </c>
      <c r="K3" s="99">
        <f>SUBTOTAL(9,K5:K1048576)</f>
        <v>89248.53932762146</v>
      </c>
    </row>
    <row r="4" spans="1:11" s="208" customFormat="1" ht="14.45" customHeight="1" thickBot="1" x14ac:dyDescent="0.2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6" t="s">
        <v>11</v>
      </c>
      <c r="I4" s="497" t="s">
        <v>142</v>
      </c>
      <c r="J4" s="497" t="s">
        <v>13</v>
      </c>
      <c r="K4" s="498" t="s">
        <v>159</v>
      </c>
    </row>
    <row r="5" spans="1:11" ht="14.45" customHeight="1" x14ac:dyDescent="0.2">
      <c r="A5" s="585" t="s">
        <v>450</v>
      </c>
      <c r="B5" s="586" t="s">
        <v>451</v>
      </c>
      <c r="C5" s="589" t="s">
        <v>457</v>
      </c>
      <c r="D5" s="623" t="s">
        <v>458</v>
      </c>
      <c r="E5" s="589" t="s">
        <v>819</v>
      </c>
      <c r="F5" s="623" t="s">
        <v>820</v>
      </c>
      <c r="G5" s="589" t="s">
        <v>821</v>
      </c>
      <c r="H5" s="589" t="s">
        <v>822</v>
      </c>
      <c r="I5" s="116">
        <v>208.1199951171875</v>
      </c>
      <c r="J5" s="116">
        <v>64</v>
      </c>
      <c r="K5" s="609">
        <v>13319.6796875</v>
      </c>
    </row>
    <row r="6" spans="1:11" ht="14.45" customHeight="1" x14ac:dyDescent="0.2">
      <c r="A6" s="592" t="s">
        <v>450</v>
      </c>
      <c r="B6" s="593" t="s">
        <v>451</v>
      </c>
      <c r="C6" s="596" t="s">
        <v>457</v>
      </c>
      <c r="D6" s="624" t="s">
        <v>458</v>
      </c>
      <c r="E6" s="596" t="s">
        <v>823</v>
      </c>
      <c r="F6" s="624" t="s">
        <v>824</v>
      </c>
      <c r="G6" s="596" t="s">
        <v>825</v>
      </c>
      <c r="H6" s="596" t="s">
        <v>826</v>
      </c>
      <c r="I6" s="610">
        <v>13.016667048136393</v>
      </c>
      <c r="J6" s="610">
        <v>15</v>
      </c>
      <c r="K6" s="611">
        <v>195.26000213623047</v>
      </c>
    </row>
    <row r="7" spans="1:11" ht="14.45" customHeight="1" x14ac:dyDescent="0.2">
      <c r="A7" s="592" t="s">
        <v>450</v>
      </c>
      <c r="B7" s="593" t="s">
        <v>451</v>
      </c>
      <c r="C7" s="596" t="s">
        <v>457</v>
      </c>
      <c r="D7" s="624" t="s">
        <v>458</v>
      </c>
      <c r="E7" s="596" t="s">
        <v>823</v>
      </c>
      <c r="F7" s="624" t="s">
        <v>824</v>
      </c>
      <c r="G7" s="596" t="s">
        <v>827</v>
      </c>
      <c r="H7" s="596" t="s">
        <v>828</v>
      </c>
      <c r="I7" s="610">
        <v>0.86000001430511475</v>
      </c>
      <c r="J7" s="610">
        <v>10</v>
      </c>
      <c r="K7" s="611">
        <v>8.6000003814697266</v>
      </c>
    </row>
    <row r="8" spans="1:11" ht="14.45" customHeight="1" x14ac:dyDescent="0.2">
      <c r="A8" s="592" t="s">
        <v>450</v>
      </c>
      <c r="B8" s="593" t="s">
        <v>451</v>
      </c>
      <c r="C8" s="596" t="s">
        <v>457</v>
      </c>
      <c r="D8" s="624" t="s">
        <v>458</v>
      </c>
      <c r="E8" s="596" t="s">
        <v>823</v>
      </c>
      <c r="F8" s="624" t="s">
        <v>824</v>
      </c>
      <c r="G8" s="596" t="s">
        <v>829</v>
      </c>
      <c r="H8" s="596" t="s">
        <v>830</v>
      </c>
      <c r="I8" s="610">
        <v>1.5199999809265137</v>
      </c>
      <c r="J8" s="610">
        <v>5</v>
      </c>
      <c r="K8" s="611">
        <v>7.5999999046325684</v>
      </c>
    </row>
    <row r="9" spans="1:11" ht="14.45" customHeight="1" x14ac:dyDescent="0.2">
      <c r="A9" s="592" t="s">
        <v>450</v>
      </c>
      <c r="B9" s="593" t="s">
        <v>451</v>
      </c>
      <c r="C9" s="596" t="s">
        <v>457</v>
      </c>
      <c r="D9" s="624" t="s">
        <v>458</v>
      </c>
      <c r="E9" s="596" t="s">
        <v>823</v>
      </c>
      <c r="F9" s="624" t="s">
        <v>824</v>
      </c>
      <c r="G9" s="596" t="s">
        <v>831</v>
      </c>
      <c r="H9" s="596" t="s">
        <v>832</v>
      </c>
      <c r="I9" s="610">
        <v>2.059999942779541</v>
      </c>
      <c r="J9" s="610">
        <v>5</v>
      </c>
      <c r="K9" s="611">
        <v>10.300000190734863</v>
      </c>
    </row>
    <row r="10" spans="1:11" ht="14.45" customHeight="1" x14ac:dyDescent="0.2">
      <c r="A10" s="592" t="s">
        <v>450</v>
      </c>
      <c r="B10" s="593" t="s">
        <v>451</v>
      </c>
      <c r="C10" s="596" t="s">
        <v>457</v>
      </c>
      <c r="D10" s="624" t="s">
        <v>458</v>
      </c>
      <c r="E10" s="596" t="s">
        <v>823</v>
      </c>
      <c r="F10" s="624" t="s">
        <v>824</v>
      </c>
      <c r="G10" s="596" t="s">
        <v>833</v>
      </c>
      <c r="H10" s="596" t="s">
        <v>834</v>
      </c>
      <c r="I10" s="610">
        <v>7.6333333651224775</v>
      </c>
      <c r="J10" s="610">
        <v>20</v>
      </c>
      <c r="K10" s="611">
        <v>152.65999984741211</v>
      </c>
    </row>
    <row r="11" spans="1:11" ht="14.45" customHeight="1" x14ac:dyDescent="0.2">
      <c r="A11" s="592" t="s">
        <v>450</v>
      </c>
      <c r="B11" s="593" t="s">
        <v>451</v>
      </c>
      <c r="C11" s="596" t="s">
        <v>457</v>
      </c>
      <c r="D11" s="624" t="s">
        <v>458</v>
      </c>
      <c r="E11" s="596" t="s">
        <v>823</v>
      </c>
      <c r="F11" s="624" t="s">
        <v>824</v>
      </c>
      <c r="G11" s="596" t="s">
        <v>825</v>
      </c>
      <c r="H11" s="596" t="s">
        <v>835</v>
      </c>
      <c r="I11" s="610">
        <v>13.020000457763672</v>
      </c>
      <c r="J11" s="610">
        <v>28</v>
      </c>
      <c r="K11" s="611">
        <v>364.56000518798828</v>
      </c>
    </row>
    <row r="12" spans="1:11" ht="14.45" customHeight="1" x14ac:dyDescent="0.2">
      <c r="A12" s="592" t="s">
        <v>450</v>
      </c>
      <c r="B12" s="593" t="s">
        <v>451</v>
      </c>
      <c r="C12" s="596" t="s">
        <v>457</v>
      </c>
      <c r="D12" s="624" t="s">
        <v>458</v>
      </c>
      <c r="E12" s="596" t="s">
        <v>823</v>
      </c>
      <c r="F12" s="624" t="s">
        <v>824</v>
      </c>
      <c r="G12" s="596" t="s">
        <v>827</v>
      </c>
      <c r="H12" s="596" t="s">
        <v>836</v>
      </c>
      <c r="I12" s="610">
        <v>0.86000001430511475</v>
      </c>
      <c r="J12" s="610">
        <v>10</v>
      </c>
      <c r="K12" s="611">
        <v>8.6000003814697266</v>
      </c>
    </row>
    <row r="13" spans="1:11" ht="14.45" customHeight="1" x14ac:dyDescent="0.2">
      <c r="A13" s="592" t="s">
        <v>450</v>
      </c>
      <c r="B13" s="593" t="s">
        <v>451</v>
      </c>
      <c r="C13" s="596" t="s">
        <v>457</v>
      </c>
      <c r="D13" s="624" t="s">
        <v>458</v>
      </c>
      <c r="E13" s="596" t="s">
        <v>823</v>
      </c>
      <c r="F13" s="624" t="s">
        <v>824</v>
      </c>
      <c r="G13" s="596" t="s">
        <v>829</v>
      </c>
      <c r="H13" s="596" t="s">
        <v>837</v>
      </c>
      <c r="I13" s="610">
        <v>1.5199999809265137</v>
      </c>
      <c r="J13" s="610">
        <v>5</v>
      </c>
      <c r="K13" s="611">
        <v>7.5999999046325684</v>
      </c>
    </row>
    <row r="14" spans="1:11" ht="14.45" customHeight="1" x14ac:dyDescent="0.2">
      <c r="A14" s="592" t="s">
        <v>450</v>
      </c>
      <c r="B14" s="593" t="s">
        <v>451</v>
      </c>
      <c r="C14" s="596" t="s">
        <v>457</v>
      </c>
      <c r="D14" s="624" t="s">
        <v>458</v>
      </c>
      <c r="E14" s="596" t="s">
        <v>823</v>
      </c>
      <c r="F14" s="624" t="s">
        <v>824</v>
      </c>
      <c r="G14" s="596" t="s">
        <v>833</v>
      </c>
      <c r="H14" s="596" t="s">
        <v>838</v>
      </c>
      <c r="I14" s="610">
        <v>7.6333333651224775</v>
      </c>
      <c r="J14" s="610">
        <v>19</v>
      </c>
      <c r="K14" s="611">
        <v>145.03000259399414</v>
      </c>
    </row>
    <row r="15" spans="1:11" ht="14.45" customHeight="1" x14ac:dyDescent="0.2">
      <c r="A15" s="592" t="s">
        <v>450</v>
      </c>
      <c r="B15" s="593" t="s">
        <v>451</v>
      </c>
      <c r="C15" s="596" t="s">
        <v>457</v>
      </c>
      <c r="D15" s="624" t="s">
        <v>458</v>
      </c>
      <c r="E15" s="596" t="s">
        <v>823</v>
      </c>
      <c r="F15" s="624" t="s">
        <v>824</v>
      </c>
      <c r="G15" s="596" t="s">
        <v>839</v>
      </c>
      <c r="H15" s="596" t="s">
        <v>840</v>
      </c>
      <c r="I15" s="610">
        <v>30.505000114440918</v>
      </c>
      <c r="J15" s="610">
        <v>3</v>
      </c>
      <c r="K15" s="611">
        <v>91.510000228881836</v>
      </c>
    </row>
    <row r="16" spans="1:11" ht="14.45" customHeight="1" x14ac:dyDescent="0.2">
      <c r="A16" s="592" t="s">
        <v>450</v>
      </c>
      <c r="B16" s="593" t="s">
        <v>451</v>
      </c>
      <c r="C16" s="596" t="s">
        <v>457</v>
      </c>
      <c r="D16" s="624" t="s">
        <v>458</v>
      </c>
      <c r="E16" s="596" t="s">
        <v>823</v>
      </c>
      <c r="F16" s="624" t="s">
        <v>824</v>
      </c>
      <c r="G16" s="596" t="s">
        <v>841</v>
      </c>
      <c r="H16" s="596" t="s">
        <v>842</v>
      </c>
      <c r="I16" s="610">
        <v>29.883332570393879</v>
      </c>
      <c r="J16" s="610">
        <v>9</v>
      </c>
      <c r="K16" s="611">
        <v>268.95999526977539</v>
      </c>
    </row>
    <row r="17" spans="1:11" ht="14.45" customHeight="1" x14ac:dyDescent="0.2">
      <c r="A17" s="592" t="s">
        <v>450</v>
      </c>
      <c r="B17" s="593" t="s">
        <v>451</v>
      </c>
      <c r="C17" s="596" t="s">
        <v>457</v>
      </c>
      <c r="D17" s="624" t="s">
        <v>458</v>
      </c>
      <c r="E17" s="596" t="s">
        <v>823</v>
      </c>
      <c r="F17" s="624" t="s">
        <v>824</v>
      </c>
      <c r="G17" s="596" t="s">
        <v>839</v>
      </c>
      <c r="H17" s="596" t="s">
        <v>843</v>
      </c>
      <c r="I17" s="610">
        <v>30.400000095367432</v>
      </c>
      <c r="J17" s="610">
        <v>5</v>
      </c>
      <c r="K17" s="611">
        <v>152.11000061035156</v>
      </c>
    </row>
    <row r="18" spans="1:11" ht="14.45" customHeight="1" x14ac:dyDescent="0.2">
      <c r="A18" s="592" t="s">
        <v>450</v>
      </c>
      <c r="B18" s="593" t="s">
        <v>451</v>
      </c>
      <c r="C18" s="596" t="s">
        <v>457</v>
      </c>
      <c r="D18" s="624" t="s">
        <v>458</v>
      </c>
      <c r="E18" s="596" t="s">
        <v>823</v>
      </c>
      <c r="F18" s="624" t="s">
        <v>824</v>
      </c>
      <c r="G18" s="596" t="s">
        <v>841</v>
      </c>
      <c r="H18" s="596" t="s">
        <v>844</v>
      </c>
      <c r="I18" s="610">
        <v>29.814999580383301</v>
      </c>
      <c r="J18" s="610">
        <v>7</v>
      </c>
      <c r="K18" s="611">
        <v>208.77999877929688</v>
      </c>
    </row>
    <row r="19" spans="1:11" ht="14.45" customHeight="1" x14ac:dyDescent="0.2">
      <c r="A19" s="592" t="s">
        <v>450</v>
      </c>
      <c r="B19" s="593" t="s">
        <v>451</v>
      </c>
      <c r="C19" s="596" t="s">
        <v>457</v>
      </c>
      <c r="D19" s="624" t="s">
        <v>458</v>
      </c>
      <c r="E19" s="596" t="s">
        <v>845</v>
      </c>
      <c r="F19" s="624" t="s">
        <v>846</v>
      </c>
      <c r="G19" s="596" t="s">
        <v>847</v>
      </c>
      <c r="H19" s="596" t="s">
        <v>848</v>
      </c>
      <c r="I19" s="610">
        <v>9.9999997764825821E-3</v>
      </c>
      <c r="J19" s="610">
        <v>600</v>
      </c>
      <c r="K19" s="611">
        <v>6</v>
      </c>
    </row>
    <row r="20" spans="1:11" ht="14.45" customHeight="1" x14ac:dyDescent="0.2">
      <c r="A20" s="592" t="s">
        <v>450</v>
      </c>
      <c r="B20" s="593" t="s">
        <v>451</v>
      </c>
      <c r="C20" s="596" t="s">
        <v>457</v>
      </c>
      <c r="D20" s="624" t="s">
        <v>458</v>
      </c>
      <c r="E20" s="596" t="s">
        <v>845</v>
      </c>
      <c r="F20" s="624" t="s">
        <v>846</v>
      </c>
      <c r="G20" s="596" t="s">
        <v>847</v>
      </c>
      <c r="H20" s="596" t="s">
        <v>849</v>
      </c>
      <c r="I20" s="610">
        <v>1.2499999720603228E-2</v>
      </c>
      <c r="J20" s="610">
        <v>700</v>
      </c>
      <c r="K20" s="611">
        <v>8</v>
      </c>
    </row>
    <row r="21" spans="1:11" ht="14.45" customHeight="1" x14ac:dyDescent="0.2">
      <c r="A21" s="592" t="s">
        <v>450</v>
      </c>
      <c r="B21" s="593" t="s">
        <v>451</v>
      </c>
      <c r="C21" s="596" t="s">
        <v>457</v>
      </c>
      <c r="D21" s="624" t="s">
        <v>458</v>
      </c>
      <c r="E21" s="596" t="s">
        <v>845</v>
      </c>
      <c r="F21" s="624" t="s">
        <v>846</v>
      </c>
      <c r="G21" s="596" t="s">
        <v>850</v>
      </c>
      <c r="H21" s="596" t="s">
        <v>851</v>
      </c>
      <c r="I21" s="610">
        <v>42.349998474121094</v>
      </c>
      <c r="J21" s="610">
        <v>24</v>
      </c>
      <c r="K21" s="611">
        <v>1016.469970703125</v>
      </c>
    </row>
    <row r="22" spans="1:11" ht="14.45" customHeight="1" x14ac:dyDescent="0.2">
      <c r="A22" s="592" t="s">
        <v>450</v>
      </c>
      <c r="B22" s="593" t="s">
        <v>451</v>
      </c>
      <c r="C22" s="596" t="s">
        <v>457</v>
      </c>
      <c r="D22" s="624" t="s">
        <v>458</v>
      </c>
      <c r="E22" s="596" t="s">
        <v>845</v>
      </c>
      <c r="F22" s="624" t="s">
        <v>846</v>
      </c>
      <c r="G22" s="596" t="s">
        <v>852</v>
      </c>
      <c r="H22" s="596" t="s">
        <v>853</v>
      </c>
      <c r="I22" s="610">
        <v>21.979999542236328</v>
      </c>
      <c r="J22" s="610">
        <v>200</v>
      </c>
      <c r="K22" s="611">
        <v>4395.68994140625</v>
      </c>
    </row>
    <row r="23" spans="1:11" ht="14.45" customHeight="1" x14ac:dyDescent="0.2">
      <c r="A23" s="592" t="s">
        <v>450</v>
      </c>
      <c r="B23" s="593" t="s">
        <v>451</v>
      </c>
      <c r="C23" s="596" t="s">
        <v>457</v>
      </c>
      <c r="D23" s="624" t="s">
        <v>458</v>
      </c>
      <c r="E23" s="596" t="s">
        <v>845</v>
      </c>
      <c r="F23" s="624" t="s">
        <v>846</v>
      </c>
      <c r="G23" s="596" t="s">
        <v>854</v>
      </c>
      <c r="H23" s="596" t="s">
        <v>855</v>
      </c>
      <c r="I23" s="610">
        <v>64.129997253417969</v>
      </c>
      <c r="J23" s="610">
        <v>1</v>
      </c>
      <c r="K23" s="611">
        <v>64.129997253417969</v>
      </c>
    </row>
    <row r="24" spans="1:11" ht="14.45" customHeight="1" x14ac:dyDescent="0.2">
      <c r="A24" s="592" t="s">
        <v>450</v>
      </c>
      <c r="B24" s="593" t="s">
        <v>451</v>
      </c>
      <c r="C24" s="596" t="s">
        <v>457</v>
      </c>
      <c r="D24" s="624" t="s">
        <v>458</v>
      </c>
      <c r="E24" s="596" t="s">
        <v>845</v>
      </c>
      <c r="F24" s="624" t="s">
        <v>846</v>
      </c>
      <c r="G24" s="596" t="s">
        <v>856</v>
      </c>
      <c r="H24" s="596" t="s">
        <v>857</v>
      </c>
      <c r="I24" s="610">
        <v>17.979999542236328</v>
      </c>
      <c r="J24" s="610">
        <v>2</v>
      </c>
      <c r="K24" s="611">
        <v>35.959999084472656</v>
      </c>
    </row>
    <row r="25" spans="1:11" ht="14.45" customHeight="1" x14ac:dyDescent="0.2">
      <c r="A25" s="592" t="s">
        <v>450</v>
      </c>
      <c r="B25" s="593" t="s">
        <v>451</v>
      </c>
      <c r="C25" s="596" t="s">
        <v>457</v>
      </c>
      <c r="D25" s="624" t="s">
        <v>458</v>
      </c>
      <c r="E25" s="596" t="s">
        <v>845</v>
      </c>
      <c r="F25" s="624" t="s">
        <v>846</v>
      </c>
      <c r="G25" s="596" t="s">
        <v>858</v>
      </c>
      <c r="H25" s="596" t="s">
        <v>859</v>
      </c>
      <c r="I25" s="610">
        <v>17.979999542236328</v>
      </c>
      <c r="J25" s="610">
        <v>1</v>
      </c>
      <c r="K25" s="611">
        <v>17.979999542236328</v>
      </c>
    </row>
    <row r="26" spans="1:11" ht="14.45" customHeight="1" x14ac:dyDescent="0.2">
      <c r="A26" s="592" t="s">
        <v>450</v>
      </c>
      <c r="B26" s="593" t="s">
        <v>451</v>
      </c>
      <c r="C26" s="596" t="s">
        <v>457</v>
      </c>
      <c r="D26" s="624" t="s">
        <v>458</v>
      </c>
      <c r="E26" s="596" t="s">
        <v>845</v>
      </c>
      <c r="F26" s="624" t="s">
        <v>846</v>
      </c>
      <c r="G26" s="596" t="s">
        <v>860</v>
      </c>
      <c r="H26" s="596" t="s">
        <v>861</v>
      </c>
      <c r="I26" s="610">
        <v>1.7999999523162842</v>
      </c>
      <c r="J26" s="610">
        <v>250</v>
      </c>
      <c r="K26" s="611">
        <v>450</v>
      </c>
    </row>
    <row r="27" spans="1:11" ht="14.45" customHeight="1" x14ac:dyDescent="0.2">
      <c r="A27" s="592" t="s">
        <v>450</v>
      </c>
      <c r="B27" s="593" t="s">
        <v>451</v>
      </c>
      <c r="C27" s="596" t="s">
        <v>457</v>
      </c>
      <c r="D27" s="624" t="s">
        <v>458</v>
      </c>
      <c r="E27" s="596" t="s">
        <v>845</v>
      </c>
      <c r="F27" s="624" t="s">
        <v>846</v>
      </c>
      <c r="G27" s="596" t="s">
        <v>860</v>
      </c>
      <c r="H27" s="596" t="s">
        <v>862</v>
      </c>
      <c r="I27" s="610">
        <v>1.8049999475479126</v>
      </c>
      <c r="J27" s="610">
        <v>250</v>
      </c>
      <c r="K27" s="611">
        <v>451.5</v>
      </c>
    </row>
    <row r="28" spans="1:11" ht="14.45" customHeight="1" x14ac:dyDescent="0.2">
      <c r="A28" s="592" t="s">
        <v>450</v>
      </c>
      <c r="B28" s="593" t="s">
        <v>451</v>
      </c>
      <c r="C28" s="596" t="s">
        <v>457</v>
      </c>
      <c r="D28" s="624" t="s">
        <v>458</v>
      </c>
      <c r="E28" s="596" t="s">
        <v>845</v>
      </c>
      <c r="F28" s="624" t="s">
        <v>846</v>
      </c>
      <c r="G28" s="596" t="s">
        <v>863</v>
      </c>
      <c r="H28" s="596" t="s">
        <v>864</v>
      </c>
      <c r="I28" s="610">
        <v>272.25</v>
      </c>
      <c r="J28" s="610">
        <v>2</v>
      </c>
      <c r="K28" s="611">
        <v>544.5</v>
      </c>
    </row>
    <row r="29" spans="1:11" ht="14.45" customHeight="1" x14ac:dyDescent="0.2">
      <c r="A29" s="592" t="s">
        <v>450</v>
      </c>
      <c r="B29" s="593" t="s">
        <v>451</v>
      </c>
      <c r="C29" s="596" t="s">
        <v>457</v>
      </c>
      <c r="D29" s="624" t="s">
        <v>458</v>
      </c>
      <c r="E29" s="596" t="s">
        <v>845</v>
      </c>
      <c r="F29" s="624" t="s">
        <v>846</v>
      </c>
      <c r="G29" s="596" t="s">
        <v>865</v>
      </c>
      <c r="H29" s="596" t="s">
        <v>866</v>
      </c>
      <c r="I29" s="610">
        <v>2.5699999332427979</v>
      </c>
      <c r="J29" s="610">
        <v>200</v>
      </c>
      <c r="K29" s="611">
        <v>513.03997802734375</v>
      </c>
    </row>
    <row r="30" spans="1:11" ht="14.45" customHeight="1" x14ac:dyDescent="0.2">
      <c r="A30" s="592" t="s">
        <v>450</v>
      </c>
      <c r="B30" s="593" t="s">
        <v>451</v>
      </c>
      <c r="C30" s="596" t="s">
        <v>457</v>
      </c>
      <c r="D30" s="624" t="s">
        <v>458</v>
      </c>
      <c r="E30" s="596" t="s">
        <v>845</v>
      </c>
      <c r="F30" s="624" t="s">
        <v>846</v>
      </c>
      <c r="G30" s="596" t="s">
        <v>867</v>
      </c>
      <c r="H30" s="596" t="s">
        <v>868</v>
      </c>
      <c r="I30" s="610">
        <v>13.310000419616699</v>
      </c>
      <c r="J30" s="610">
        <v>22</v>
      </c>
      <c r="K30" s="611">
        <v>292.82000732421875</v>
      </c>
    </row>
    <row r="31" spans="1:11" ht="14.45" customHeight="1" x14ac:dyDescent="0.2">
      <c r="A31" s="592" t="s">
        <v>450</v>
      </c>
      <c r="B31" s="593" t="s">
        <v>451</v>
      </c>
      <c r="C31" s="596" t="s">
        <v>457</v>
      </c>
      <c r="D31" s="624" t="s">
        <v>458</v>
      </c>
      <c r="E31" s="596" t="s">
        <v>845</v>
      </c>
      <c r="F31" s="624" t="s">
        <v>846</v>
      </c>
      <c r="G31" s="596" t="s">
        <v>869</v>
      </c>
      <c r="H31" s="596" t="s">
        <v>870</v>
      </c>
      <c r="I31" s="610">
        <v>2.2899999618530273</v>
      </c>
      <c r="J31" s="610">
        <v>100</v>
      </c>
      <c r="K31" s="611">
        <v>229</v>
      </c>
    </row>
    <row r="32" spans="1:11" ht="14.45" customHeight="1" x14ac:dyDescent="0.2">
      <c r="A32" s="592" t="s">
        <v>450</v>
      </c>
      <c r="B32" s="593" t="s">
        <v>451</v>
      </c>
      <c r="C32" s="596" t="s">
        <v>457</v>
      </c>
      <c r="D32" s="624" t="s">
        <v>458</v>
      </c>
      <c r="E32" s="596" t="s">
        <v>845</v>
      </c>
      <c r="F32" s="624" t="s">
        <v>846</v>
      </c>
      <c r="G32" s="596" t="s">
        <v>871</v>
      </c>
      <c r="H32" s="596" t="s">
        <v>872</v>
      </c>
      <c r="I32" s="610">
        <v>11.734999656677246</v>
      </c>
      <c r="J32" s="610">
        <v>8</v>
      </c>
      <c r="K32" s="611">
        <v>93.870002746582031</v>
      </c>
    </row>
    <row r="33" spans="1:11" ht="14.45" customHeight="1" x14ac:dyDescent="0.2">
      <c r="A33" s="592" t="s">
        <v>450</v>
      </c>
      <c r="B33" s="593" t="s">
        <v>451</v>
      </c>
      <c r="C33" s="596" t="s">
        <v>457</v>
      </c>
      <c r="D33" s="624" t="s">
        <v>458</v>
      </c>
      <c r="E33" s="596" t="s">
        <v>845</v>
      </c>
      <c r="F33" s="624" t="s">
        <v>846</v>
      </c>
      <c r="G33" s="596" t="s">
        <v>867</v>
      </c>
      <c r="H33" s="596" t="s">
        <v>873</v>
      </c>
      <c r="I33" s="610">
        <v>13.310000419616699</v>
      </c>
      <c r="J33" s="610">
        <v>22</v>
      </c>
      <c r="K33" s="611">
        <v>292.82000923156738</v>
      </c>
    </row>
    <row r="34" spans="1:11" ht="14.45" customHeight="1" x14ac:dyDescent="0.2">
      <c r="A34" s="592" t="s">
        <v>450</v>
      </c>
      <c r="B34" s="593" t="s">
        <v>451</v>
      </c>
      <c r="C34" s="596" t="s">
        <v>457</v>
      </c>
      <c r="D34" s="624" t="s">
        <v>458</v>
      </c>
      <c r="E34" s="596" t="s">
        <v>845</v>
      </c>
      <c r="F34" s="624" t="s">
        <v>846</v>
      </c>
      <c r="G34" s="596" t="s">
        <v>869</v>
      </c>
      <c r="H34" s="596" t="s">
        <v>874</v>
      </c>
      <c r="I34" s="610">
        <v>2.2799999713897705</v>
      </c>
      <c r="J34" s="610">
        <v>50</v>
      </c>
      <c r="K34" s="611">
        <v>114</v>
      </c>
    </row>
    <row r="35" spans="1:11" ht="14.45" customHeight="1" x14ac:dyDescent="0.2">
      <c r="A35" s="592" t="s">
        <v>450</v>
      </c>
      <c r="B35" s="593" t="s">
        <v>451</v>
      </c>
      <c r="C35" s="596" t="s">
        <v>457</v>
      </c>
      <c r="D35" s="624" t="s">
        <v>458</v>
      </c>
      <c r="E35" s="596" t="s">
        <v>845</v>
      </c>
      <c r="F35" s="624" t="s">
        <v>846</v>
      </c>
      <c r="G35" s="596" t="s">
        <v>865</v>
      </c>
      <c r="H35" s="596" t="s">
        <v>875</v>
      </c>
      <c r="I35" s="610">
        <v>2.5699999332427979</v>
      </c>
      <c r="J35" s="610">
        <v>300</v>
      </c>
      <c r="K35" s="611">
        <v>769.55996704101563</v>
      </c>
    </row>
    <row r="36" spans="1:11" ht="14.45" customHeight="1" x14ac:dyDescent="0.2">
      <c r="A36" s="592" t="s">
        <v>450</v>
      </c>
      <c r="B36" s="593" t="s">
        <v>451</v>
      </c>
      <c r="C36" s="596" t="s">
        <v>457</v>
      </c>
      <c r="D36" s="624" t="s">
        <v>458</v>
      </c>
      <c r="E36" s="596" t="s">
        <v>845</v>
      </c>
      <c r="F36" s="624" t="s">
        <v>846</v>
      </c>
      <c r="G36" s="596" t="s">
        <v>876</v>
      </c>
      <c r="H36" s="596" t="s">
        <v>877</v>
      </c>
      <c r="I36" s="610">
        <v>1.6799999475479126</v>
      </c>
      <c r="J36" s="610">
        <v>100</v>
      </c>
      <c r="K36" s="611">
        <v>168</v>
      </c>
    </row>
    <row r="37" spans="1:11" ht="14.45" customHeight="1" x14ac:dyDescent="0.2">
      <c r="A37" s="592" t="s">
        <v>450</v>
      </c>
      <c r="B37" s="593" t="s">
        <v>451</v>
      </c>
      <c r="C37" s="596" t="s">
        <v>457</v>
      </c>
      <c r="D37" s="624" t="s">
        <v>458</v>
      </c>
      <c r="E37" s="596" t="s">
        <v>845</v>
      </c>
      <c r="F37" s="624" t="s">
        <v>846</v>
      </c>
      <c r="G37" s="596" t="s">
        <v>876</v>
      </c>
      <c r="H37" s="596" t="s">
        <v>878</v>
      </c>
      <c r="I37" s="610">
        <v>1.6799999475479126</v>
      </c>
      <c r="J37" s="610">
        <v>200</v>
      </c>
      <c r="K37" s="611">
        <v>336</v>
      </c>
    </row>
    <row r="38" spans="1:11" ht="14.45" customHeight="1" x14ac:dyDescent="0.2">
      <c r="A38" s="592" t="s">
        <v>450</v>
      </c>
      <c r="B38" s="593" t="s">
        <v>451</v>
      </c>
      <c r="C38" s="596" t="s">
        <v>457</v>
      </c>
      <c r="D38" s="624" t="s">
        <v>458</v>
      </c>
      <c r="E38" s="596" t="s">
        <v>845</v>
      </c>
      <c r="F38" s="624" t="s">
        <v>846</v>
      </c>
      <c r="G38" s="596" t="s">
        <v>879</v>
      </c>
      <c r="H38" s="596" t="s">
        <v>880</v>
      </c>
      <c r="I38" s="610">
        <v>43.439998626708984</v>
      </c>
      <c r="J38" s="610">
        <v>1</v>
      </c>
      <c r="K38" s="611">
        <v>43.439998626708984</v>
      </c>
    </row>
    <row r="39" spans="1:11" ht="14.45" customHeight="1" x14ac:dyDescent="0.2">
      <c r="A39" s="592" t="s">
        <v>450</v>
      </c>
      <c r="B39" s="593" t="s">
        <v>451</v>
      </c>
      <c r="C39" s="596" t="s">
        <v>457</v>
      </c>
      <c r="D39" s="624" t="s">
        <v>458</v>
      </c>
      <c r="E39" s="596" t="s">
        <v>845</v>
      </c>
      <c r="F39" s="624" t="s">
        <v>846</v>
      </c>
      <c r="G39" s="596" t="s">
        <v>881</v>
      </c>
      <c r="H39" s="596" t="s">
        <v>882</v>
      </c>
      <c r="I39" s="610">
        <v>1.9866666793823242</v>
      </c>
      <c r="J39" s="610">
        <v>300</v>
      </c>
      <c r="K39" s="611">
        <v>596.5</v>
      </c>
    </row>
    <row r="40" spans="1:11" ht="14.45" customHeight="1" x14ac:dyDescent="0.2">
      <c r="A40" s="592" t="s">
        <v>450</v>
      </c>
      <c r="B40" s="593" t="s">
        <v>451</v>
      </c>
      <c r="C40" s="596" t="s">
        <v>457</v>
      </c>
      <c r="D40" s="624" t="s">
        <v>458</v>
      </c>
      <c r="E40" s="596" t="s">
        <v>845</v>
      </c>
      <c r="F40" s="624" t="s">
        <v>846</v>
      </c>
      <c r="G40" s="596" t="s">
        <v>881</v>
      </c>
      <c r="H40" s="596" t="s">
        <v>883</v>
      </c>
      <c r="I40" s="610">
        <v>1.9833333492279053</v>
      </c>
      <c r="J40" s="610">
        <v>400</v>
      </c>
      <c r="K40" s="611">
        <v>793</v>
      </c>
    </row>
    <row r="41" spans="1:11" ht="14.45" customHeight="1" x14ac:dyDescent="0.2">
      <c r="A41" s="592" t="s">
        <v>450</v>
      </c>
      <c r="B41" s="593" t="s">
        <v>451</v>
      </c>
      <c r="C41" s="596" t="s">
        <v>457</v>
      </c>
      <c r="D41" s="624" t="s">
        <v>458</v>
      </c>
      <c r="E41" s="596" t="s">
        <v>845</v>
      </c>
      <c r="F41" s="624" t="s">
        <v>846</v>
      </c>
      <c r="G41" s="596" t="s">
        <v>884</v>
      </c>
      <c r="H41" s="596" t="s">
        <v>885</v>
      </c>
      <c r="I41" s="610">
        <v>1.8999999761581421</v>
      </c>
      <c r="J41" s="610">
        <v>250</v>
      </c>
      <c r="K41" s="611">
        <v>475</v>
      </c>
    </row>
    <row r="42" spans="1:11" ht="14.45" customHeight="1" x14ac:dyDescent="0.2">
      <c r="A42" s="592" t="s">
        <v>450</v>
      </c>
      <c r="B42" s="593" t="s">
        <v>451</v>
      </c>
      <c r="C42" s="596" t="s">
        <v>457</v>
      </c>
      <c r="D42" s="624" t="s">
        <v>458</v>
      </c>
      <c r="E42" s="596" t="s">
        <v>845</v>
      </c>
      <c r="F42" s="624" t="s">
        <v>846</v>
      </c>
      <c r="G42" s="596" t="s">
        <v>886</v>
      </c>
      <c r="H42" s="596" t="s">
        <v>887</v>
      </c>
      <c r="I42" s="610">
        <v>2.7000000476837158</v>
      </c>
      <c r="J42" s="610">
        <v>250</v>
      </c>
      <c r="K42" s="611">
        <v>675</v>
      </c>
    </row>
    <row r="43" spans="1:11" ht="14.45" customHeight="1" x14ac:dyDescent="0.2">
      <c r="A43" s="592" t="s">
        <v>450</v>
      </c>
      <c r="B43" s="593" t="s">
        <v>451</v>
      </c>
      <c r="C43" s="596" t="s">
        <v>457</v>
      </c>
      <c r="D43" s="624" t="s">
        <v>458</v>
      </c>
      <c r="E43" s="596" t="s">
        <v>845</v>
      </c>
      <c r="F43" s="624" t="s">
        <v>846</v>
      </c>
      <c r="G43" s="596" t="s">
        <v>888</v>
      </c>
      <c r="H43" s="596" t="s">
        <v>889</v>
      </c>
      <c r="I43" s="610">
        <v>1.9299999475479126</v>
      </c>
      <c r="J43" s="610">
        <v>100</v>
      </c>
      <c r="K43" s="611">
        <v>193</v>
      </c>
    </row>
    <row r="44" spans="1:11" ht="14.45" customHeight="1" x14ac:dyDescent="0.2">
      <c r="A44" s="592" t="s">
        <v>450</v>
      </c>
      <c r="B44" s="593" t="s">
        <v>451</v>
      </c>
      <c r="C44" s="596" t="s">
        <v>457</v>
      </c>
      <c r="D44" s="624" t="s">
        <v>458</v>
      </c>
      <c r="E44" s="596" t="s">
        <v>845</v>
      </c>
      <c r="F44" s="624" t="s">
        <v>846</v>
      </c>
      <c r="G44" s="596" t="s">
        <v>890</v>
      </c>
      <c r="H44" s="596" t="s">
        <v>891</v>
      </c>
      <c r="I44" s="610">
        <v>1.9199999570846558</v>
      </c>
      <c r="J44" s="610">
        <v>250</v>
      </c>
      <c r="K44" s="611">
        <v>480</v>
      </c>
    </row>
    <row r="45" spans="1:11" ht="14.45" customHeight="1" x14ac:dyDescent="0.2">
      <c r="A45" s="592" t="s">
        <v>450</v>
      </c>
      <c r="B45" s="593" t="s">
        <v>451</v>
      </c>
      <c r="C45" s="596" t="s">
        <v>457</v>
      </c>
      <c r="D45" s="624" t="s">
        <v>458</v>
      </c>
      <c r="E45" s="596" t="s">
        <v>845</v>
      </c>
      <c r="F45" s="624" t="s">
        <v>846</v>
      </c>
      <c r="G45" s="596" t="s">
        <v>892</v>
      </c>
      <c r="H45" s="596" t="s">
        <v>893</v>
      </c>
      <c r="I45" s="610">
        <v>3.0999999046325684</v>
      </c>
      <c r="J45" s="610">
        <v>10</v>
      </c>
      <c r="K45" s="611">
        <v>31</v>
      </c>
    </row>
    <row r="46" spans="1:11" ht="14.45" customHeight="1" x14ac:dyDescent="0.2">
      <c r="A46" s="592" t="s">
        <v>450</v>
      </c>
      <c r="B46" s="593" t="s">
        <v>451</v>
      </c>
      <c r="C46" s="596" t="s">
        <v>457</v>
      </c>
      <c r="D46" s="624" t="s">
        <v>458</v>
      </c>
      <c r="E46" s="596" t="s">
        <v>845</v>
      </c>
      <c r="F46" s="624" t="s">
        <v>846</v>
      </c>
      <c r="G46" s="596" t="s">
        <v>884</v>
      </c>
      <c r="H46" s="596" t="s">
        <v>894</v>
      </c>
      <c r="I46" s="610">
        <v>1.8999999761581421</v>
      </c>
      <c r="J46" s="610">
        <v>250</v>
      </c>
      <c r="K46" s="611">
        <v>475</v>
      </c>
    </row>
    <row r="47" spans="1:11" ht="14.45" customHeight="1" x14ac:dyDescent="0.2">
      <c r="A47" s="592" t="s">
        <v>450</v>
      </c>
      <c r="B47" s="593" t="s">
        <v>451</v>
      </c>
      <c r="C47" s="596" t="s">
        <v>457</v>
      </c>
      <c r="D47" s="624" t="s">
        <v>458</v>
      </c>
      <c r="E47" s="596" t="s">
        <v>845</v>
      </c>
      <c r="F47" s="624" t="s">
        <v>846</v>
      </c>
      <c r="G47" s="596" t="s">
        <v>886</v>
      </c>
      <c r="H47" s="596" t="s">
        <v>895</v>
      </c>
      <c r="I47" s="610">
        <v>2.6966667175292969</v>
      </c>
      <c r="J47" s="610">
        <v>350</v>
      </c>
      <c r="K47" s="611">
        <v>944</v>
      </c>
    </row>
    <row r="48" spans="1:11" ht="14.45" customHeight="1" x14ac:dyDescent="0.2">
      <c r="A48" s="592" t="s">
        <v>450</v>
      </c>
      <c r="B48" s="593" t="s">
        <v>451</v>
      </c>
      <c r="C48" s="596" t="s">
        <v>457</v>
      </c>
      <c r="D48" s="624" t="s">
        <v>458</v>
      </c>
      <c r="E48" s="596" t="s">
        <v>845</v>
      </c>
      <c r="F48" s="624" t="s">
        <v>846</v>
      </c>
      <c r="G48" s="596" t="s">
        <v>888</v>
      </c>
      <c r="H48" s="596" t="s">
        <v>896</v>
      </c>
      <c r="I48" s="610">
        <v>1.9233332872390747</v>
      </c>
      <c r="J48" s="610">
        <v>900</v>
      </c>
      <c r="K48" s="611">
        <v>1732</v>
      </c>
    </row>
    <row r="49" spans="1:11" ht="14.45" customHeight="1" x14ac:dyDescent="0.2">
      <c r="A49" s="592" t="s">
        <v>450</v>
      </c>
      <c r="B49" s="593" t="s">
        <v>451</v>
      </c>
      <c r="C49" s="596" t="s">
        <v>457</v>
      </c>
      <c r="D49" s="624" t="s">
        <v>458</v>
      </c>
      <c r="E49" s="596" t="s">
        <v>845</v>
      </c>
      <c r="F49" s="624" t="s">
        <v>846</v>
      </c>
      <c r="G49" s="596" t="s">
        <v>897</v>
      </c>
      <c r="H49" s="596" t="s">
        <v>898</v>
      </c>
      <c r="I49" s="610">
        <v>3.0799999237060547</v>
      </c>
      <c r="J49" s="610">
        <v>50</v>
      </c>
      <c r="K49" s="611">
        <v>154</v>
      </c>
    </row>
    <row r="50" spans="1:11" ht="14.45" customHeight="1" x14ac:dyDescent="0.2">
      <c r="A50" s="592" t="s">
        <v>450</v>
      </c>
      <c r="B50" s="593" t="s">
        <v>451</v>
      </c>
      <c r="C50" s="596" t="s">
        <v>457</v>
      </c>
      <c r="D50" s="624" t="s">
        <v>458</v>
      </c>
      <c r="E50" s="596" t="s">
        <v>845</v>
      </c>
      <c r="F50" s="624" t="s">
        <v>846</v>
      </c>
      <c r="G50" s="596" t="s">
        <v>890</v>
      </c>
      <c r="H50" s="596" t="s">
        <v>899</v>
      </c>
      <c r="I50" s="610">
        <v>1.9199999570846558</v>
      </c>
      <c r="J50" s="610">
        <v>100</v>
      </c>
      <c r="K50" s="611">
        <v>192</v>
      </c>
    </row>
    <row r="51" spans="1:11" ht="14.45" customHeight="1" x14ac:dyDescent="0.2">
      <c r="A51" s="592" t="s">
        <v>450</v>
      </c>
      <c r="B51" s="593" t="s">
        <v>451</v>
      </c>
      <c r="C51" s="596" t="s">
        <v>457</v>
      </c>
      <c r="D51" s="624" t="s">
        <v>458</v>
      </c>
      <c r="E51" s="596" t="s">
        <v>845</v>
      </c>
      <c r="F51" s="624" t="s">
        <v>846</v>
      </c>
      <c r="G51" s="596" t="s">
        <v>900</v>
      </c>
      <c r="H51" s="596" t="s">
        <v>901</v>
      </c>
      <c r="I51" s="610">
        <v>2.1600000858306885</v>
      </c>
      <c r="J51" s="610">
        <v>10</v>
      </c>
      <c r="K51" s="611">
        <v>21.600000381469727</v>
      </c>
    </row>
    <row r="52" spans="1:11" ht="14.45" customHeight="1" x14ac:dyDescent="0.2">
      <c r="A52" s="592" t="s">
        <v>450</v>
      </c>
      <c r="B52" s="593" t="s">
        <v>451</v>
      </c>
      <c r="C52" s="596" t="s">
        <v>457</v>
      </c>
      <c r="D52" s="624" t="s">
        <v>458</v>
      </c>
      <c r="E52" s="596" t="s">
        <v>845</v>
      </c>
      <c r="F52" s="624" t="s">
        <v>846</v>
      </c>
      <c r="G52" s="596" t="s">
        <v>900</v>
      </c>
      <c r="H52" s="596" t="s">
        <v>902</v>
      </c>
      <c r="I52" s="610">
        <v>2.1666667461395264</v>
      </c>
      <c r="J52" s="610">
        <v>20</v>
      </c>
      <c r="K52" s="611">
        <v>43.350001335144043</v>
      </c>
    </row>
    <row r="53" spans="1:11" ht="14.45" customHeight="1" x14ac:dyDescent="0.2">
      <c r="A53" s="592" t="s">
        <v>450</v>
      </c>
      <c r="B53" s="593" t="s">
        <v>451</v>
      </c>
      <c r="C53" s="596" t="s">
        <v>457</v>
      </c>
      <c r="D53" s="624" t="s">
        <v>458</v>
      </c>
      <c r="E53" s="596" t="s">
        <v>845</v>
      </c>
      <c r="F53" s="624" t="s">
        <v>846</v>
      </c>
      <c r="G53" s="596" t="s">
        <v>903</v>
      </c>
      <c r="H53" s="596" t="s">
        <v>904</v>
      </c>
      <c r="I53" s="610">
        <v>2.5149999856948853</v>
      </c>
      <c r="J53" s="610">
        <v>150</v>
      </c>
      <c r="K53" s="611">
        <v>377.5</v>
      </c>
    </row>
    <row r="54" spans="1:11" ht="14.45" customHeight="1" x14ac:dyDescent="0.2">
      <c r="A54" s="592" t="s">
        <v>450</v>
      </c>
      <c r="B54" s="593" t="s">
        <v>451</v>
      </c>
      <c r="C54" s="596" t="s">
        <v>457</v>
      </c>
      <c r="D54" s="624" t="s">
        <v>458</v>
      </c>
      <c r="E54" s="596" t="s">
        <v>845</v>
      </c>
      <c r="F54" s="624" t="s">
        <v>846</v>
      </c>
      <c r="G54" s="596" t="s">
        <v>905</v>
      </c>
      <c r="H54" s="596" t="s">
        <v>906</v>
      </c>
      <c r="I54" s="610">
        <v>21.239999771118164</v>
      </c>
      <c r="J54" s="610">
        <v>5</v>
      </c>
      <c r="K54" s="611">
        <v>106.19999694824219</v>
      </c>
    </row>
    <row r="55" spans="1:11" ht="14.45" customHeight="1" x14ac:dyDescent="0.2">
      <c r="A55" s="592" t="s">
        <v>450</v>
      </c>
      <c r="B55" s="593" t="s">
        <v>451</v>
      </c>
      <c r="C55" s="596" t="s">
        <v>457</v>
      </c>
      <c r="D55" s="624" t="s">
        <v>458</v>
      </c>
      <c r="E55" s="596" t="s">
        <v>845</v>
      </c>
      <c r="F55" s="624" t="s">
        <v>846</v>
      </c>
      <c r="G55" s="596" t="s">
        <v>903</v>
      </c>
      <c r="H55" s="596" t="s">
        <v>907</v>
      </c>
      <c r="I55" s="610">
        <v>2.5099999904632568</v>
      </c>
      <c r="J55" s="610">
        <v>250</v>
      </c>
      <c r="K55" s="611">
        <v>627.5</v>
      </c>
    </row>
    <row r="56" spans="1:11" ht="14.45" customHeight="1" x14ac:dyDescent="0.2">
      <c r="A56" s="592" t="s">
        <v>450</v>
      </c>
      <c r="B56" s="593" t="s">
        <v>451</v>
      </c>
      <c r="C56" s="596" t="s">
        <v>457</v>
      </c>
      <c r="D56" s="624" t="s">
        <v>458</v>
      </c>
      <c r="E56" s="596" t="s">
        <v>845</v>
      </c>
      <c r="F56" s="624" t="s">
        <v>846</v>
      </c>
      <c r="G56" s="596" t="s">
        <v>908</v>
      </c>
      <c r="H56" s="596" t="s">
        <v>909</v>
      </c>
      <c r="I56" s="610">
        <v>4.619999885559082</v>
      </c>
      <c r="J56" s="610">
        <v>5</v>
      </c>
      <c r="K56" s="611">
        <v>23.100000381469727</v>
      </c>
    </row>
    <row r="57" spans="1:11" ht="14.45" customHeight="1" x14ac:dyDescent="0.2">
      <c r="A57" s="592" t="s">
        <v>450</v>
      </c>
      <c r="B57" s="593" t="s">
        <v>451</v>
      </c>
      <c r="C57" s="596" t="s">
        <v>457</v>
      </c>
      <c r="D57" s="624" t="s">
        <v>458</v>
      </c>
      <c r="E57" s="596" t="s">
        <v>845</v>
      </c>
      <c r="F57" s="624" t="s">
        <v>846</v>
      </c>
      <c r="G57" s="596" t="s">
        <v>910</v>
      </c>
      <c r="H57" s="596" t="s">
        <v>911</v>
      </c>
      <c r="I57" s="610">
        <v>21.239999771118164</v>
      </c>
      <c r="J57" s="610">
        <v>104</v>
      </c>
      <c r="K57" s="611">
        <v>2208.9599609375</v>
      </c>
    </row>
    <row r="58" spans="1:11" ht="14.45" customHeight="1" x14ac:dyDescent="0.2">
      <c r="A58" s="592" t="s">
        <v>450</v>
      </c>
      <c r="B58" s="593" t="s">
        <v>451</v>
      </c>
      <c r="C58" s="596" t="s">
        <v>457</v>
      </c>
      <c r="D58" s="624" t="s">
        <v>458</v>
      </c>
      <c r="E58" s="596" t="s">
        <v>845</v>
      </c>
      <c r="F58" s="624" t="s">
        <v>846</v>
      </c>
      <c r="G58" s="596" t="s">
        <v>912</v>
      </c>
      <c r="H58" s="596" t="s">
        <v>913</v>
      </c>
      <c r="I58" s="610">
        <v>2</v>
      </c>
      <c r="J58" s="610">
        <v>5</v>
      </c>
      <c r="K58" s="611">
        <v>10</v>
      </c>
    </row>
    <row r="59" spans="1:11" ht="14.45" customHeight="1" x14ac:dyDescent="0.2">
      <c r="A59" s="592" t="s">
        <v>450</v>
      </c>
      <c r="B59" s="593" t="s">
        <v>451</v>
      </c>
      <c r="C59" s="596" t="s">
        <v>457</v>
      </c>
      <c r="D59" s="624" t="s">
        <v>458</v>
      </c>
      <c r="E59" s="596" t="s">
        <v>845</v>
      </c>
      <c r="F59" s="624" t="s">
        <v>846</v>
      </c>
      <c r="G59" s="596" t="s">
        <v>914</v>
      </c>
      <c r="H59" s="596" t="s">
        <v>915</v>
      </c>
      <c r="I59" s="610">
        <v>3.1500000953674316</v>
      </c>
      <c r="J59" s="610">
        <v>5</v>
      </c>
      <c r="K59" s="611">
        <v>15.75</v>
      </c>
    </row>
    <row r="60" spans="1:11" ht="14.45" customHeight="1" x14ac:dyDescent="0.2">
      <c r="A60" s="592" t="s">
        <v>450</v>
      </c>
      <c r="B60" s="593" t="s">
        <v>451</v>
      </c>
      <c r="C60" s="596" t="s">
        <v>457</v>
      </c>
      <c r="D60" s="624" t="s">
        <v>458</v>
      </c>
      <c r="E60" s="596" t="s">
        <v>845</v>
      </c>
      <c r="F60" s="624" t="s">
        <v>846</v>
      </c>
      <c r="G60" s="596" t="s">
        <v>916</v>
      </c>
      <c r="H60" s="596" t="s">
        <v>917</v>
      </c>
      <c r="I60" s="610">
        <v>2.5299999713897705</v>
      </c>
      <c r="J60" s="610">
        <v>5</v>
      </c>
      <c r="K60" s="611">
        <v>12.649999618530273</v>
      </c>
    </row>
    <row r="61" spans="1:11" ht="14.45" customHeight="1" x14ac:dyDescent="0.2">
      <c r="A61" s="592" t="s">
        <v>450</v>
      </c>
      <c r="B61" s="593" t="s">
        <v>451</v>
      </c>
      <c r="C61" s="596" t="s">
        <v>457</v>
      </c>
      <c r="D61" s="624" t="s">
        <v>458</v>
      </c>
      <c r="E61" s="596" t="s">
        <v>918</v>
      </c>
      <c r="F61" s="624" t="s">
        <v>919</v>
      </c>
      <c r="G61" s="596" t="s">
        <v>920</v>
      </c>
      <c r="H61" s="596" t="s">
        <v>921</v>
      </c>
      <c r="I61" s="610">
        <v>10.168000030517579</v>
      </c>
      <c r="J61" s="610">
        <v>1230</v>
      </c>
      <c r="K61" s="611">
        <v>12505.099975585938</v>
      </c>
    </row>
    <row r="62" spans="1:11" ht="14.45" customHeight="1" x14ac:dyDescent="0.2">
      <c r="A62" s="592" t="s">
        <v>450</v>
      </c>
      <c r="B62" s="593" t="s">
        <v>451</v>
      </c>
      <c r="C62" s="596" t="s">
        <v>457</v>
      </c>
      <c r="D62" s="624" t="s">
        <v>458</v>
      </c>
      <c r="E62" s="596" t="s">
        <v>918</v>
      </c>
      <c r="F62" s="624" t="s">
        <v>919</v>
      </c>
      <c r="G62" s="596" t="s">
        <v>920</v>
      </c>
      <c r="H62" s="596" t="s">
        <v>922</v>
      </c>
      <c r="I62" s="610">
        <v>10.163333257039389</v>
      </c>
      <c r="J62" s="610">
        <v>1300</v>
      </c>
      <c r="K62" s="611">
        <v>13211.5</v>
      </c>
    </row>
    <row r="63" spans="1:11" ht="14.45" customHeight="1" x14ac:dyDescent="0.2">
      <c r="A63" s="592" t="s">
        <v>450</v>
      </c>
      <c r="B63" s="593" t="s">
        <v>451</v>
      </c>
      <c r="C63" s="596" t="s">
        <v>457</v>
      </c>
      <c r="D63" s="624" t="s">
        <v>458</v>
      </c>
      <c r="E63" s="596" t="s">
        <v>923</v>
      </c>
      <c r="F63" s="624" t="s">
        <v>924</v>
      </c>
      <c r="G63" s="596" t="s">
        <v>925</v>
      </c>
      <c r="H63" s="596" t="s">
        <v>926</v>
      </c>
      <c r="I63" s="610">
        <v>0.55000001192092896</v>
      </c>
      <c r="J63" s="610">
        <v>200</v>
      </c>
      <c r="K63" s="611">
        <v>110</v>
      </c>
    </row>
    <row r="64" spans="1:11" ht="14.45" customHeight="1" x14ac:dyDescent="0.2">
      <c r="A64" s="592" t="s">
        <v>450</v>
      </c>
      <c r="B64" s="593" t="s">
        <v>451</v>
      </c>
      <c r="C64" s="596" t="s">
        <v>457</v>
      </c>
      <c r="D64" s="624" t="s">
        <v>458</v>
      </c>
      <c r="E64" s="596" t="s">
        <v>923</v>
      </c>
      <c r="F64" s="624" t="s">
        <v>924</v>
      </c>
      <c r="G64" s="596" t="s">
        <v>925</v>
      </c>
      <c r="H64" s="596" t="s">
        <v>927</v>
      </c>
      <c r="I64" s="610">
        <v>0.54000002145767212</v>
      </c>
      <c r="J64" s="610">
        <v>200</v>
      </c>
      <c r="K64" s="611">
        <v>108</v>
      </c>
    </row>
    <row r="65" spans="1:11" ht="14.45" customHeight="1" x14ac:dyDescent="0.2">
      <c r="A65" s="592" t="s">
        <v>450</v>
      </c>
      <c r="B65" s="593" t="s">
        <v>451</v>
      </c>
      <c r="C65" s="596" t="s">
        <v>457</v>
      </c>
      <c r="D65" s="624" t="s">
        <v>458</v>
      </c>
      <c r="E65" s="596" t="s">
        <v>923</v>
      </c>
      <c r="F65" s="624" t="s">
        <v>924</v>
      </c>
      <c r="G65" s="596" t="s">
        <v>928</v>
      </c>
      <c r="H65" s="596" t="s">
        <v>929</v>
      </c>
      <c r="I65" s="610">
        <v>0.96666667858759558</v>
      </c>
      <c r="J65" s="610">
        <v>800</v>
      </c>
      <c r="K65" s="611">
        <v>773</v>
      </c>
    </row>
    <row r="66" spans="1:11" ht="14.45" customHeight="1" x14ac:dyDescent="0.2">
      <c r="A66" s="592" t="s">
        <v>450</v>
      </c>
      <c r="B66" s="593" t="s">
        <v>451</v>
      </c>
      <c r="C66" s="596" t="s">
        <v>457</v>
      </c>
      <c r="D66" s="624" t="s">
        <v>458</v>
      </c>
      <c r="E66" s="596" t="s">
        <v>923</v>
      </c>
      <c r="F66" s="624" t="s">
        <v>924</v>
      </c>
      <c r="G66" s="596" t="s">
        <v>928</v>
      </c>
      <c r="H66" s="596" t="s">
        <v>930</v>
      </c>
      <c r="I66" s="610">
        <v>0.97000002861022949</v>
      </c>
      <c r="J66" s="610">
        <v>600</v>
      </c>
      <c r="K66" s="611">
        <v>582</v>
      </c>
    </row>
    <row r="67" spans="1:11" ht="14.45" customHeight="1" x14ac:dyDescent="0.2">
      <c r="A67" s="592" t="s">
        <v>450</v>
      </c>
      <c r="B67" s="593" t="s">
        <v>451</v>
      </c>
      <c r="C67" s="596" t="s">
        <v>457</v>
      </c>
      <c r="D67" s="624" t="s">
        <v>458</v>
      </c>
      <c r="E67" s="596" t="s">
        <v>923</v>
      </c>
      <c r="F67" s="624" t="s">
        <v>924</v>
      </c>
      <c r="G67" s="596" t="s">
        <v>931</v>
      </c>
      <c r="H67" s="596" t="s">
        <v>932</v>
      </c>
      <c r="I67" s="610">
        <v>1.8079999446868897</v>
      </c>
      <c r="J67" s="610">
        <v>1000</v>
      </c>
      <c r="K67" s="611">
        <v>1808</v>
      </c>
    </row>
    <row r="68" spans="1:11" ht="14.45" customHeight="1" x14ac:dyDescent="0.2">
      <c r="A68" s="592" t="s">
        <v>450</v>
      </c>
      <c r="B68" s="593" t="s">
        <v>451</v>
      </c>
      <c r="C68" s="596" t="s">
        <v>457</v>
      </c>
      <c r="D68" s="624" t="s">
        <v>458</v>
      </c>
      <c r="E68" s="596" t="s">
        <v>923</v>
      </c>
      <c r="F68" s="624" t="s">
        <v>924</v>
      </c>
      <c r="G68" s="596" t="s">
        <v>931</v>
      </c>
      <c r="H68" s="596" t="s">
        <v>933</v>
      </c>
      <c r="I68" s="610">
        <v>1.8024999499320984</v>
      </c>
      <c r="J68" s="610">
        <v>700</v>
      </c>
      <c r="K68" s="611">
        <v>1262</v>
      </c>
    </row>
    <row r="69" spans="1:11" ht="14.45" customHeight="1" x14ac:dyDescent="0.2">
      <c r="A69" s="592" t="s">
        <v>450</v>
      </c>
      <c r="B69" s="593" t="s">
        <v>451</v>
      </c>
      <c r="C69" s="596" t="s">
        <v>457</v>
      </c>
      <c r="D69" s="624" t="s">
        <v>458</v>
      </c>
      <c r="E69" s="596" t="s">
        <v>934</v>
      </c>
      <c r="F69" s="624" t="s">
        <v>935</v>
      </c>
      <c r="G69" s="596" t="s">
        <v>936</v>
      </c>
      <c r="H69" s="596" t="s">
        <v>937</v>
      </c>
      <c r="I69" s="610">
        <v>0.62999999523162842</v>
      </c>
      <c r="J69" s="610">
        <v>600</v>
      </c>
      <c r="K69" s="611">
        <v>378</v>
      </c>
    </row>
    <row r="70" spans="1:11" ht="14.45" customHeight="1" x14ac:dyDescent="0.2">
      <c r="A70" s="592" t="s">
        <v>450</v>
      </c>
      <c r="B70" s="593" t="s">
        <v>451</v>
      </c>
      <c r="C70" s="596" t="s">
        <v>457</v>
      </c>
      <c r="D70" s="624" t="s">
        <v>458</v>
      </c>
      <c r="E70" s="596" t="s">
        <v>934</v>
      </c>
      <c r="F70" s="624" t="s">
        <v>935</v>
      </c>
      <c r="G70" s="596" t="s">
        <v>936</v>
      </c>
      <c r="H70" s="596" t="s">
        <v>938</v>
      </c>
      <c r="I70" s="610">
        <v>0.62999999523162842</v>
      </c>
      <c r="J70" s="610">
        <v>600</v>
      </c>
      <c r="K70" s="611">
        <v>378</v>
      </c>
    </row>
    <row r="71" spans="1:11" ht="14.45" customHeight="1" x14ac:dyDescent="0.2">
      <c r="A71" s="592" t="s">
        <v>450</v>
      </c>
      <c r="B71" s="593" t="s">
        <v>451</v>
      </c>
      <c r="C71" s="596" t="s">
        <v>457</v>
      </c>
      <c r="D71" s="624" t="s">
        <v>458</v>
      </c>
      <c r="E71" s="596" t="s">
        <v>934</v>
      </c>
      <c r="F71" s="624" t="s">
        <v>935</v>
      </c>
      <c r="G71" s="596" t="s">
        <v>939</v>
      </c>
      <c r="H71" s="596" t="s">
        <v>940</v>
      </c>
      <c r="I71" s="610">
        <v>0.62999999523162842</v>
      </c>
      <c r="J71" s="610">
        <v>200</v>
      </c>
      <c r="K71" s="611">
        <v>126</v>
      </c>
    </row>
    <row r="72" spans="1:11" ht="14.45" customHeight="1" x14ac:dyDescent="0.2">
      <c r="A72" s="592" t="s">
        <v>450</v>
      </c>
      <c r="B72" s="593" t="s">
        <v>451</v>
      </c>
      <c r="C72" s="596" t="s">
        <v>465</v>
      </c>
      <c r="D72" s="624" t="s">
        <v>466</v>
      </c>
      <c r="E72" s="596" t="s">
        <v>823</v>
      </c>
      <c r="F72" s="624" t="s">
        <v>824</v>
      </c>
      <c r="G72" s="596" t="s">
        <v>941</v>
      </c>
      <c r="H72" s="596" t="s">
        <v>942</v>
      </c>
      <c r="I72" s="610">
        <v>1.1699999570846558</v>
      </c>
      <c r="J72" s="610">
        <v>20</v>
      </c>
      <c r="K72" s="611">
        <v>23.399999618530273</v>
      </c>
    </row>
    <row r="73" spans="1:11" ht="14.45" customHeight="1" x14ac:dyDescent="0.2">
      <c r="A73" s="592" t="s">
        <v>450</v>
      </c>
      <c r="B73" s="593" t="s">
        <v>451</v>
      </c>
      <c r="C73" s="596" t="s">
        <v>465</v>
      </c>
      <c r="D73" s="624" t="s">
        <v>466</v>
      </c>
      <c r="E73" s="596" t="s">
        <v>823</v>
      </c>
      <c r="F73" s="624" t="s">
        <v>824</v>
      </c>
      <c r="G73" s="596" t="s">
        <v>943</v>
      </c>
      <c r="H73" s="596" t="s">
        <v>944</v>
      </c>
      <c r="I73" s="610">
        <v>30.180000305175781</v>
      </c>
      <c r="J73" s="610">
        <v>4</v>
      </c>
      <c r="K73" s="611">
        <v>120.72000122070313</v>
      </c>
    </row>
    <row r="74" spans="1:11" ht="14.45" customHeight="1" x14ac:dyDescent="0.2">
      <c r="A74" s="592" t="s">
        <v>450</v>
      </c>
      <c r="B74" s="593" t="s">
        <v>451</v>
      </c>
      <c r="C74" s="596" t="s">
        <v>465</v>
      </c>
      <c r="D74" s="624" t="s">
        <v>466</v>
      </c>
      <c r="E74" s="596" t="s">
        <v>823</v>
      </c>
      <c r="F74" s="624" t="s">
        <v>824</v>
      </c>
      <c r="G74" s="596" t="s">
        <v>825</v>
      </c>
      <c r="H74" s="596" t="s">
        <v>826</v>
      </c>
      <c r="I74" s="610">
        <v>13.020000457763672</v>
      </c>
      <c r="J74" s="610">
        <v>16</v>
      </c>
      <c r="K74" s="611">
        <v>208.31999969482422</v>
      </c>
    </row>
    <row r="75" spans="1:11" ht="14.45" customHeight="1" x14ac:dyDescent="0.2">
      <c r="A75" s="592" t="s">
        <v>450</v>
      </c>
      <c r="B75" s="593" t="s">
        <v>451</v>
      </c>
      <c r="C75" s="596" t="s">
        <v>465</v>
      </c>
      <c r="D75" s="624" t="s">
        <v>466</v>
      </c>
      <c r="E75" s="596" t="s">
        <v>823</v>
      </c>
      <c r="F75" s="624" t="s">
        <v>824</v>
      </c>
      <c r="G75" s="596" t="s">
        <v>945</v>
      </c>
      <c r="H75" s="596" t="s">
        <v>946</v>
      </c>
      <c r="I75" s="610">
        <v>7.1100001335144043</v>
      </c>
      <c r="J75" s="610">
        <v>3</v>
      </c>
      <c r="K75" s="611">
        <v>21.329999923706055</v>
      </c>
    </row>
    <row r="76" spans="1:11" ht="14.45" customHeight="1" x14ac:dyDescent="0.2">
      <c r="A76" s="592" t="s">
        <v>450</v>
      </c>
      <c r="B76" s="593" t="s">
        <v>451</v>
      </c>
      <c r="C76" s="596" t="s">
        <v>465</v>
      </c>
      <c r="D76" s="624" t="s">
        <v>466</v>
      </c>
      <c r="E76" s="596" t="s">
        <v>823</v>
      </c>
      <c r="F76" s="624" t="s">
        <v>824</v>
      </c>
      <c r="G76" s="596" t="s">
        <v>947</v>
      </c>
      <c r="H76" s="596" t="s">
        <v>948</v>
      </c>
      <c r="I76" s="610">
        <v>0.37999999523162842</v>
      </c>
      <c r="J76" s="610">
        <v>25</v>
      </c>
      <c r="K76" s="611">
        <v>9.5</v>
      </c>
    </row>
    <row r="77" spans="1:11" ht="14.45" customHeight="1" x14ac:dyDescent="0.2">
      <c r="A77" s="592" t="s">
        <v>450</v>
      </c>
      <c r="B77" s="593" t="s">
        <v>451</v>
      </c>
      <c r="C77" s="596" t="s">
        <v>465</v>
      </c>
      <c r="D77" s="624" t="s">
        <v>466</v>
      </c>
      <c r="E77" s="596" t="s">
        <v>823</v>
      </c>
      <c r="F77" s="624" t="s">
        <v>824</v>
      </c>
      <c r="G77" s="596" t="s">
        <v>833</v>
      </c>
      <c r="H77" s="596" t="s">
        <v>834</v>
      </c>
      <c r="I77" s="610">
        <v>7.6333333651224775</v>
      </c>
      <c r="J77" s="610">
        <v>18</v>
      </c>
      <c r="K77" s="611">
        <v>137.39999771118164</v>
      </c>
    </row>
    <row r="78" spans="1:11" ht="14.45" customHeight="1" x14ac:dyDescent="0.2">
      <c r="A78" s="592" t="s">
        <v>450</v>
      </c>
      <c r="B78" s="593" t="s">
        <v>451</v>
      </c>
      <c r="C78" s="596" t="s">
        <v>465</v>
      </c>
      <c r="D78" s="624" t="s">
        <v>466</v>
      </c>
      <c r="E78" s="596" t="s">
        <v>823</v>
      </c>
      <c r="F78" s="624" t="s">
        <v>824</v>
      </c>
      <c r="G78" s="596" t="s">
        <v>825</v>
      </c>
      <c r="H78" s="596" t="s">
        <v>835</v>
      </c>
      <c r="I78" s="610">
        <v>13.020000457763672</v>
      </c>
      <c r="J78" s="610">
        <v>30</v>
      </c>
      <c r="K78" s="611">
        <v>390.59999084472656</v>
      </c>
    </row>
    <row r="79" spans="1:11" ht="14.45" customHeight="1" x14ac:dyDescent="0.2">
      <c r="A79" s="592" t="s">
        <v>450</v>
      </c>
      <c r="B79" s="593" t="s">
        <v>451</v>
      </c>
      <c r="C79" s="596" t="s">
        <v>465</v>
      </c>
      <c r="D79" s="624" t="s">
        <v>466</v>
      </c>
      <c r="E79" s="596" t="s">
        <v>823</v>
      </c>
      <c r="F79" s="624" t="s">
        <v>824</v>
      </c>
      <c r="G79" s="596" t="s">
        <v>833</v>
      </c>
      <c r="H79" s="596" t="s">
        <v>838</v>
      </c>
      <c r="I79" s="610">
        <v>7.630000114440918</v>
      </c>
      <c r="J79" s="610">
        <v>15</v>
      </c>
      <c r="K79" s="611">
        <v>114.45000076293945</v>
      </c>
    </row>
    <row r="80" spans="1:11" ht="14.45" customHeight="1" x14ac:dyDescent="0.2">
      <c r="A80" s="592" t="s">
        <v>450</v>
      </c>
      <c r="B80" s="593" t="s">
        <v>451</v>
      </c>
      <c r="C80" s="596" t="s">
        <v>465</v>
      </c>
      <c r="D80" s="624" t="s">
        <v>466</v>
      </c>
      <c r="E80" s="596" t="s">
        <v>823</v>
      </c>
      <c r="F80" s="624" t="s">
        <v>824</v>
      </c>
      <c r="G80" s="596" t="s">
        <v>949</v>
      </c>
      <c r="H80" s="596" t="s">
        <v>950</v>
      </c>
      <c r="I80" s="610">
        <v>2.5099999904632568</v>
      </c>
      <c r="J80" s="610">
        <v>20</v>
      </c>
      <c r="K80" s="611">
        <v>50.200000762939453</v>
      </c>
    </row>
    <row r="81" spans="1:11" ht="14.45" customHeight="1" x14ac:dyDescent="0.2">
      <c r="A81" s="592" t="s">
        <v>450</v>
      </c>
      <c r="B81" s="593" t="s">
        <v>451</v>
      </c>
      <c r="C81" s="596" t="s">
        <v>465</v>
      </c>
      <c r="D81" s="624" t="s">
        <v>466</v>
      </c>
      <c r="E81" s="596" t="s">
        <v>823</v>
      </c>
      <c r="F81" s="624" t="s">
        <v>824</v>
      </c>
      <c r="G81" s="596" t="s">
        <v>951</v>
      </c>
      <c r="H81" s="596" t="s">
        <v>952</v>
      </c>
      <c r="I81" s="610">
        <v>3.2599999904632568</v>
      </c>
      <c r="J81" s="610">
        <v>20</v>
      </c>
      <c r="K81" s="611">
        <v>65.199996948242188</v>
      </c>
    </row>
    <row r="82" spans="1:11" ht="14.45" customHeight="1" x14ac:dyDescent="0.2">
      <c r="A82" s="592" t="s">
        <v>450</v>
      </c>
      <c r="B82" s="593" t="s">
        <v>451</v>
      </c>
      <c r="C82" s="596" t="s">
        <v>465</v>
      </c>
      <c r="D82" s="624" t="s">
        <v>466</v>
      </c>
      <c r="E82" s="596" t="s">
        <v>823</v>
      </c>
      <c r="F82" s="624" t="s">
        <v>824</v>
      </c>
      <c r="G82" s="596" t="s">
        <v>953</v>
      </c>
      <c r="H82" s="596" t="s">
        <v>954</v>
      </c>
      <c r="I82" s="610">
        <v>7.0900001525878906</v>
      </c>
      <c r="J82" s="610">
        <v>2</v>
      </c>
      <c r="K82" s="611">
        <v>14.170000076293945</v>
      </c>
    </row>
    <row r="83" spans="1:11" ht="14.45" customHeight="1" x14ac:dyDescent="0.2">
      <c r="A83" s="592" t="s">
        <v>450</v>
      </c>
      <c r="B83" s="593" t="s">
        <v>451</v>
      </c>
      <c r="C83" s="596" t="s">
        <v>465</v>
      </c>
      <c r="D83" s="624" t="s">
        <v>466</v>
      </c>
      <c r="E83" s="596" t="s">
        <v>823</v>
      </c>
      <c r="F83" s="624" t="s">
        <v>824</v>
      </c>
      <c r="G83" s="596" t="s">
        <v>839</v>
      </c>
      <c r="H83" s="596" t="s">
        <v>840</v>
      </c>
      <c r="I83" s="610">
        <v>30.5</v>
      </c>
      <c r="J83" s="610">
        <v>5</v>
      </c>
      <c r="K83" s="611">
        <v>152.5</v>
      </c>
    </row>
    <row r="84" spans="1:11" ht="14.45" customHeight="1" x14ac:dyDescent="0.2">
      <c r="A84" s="592" t="s">
        <v>450</v>
      </c>
      <c r="B84" s="593" t="s">
        <v>451</v>
      </c>
      <c r="C84" s="596" t="s">
        <v>465</v>
      </c>
      <c r="D84" s="624" t="s">
        <v>466</v>
      </c>
      <c r="E84" s="596" t="s">
        <v>823</v>
      </c>
      <c r="F84" s="624" t="s">
        <v>824</v>
      </c>
      <c r="G84" s="596" t="s">
        <v>841</v>
      </c>
      <c r="H84" s="596" t="s">
        <v>842</v>
      </c>
      <c r="I84" s="610">
        <v>29.883332570393879</v>
      </c>
      <c r="J84" s="610">
        <v>8</v>
      </c>
      <c r="K84" s="611">
        <v>239.07999420166016</v>
      </c>
    </row>
    <row r="85" spans="1:11" ht="14.45" customHeight="1" x14ac:dyDescent="0.2">
      <c r="A85" s="592" t="s">
        <v>450</v>
      </c>
      <c r="B85" s="593" t="s">
        <v>451</v>
      </c>
      <c r="C85" s="596" t="s">
        <v>465</v>
      </c>
      <c r="D85" s="624" t="s">
        <v>466</v>
      </c>
      <c r="E85" s="596" t="s">
        <v>823</v>
      </c>
      <c r="F85" s="624" t="s">
        <v>824</v>
      </c>
      <c r="G85" s="596" t="s">
        <v>839</v>
      </c>
      <c r="H85" s="596" t="s">
        <v>843</v>
      </c>
      <c r="I85" s="610">
        <v>29.723333358764648</v>
      </c>
      <c r="J85" s="610">
        <v>4</v>
      </c>
      <c r="K85" s="611">
        <v>118.5</v>
      </c>
    </row>
    <row r="86" spans="1:11" ht="14.45" customHeight="1" x14ac:dyDescent="0.2">
      <c r="A86" s="592" t="s">
        <v>450</v>
      </c>
      <c r="B86" s="593" t="s">
        <v>451</v>
      </c>
      <c r="C86" s="596" t="s">
        <v>465</v>
      </c>
      <c r="D86" s="624" t="s">
        <v>466</v>
      </c>
      <c r="E86" s="596" t="s">
        <v>823</v>
      </c>
      <c r="F86" s="624" t="s">
        <v>824</v>
      </c>
      <c r="G86" s="596" t="s">
        <v>841</v>
      </c>
      <c r="H86" s="596" t="s">
        <v>844</v>
      </c>
      <c r="I86" s="610">
        <v>28.729999542236328</v>
      </c>
      <c r="J86" s="610">
        <v>7</v>
      </c>
      <c r="K86" s="611">
        <v>201.11000061035156</v>
      </c>
    </row>
    <row r="87" spans="1:11" ht="14.45" customHeight="1" x14ac:dyDescent="0.2">
      <c r="A87" s="592" t="s">
        <v>450</v>
      </c>
      <c r="B87" s="593" t="s">
        <v>451</v>
      </c>
      <c r="C87" s="596" t="s">
        <v>465</v>
      </c>
      <c r="D87" s="624" t="s">
        <v>466</v>
      </c>
      <c r="E87" s="596" t="s">
        <v>845</v>
      </c>
      <c r="F87" s="624" t="s">
        <v>846</v>
      </c>
      <c r="G87" s="596" t="s">
        <v>847</v>
      </c>
      <c r="H87" s="596" t="s">
        <v>848</v>
      </c>
      <c r="I87" s="610">
        <v>1.333333303531011E-2</v>
      </c>
      <c r="J87" s="610">
        <v>500</v>
      </c>
      <c r="K87" s="611">
        <v>7</v>
      </c>
    </row>
    <row r="88" spans="1:11" ht="14.45" customHeight="1" x14ac:dyDescent="0.2">
      <c r="A88" s="592" t="s">
        <v>450</v>
      </c>
      <c r="B88" s="593" t="s">
        <v>451</v>
      </c>
      <c r="C88" s="596" t="s">
        <v>465</v>
      </c>
      <c r="D88" s="624" t="s">
        <v>466</v>
      </c>
      <c r="E88" s="596" t="s">
        <v>845</v>
      </c>
      <c r="F88" s="624" t="s">
        <v>846</v>
      </c>
      <c r="G88" s="596" t="s">
        <v>847</v>
      </c>
      <c r="H88" s="596" t="s">
        <v>849</v>
      </c>
      <c r="I88" s="610">
        <v>1.7499999608844519E-2</v>
      </c>
      <c r="J88" s="610">
        <v>900</v>
      </c>
      <c r="K88" s="611">
        <v>13</v>
      </c>
    </row>
    <row r="89" spans="1:11" ht="14.45" customHeight="1" x14ac:dyDescent="0.2">
      <c r="A89" s="592" t="s">
        <v>450</v>
      </c>
      <c r="B89" s="593" t="s">
        <v>451</v>
      </c>
      <c r="C89" s="596" t="s">
        <v>465</v>
      </c>
      <c r="D89" s="624" t="s">
        <v>466</v>
      </c>
      <c r="E89" s="596" t="s">
        <v>845</v>
      </c>
      <c r="F89" s="624" t="s">
        <v>846</v>
      </c>
      <c r="G89" s="596" t="s">
        <v>852</v>
      </c>
      <c r="H89" s="596" t="s">
        <v>853</v>
      </c>
      <c r="I89" s="610">
        <v>21.969999313354492</v>
      </c>
      <c r="J89" s="610">
        <v>100</v>
      </c>
      <c r="K89" s="611">
        <v>2196.89990234375</v>
      </c>
    </row>
    <row r="90" spans="1:11" ht="14.45" customHeight="1" x14ac:dyDescent="0.2">
      <c r="A90" s="592" t="s">
        <v>450</v>
      </c>
      <c r="B90" s="593" t="s">
        <v>451</v>
      </c>
      <c r="C90" s="596" t="s">
        <v>465</v>
      </c>
      <c r="D90" s="624" t="s">
        <v>466</v>
      </c>
      <c r="E90" s="596" t="s">
        <v>845</v>
      </c>
      <c r="F90" s="624" t="s">
        <v>846</v>
      </c>
      <c r="G90" s="596" t="s">
        <v>854</v>
      </c>
      <c r="H90" s="596" t="s">
        <v>855</v>
      </c>
      <c r="I90" s="610">
        <v>64.129997253417969</v>
      </c>
      <c r="J90" s="610">
        <v>1</v>
      </c>
      <c r="K90" s="611">
        <v>64.129997253417969</v>
      </c>
    </row>
    <row r="91" spans="1:11" ht="14.45" customHeight="1" x14ac:dyDescent="0.2">
      <c r="A91" s="592" t="s">
        <v>450</v>
      </c>
      <c r="B91" s="593" t="s">
        <v>451</v>
      </c>
      <c r="C91" s="596" t="s">
        <v>465</v>
      </c>
      <c r="D91" s="624" t="s">
        <v>466</v>
      </c>
      <c r="E91" s="596" t="s">
        <v>845</v>
      </c>
      <c r="F91" s="624" t="s">
        <v>846</v>
      </c>
      <c r="G91" s="596" t="s">
        <v>860</v>
      </c>
      <c r="H91" s="596" t="s">
        <v>861</v>
      </c>
      <c r="I91" s="610">
        <v>1.7999999523162842</v>
      </c>
      <c r="J91" s="610">
        <v>350</v>
      </c>
      <c r="K91" s="611">
        <v>630</v>
      </c>
    </row>
    <row r="92" spans="1:11" ht="14.45" customHeight="1" x14ac:dyDescent="0.2">
      <c r="A92" s="592" t="s">
        <v>450</v>
      </c>
      <c r="B92" s="593" t="s">
        <v>451</v>
      </c>
      <c r="C92" s="596" t="s">
        <v>465</v>
      </c>
      <c r="D92" s="624" t="s">
        <v>466</v>
      </c>
      <c r="E92" s="596" t="s">
        <v>845</v>
      </c>
      <c r="F92" s="624" t="s">
        <v>846</v>
      </c>
      <c r="G92" s="596" t="s">
        <v>860</v>
      </c>
      <c r="H92" s="596" t="s">
        <v>862</v>
      </c>
      <c r="I92" s="610">
        <v>1.8049999475479126</v>
      </c>
      <c r="J92" s="610">
        <v>200</v>
      </c>
      <c r="K92" s="611">
        <v>361</v>
      </c>
    </row>
    <row r="93" spans="1:11" ht="14.45" customHeight="1" x14ac:dyDescent="0.2">
      <c r="A93" s="592" t="s">
        <v>450</v>
      </c>
      <c r="B93" s="593" t="s">
        <v>451</v>
      </c>
      <c r="C93" s="596" t="s">
        <v>465</v>
      </c>
      <c r="D93" s="624" t="s">
        <v>466</v>
      </c>
      <c r="E93" s="596" t="s">
        <v>845</v>
      </c>
      <c r="F93" s="624" t="s">
        <v>846</v>
      </c>
      <c r="G93" s="596" t="s">
        <v>955</v>
      </c>
      <c r="H93" s="596" t="s">
        <v>956</v>
      </c>
      <c r="I93" s="610">
        <v>2.0499999523162842</v>
      </c>
      <c r="J93" s="610">
        <v>10</v>
      </c>
      <c r="K93" s="611">
        <v>20.5</v>
      </c>
    </row>
    <row r="94" spans="1:11" ht="14.45" customHeight="1" x14ac:dyDescent="0.2">
      <c r="A94" s="592" t="s">
        <v>450</v>
      </c>
      <c r="B94" s="593" t="s">
        <v>451</v>
      </c>
      <c r="C94" s="596" t="s">
        <v>465</v>
      </c>
      <c r="D94" s="624" t="s">
        <v>466</v>
      </c>
      <c r="E94" s="596" t="s">
        <v>845</v>
      </c>
      <c r="F94" s="624" t="s">
        <v>846</v>
      </c>
      <c r="G94" s="596" t="s">
        <v>957</v>
      </c>
      <c r="H94" s="596" t="s">
        <v>958</v>
      </c>
      <c r="I94" s="610">
        <v>0.25</v>
      </c>
      <c r="J94" s="610">
        <v>200</v>
      </c>
      <c r="K94" s="611">
        <v>50</v>
      </c>
    </row>
    <row r="95" spans="1:11" ht="14.45" customHeight="1" x14ac:dyDescent="0.2">
      <c r="A95" s="592" t="s">
        <v>450</v>
      </c>
      <c r="B95" s="593" t="s">
        <v>451</v>
      </c>
      <c r="C95" s="596" t="s">
        <v>465</v>
      </c>
      <c r="D95" s="624" t="s">
        <v>466</v>
      </c>
      <c r="E95" s="596" t="s">
        <v>845</v>
      </c>
      <c r="F95" s="624" t="s">
        <v>846</v>
      </c>
      <c r="G95" s="596" t="s">
        <v>865</v>
      </c>
      <c r="H95" s="596" t="s">
        <v>866</v>
      </c>
      <c r="I95" s="610">
        <v>2.8700000047683716</v>
      </c>
      <c r="J95" s="610">
        <v>400</v>
      </c>
      <c r="K95" s="611">
        <v>1147.0899658203125</v>
      </c>
    </row>
    <row r="96" spans="1:11" ht="14.45" customHeight="1" x14ac:dyDescent="0.2">
      <c r="A96" s="592" t="s">
        <v>450</v>
      </c>
      <c r="B96" s="593" t="s">
        <v>451</v>
      </c>
      <c r="C96" s="596" t="s">
        <v>465</v>
      </c>
      <c r="D96" s="624" t="s">
        <v>466</v>
      </c>
      <c r="E96" s="596" t="s">
        <v>845</v>
      </c>
      <c r="F96" s="624" t="s">
        <v>846</v>
      </c>
      <c r="G96" s="596" t="s">
        <v>871</v>
      </c>
      <c r="H96" s="596" t="s">
        <v>959</v>
      </c>
      <c r="I96" s="610">
        <v>11.739999771118164</v>
      </c>
      <c r="J96" s="610">
        <v>16</v>
      </c>
      <c r="K96" s="611">
        <v>187.84000396728516</v>
      </c>
    </row>
    <row r="97" spans="1:11" ht="14.45" customHeight="1" x14ac:dyDescent="0.2">
      <c r="A97" s="592" t="s">
        <v>450</v>
      </c>
      <c r="B97" s="593" t="s">
        <v>451</v>
      </c>
      <c r="C97" s="596" t="s">
        <v>465</v>
      </c>
      <c r="D97" s="624" t="s">
        <v>466</v>
      </c>
      <c r="E97" s="596" t="s">
        <v>845</v>
      </c>
      <c r="F97" s="624" t="s">
        <v>846</v>
      </c>
      <c r="G97" s="596" t="s">
        <v>867</v>
      </c>
      <c r="H97" s="596" t="s">
        <v>868</v>
      </c>
      <c r="I97" s="610">
        <v>13.310000419616699</v>
      </c>
      <c r="J97" s="610">
        <v>14</v>
      </c>
      <c r="K97" s="611">
        <v>186.34000396728516</v>
      </c>
    </row>
    <row r="98" spans="1:11" ht="14.45" customHeight="1" x14ac:dyDescent="0.2">
      <c r="A98" s="592" t="s">
        <v>450</v>
      </c>
      <c r="B98" s="593" t="s">
        <v>451</v>
      </c>
      <c r="C98" s="596" t="s">
        <v>465</v>
      </c>
      <c r="D98" s="624" t="s">
        <v>466</v>
      </c>
      <c r="E98" s="596" t="s">
        <v>845</v>
      </c>
      <c r="F98" s="624" t="s">
        <v>846</v>
      </c>
      <c r="G98" s="596" t="s">
        <v>869</v>
      </c>
      <c r="H98" s="596" t="s">
        <v>870</v>
      </c>
      <c r="I98" s="610">
        <v>2.2849999666213989</v>
      </c>
      <c r="J98" s="610">
        <v>150</v>
      </c>
      <c r="K98" s="611">
        <v>343</v>
      </c>
    </row>
    <row r="99" spans="1:11" ht="14.45" customHeight="1" x14ac:dyDescent="0.2">
      <c r="A99" s="592" t="s">
        <v>450</v>
      </c>
      <c r="B99" s="593" t="s">
        <v>451</v>
      </c>
      <c r="C99" s="596" t="s">
        <v>465</v>
      </c>
      <c r="D99" s="624" t="s">
        <v>466</v>
      </c>
      <c r="E99" s="596" t="s">
        <v>845</v>
      </c>
      <c r="F99" s="624" t="s">
        <v>846</v>
      </c>
      <c r="G99" s="596" t="s">
        <v>871</v>
      </c>
      <c r="H99" s="596" t="s">
        <v>872</v>
      </c>
      <c r="I99" s="610">
        <v>11.729999542236328</v>
      </c>
      <c r="J99" s="610">
        <v>30</v>
      </c>
      <c r="K99" s="611">
        <v>351.89999389648438</v>
      </c>
    </row>
    <row r="100" spans="1:11" ht="14.45" customHeight="1" x14ac:dyDescent="0.2">
      <c r="A100" s="592" t="s">
        <v>450</v>
      </c>
      <c r="B100" s="593" t="s">
        <v>451</v>
      </c>
      <c r="C100" s="596" t="s">
        <v>465</v>
      </c>
      <c r="D100" s="624" t="s">
        <v>466</v>
      </c>
      <c r="E100" s="596" t="s">
        <v>845</v>
      </c>
      <c r="F100" s="624" t="s">
        <v>846</v>
      </c>
      <c r="G100" s="596" t="s">
        <v>867</v>
      </c>
      <c r="H100" s="596" t="s">
        <v>873</v>
      </c>
      <c r="I100" s="610">
        <v>13.310000419616699</v>
      </c>
      <c r="J100" s="610">
        <v>5</v>
      </c>
      <c r="K100" s="611">
        <v>66.550003051757813</v>
      </c>
    </row>
    <row r="101" spans="1:11" ht="14.45" customHeight="1" x14ac:dyDescent="0.2">
      <c r="A101" s="592" t="s">
        <v>450</v>
      </c>
      <c r="B101" s="593" t="s">
        <v>451</v>
      </c>
      <c r="C101" s="596" t="s">
        <v>465</v>
      </c>
      <c r="D101" s="624" t="s">
        <v>466</v>
      </c>
      <c r="E101" s="596" t="s">
        <v>845</v>
      </c>
      <c r="F101" s="624" t="s">
        <v>846</v>
      </c>
      <c r="G101" s="596" t="s">
        <v>869</v>
      </c>
      <c r="H101" s="596" t="s">
        <v>874</v>
      </c>
      <c r="I101" s="610">
        <v>2.2899999618530273</v>
      </c>
      <c r="J101" s="610">
        <v>150</v>
      </c>
      <c r="K101" s="611">
        <v>343.5</v>
      </c>
    </row>
    <row r="102" spans="1:11" ht="14.45" customHeight="1" x14ac:dyDescent="0.2">
      <c r="A102" s="592" t="s">
        <v>450</v>
      </c>
      <c r="B102" s="593" t="s">
        <v>451</v>
      </c>
      <c r="C102" s="596" t="s">
        <v>465</v>
      </c>
      <c r="D102" s="624" t="s">
        <v>466</v>
      </c>
      <c r="E102" s="596" t="s">
        <v>845</v>
      </c>
      <c r="F102" s="624" t="s">
        <v>846</v>
      </c>
      <c r="G102" s="596" t="s">
        <v>865</v>
      </c>
      <c r="H102" s="596" t="s">
        <v>875</v>
      </c>
      <c r="I102" s="610">
        <v>2.5699999332427979</v>
      </c>
      <c r="J102" s="610">
        <v>400</v>
      </c>
      <c r="K102" s="611">
        <v>1026.0799560546875</v>
      </c>
    </row>
    <row r="103" spans="1:11" ht="14.45" customHeight="1" x14ac:dyDescent="0.2">
      <c r="A103" s="592" t="s">
        <v>450</v>
      </c>
      <c r="B103" s="593" t="s">
        <v>451</v>
      </c>
      <c r="C103" s="596" t="s">
        <v>465</v>
      </c>
      <c r="D103" s="624" t="s">
        <v>466</v>
      </c>
      <c r="E103" s="596" t="s">
        <v>845</v>
      </c>
      <c r="F103" s="624" t="s">
        <v>846</v>
      </c>
      <c r="G103" s="596" t="s">
        <v>960</v>
      </c>
      <c r="H103" s="596" t="s">
        <v>961</v>
      </c>
      <c r="I103" s="610">
        <v>0.81999999284744263</v>
      </c>
      <c r="J103" s="610">
        <v>5</v>
      </c>
      <c r="K103" s="611">
        <v>4.0999999046325684</v>
      </c>
    </row>
    <row r="104" spans="1:11" ht="14.45" customHeight="1" x14ac:dyDescent="0.2">
      <c r="A104" s="592" t="s">
        <v>450</v>
      </c>
      <c r="B104" s="593" t="s">
        <v>451</v>
      </c>
      <c r="C104" s="596" t="s">
        <v>465</v>
      </c>
      <c r="D104" s="624" t="s">
        <v>466</v>
      </c>
      <c r="E104" s="596" t="s">
        <v>845</v>
      </c>
      <c r="F104" s="624" t="s">
        <v>846</v>
      </c>
      <c r="G104" s="596" t="s">
        <v>962</v>
      </c>
      <c r="H104" s="596" t="s">
        <v>963</v>
      </c>
      <c r="I104" s="610">
        <v>1.1299999952316284</v>
      </c>
      <c r="J104" s="610">
        <v>100</v>
      </c>
      <c r="K104" s="611">
        <v>111</v>
      </c>
    </row>
    <row r="105" spans="1:11" ht="14.45" customHeight="1" x14ac:dyDescent="0.2">
      <c r="A105" s="592" t="s">
        <v>450</v>
      </c>
      <c r="B105" s="593" t="s">
        <v>451</v>
      </c>
      <c r="C105" s="596" t="s">
        <v>465</v>
      </c>
      <c r="D105" s="624" t="s">
        <v>466</v>
      </c>
      <c r="E105" s="596" t="s">
        <v>845</v>
      </c>
      <c r="F105" s="624" t="s">
        <v>846</v>
      </c>
      <c r="G105" s="596" t="s">
        <v>876</v>
      </c>
      <c r="H105" s="596" t="s">
        <v>964</v>
      </c>
      <c r="I105" s="610">
        <v>1.6699999570846558</v>
      </c>
      <c r="J105" s="610">
        <v>100</v>
      </c>
      <c r="K105" s="611">
        <v>167</v>
      </c>
    </row>
    <row r="106" spans="1:11" ht="14.45" customHeight="1" x14ac:dyDescent="0.2">
      <c r="A106" s="592" t="s">
        <v>450</v>
      </c>
      <c r="B106" s="593" t="s">
        <v>451</v>
      </c>
      <c r="C106" s="596" t="s">
        <v>465</v>
      </c>
      <c r="D106" s="624" t="s">
        <v>466</v>
      </c>
      <c r="E106" s="596" t="s">
        <v>845</v>
      </c>
      <c r="F106" s="624" t="s">
        <v>846</v>
      </c>
      <c r="G106" s="596" t="s">
        <v>876</v>
      </c>
      <c r="H106" s="596" t="s">
        <v>965</v>
      </c>
      <c r="I106" s="610">
        <v>1.6699999570846558</v>
      </c>
      <c r="J106" s="610">
        <v>100</v>
      </c>
      <c r="K106" s="611">
        <v>167</v>
      </c>
    </row>
    <row r="107" spans="1:11" ht="14.45" customHeight="1" x14ac:dyDescent="0.2">
      <c r="A107" s="592" t="s">
        <v>450</v>
      </c>
      <c r="B107" s="593" t="s">
        <v>451</v>
      </c>
      <c r="C107" s="596" t="s">
        <v>465</v>
      </c>
      <c r="D107" s="624" t="s">
        <v>466</v>
      </c>
      <c r="E107" s="596" t="s">
        <v>845</v>
      </c>
      <c r="F107" s="624" t="s">
        <v>846</v>
      </c>
      <c r="G107" s="596" t="s">
        <v>966</v>
      </c>
      <c r="H107" s="596" t="s">
        <v>967</v>
      </c>
      <c r="I107" s="610">
        <v>0.57999998331069946</v>
      </c>
      <c r="J107" s="610">
        <v>5</v>
      </c>
      <c r="K107" s="611">
        <v>2.9000000953674316</v>
      </c>
    </row>
    <row r="108" spans="1:11" ht="14.45" customHeight="1" x14ac:dyDescent="0.2">
      <c r="A108" s="592" t="s">
        <v>450</v>
      </c>
      <c r="B108" s="593" t="s">
        <v>451</v>
      </c>
      <c r="C108" s="596" t="s">
        <v>465</v>
      </c>
      <c r="D108" s="624" t="s">
        <v>466</v>
      </c>
      <c r="E108" s="596" t="s">
        <v>845</v>
      </c>
      <c r="F108" s="624" t="s">
        <v>846</v>
      </c>
      <c r="G108" s="596" t="s">
        <v>876</v>
      </c>
      <c r="H108" s="596" t="s">
        <v>878</v>
      </c>
      <c r="I108" s="610">
        <v>1.6799999475479126</v>
      </c>
      <c r="J108" s="610">
        <v>200</v>
      </c>
      <c r="K108" s="611">
        <v>336</v>
      </c>
    </row>
    <row r="109" spans="1:11" ht="14.45" customHeight="1" x14ac:dyDescent="0.2">
      <c r="A109" s="592" t="s">
        <v>450</v>
      </c>
      <c r="B109" s="593" t="s">
        <v>451</v>
      </c>
      <c r="C109" s="596" t="s">
        <v>465</v>
      </c>
      <c r="D109" s="624" t="s">
        <v>466</v>
      </c>
      <c r="E109" s="596" t="s">
        <v>845</v>
      </c>
      <c r="F109" s="624" t="s">
        <v>846</v>
      </c>
      <c r="G109" s="596" t="s">
        <v>968</v>
      </c>
      <c r="H109" s="596" t="s">
        <v>969</v>
      </c>
      <c r="I109" s="610">
        <v>35.090000152587891</v>
      </c>
      <c r="J109" s="610">
        <v>1</v>
      </c>
      <c r="K109" s="611">
        <v>35.090000152587891</v>
      </c>
    </row>
    <row r="110" spans="1:11" ht="14.45" customHeight="1" x14ac:dyDescent="0.2">
      <c r="A110" s="592" t="s">
        <v>450</v>
      </c>
      <c r="B110" s="593" t="s">
        <v>451</v>
      </c>
      <c r="C110" s="596" t="s">
        <v>465</v>
      </c>
      <c r="D110" s="624" t="s">
        <v>466</v>
      </c>
      <c r="E110" s="596" t="s">
        <v>845</v>
      </c>
      <c r="F110" s="624" t="s">
        <v>846</v>
      </c>
      <c r="G110" s="596" t="s">
        <v>970</v>
      </c>
      <c r="H110" s="596" t="s">
        <v>971</v>
      </c>
      <c r="I110" s="610">
        <v>30.25</v>
      </c>
      <c r="J110" s="610">
        <v>1</v>
      </c>
      <c r="K110" s="611">
        <v>30.25</v>
      </c>
    </row>
    <row r="111" spans="1:11" ht="14.45" customHeight="1" x14ac:dyDescent="0.2">
      <c r="A111" s="592" t="s">
        <v>450</v>
      </c>
      <c r="B111" s="593" t="s">
        <v>451</v>
      </c>
      <c r="C111" s="596" t="s">
        <v>465</v>
      </c>
      <c r="D111" s="624" t="s">
        <v>466</v>
      </c>
      <c r="E111" s="596" t="s">
        <v>845</v>
      </c>
      <c r="F111" s="624" t="s">
        <v>846</v>
      </c>
      <c r="G111" s="596" t="s">
        <v>881</v>
      </c>
      <c r="H111" s="596" t="s">
        <v>882</v>
      </c>
      <c r="I111" s="610">
        <v>1.9866666793823242</v>
      </c>
      <c r="J111" s="610">
        <v>300</v>
      </c>
      <c r="K111" s="611">
        <v>595.5</v>
      </c>
    </row>
    <row r="112" spans="1:11" ht="14.45" customHeight="1" x14ac:dyDescent="0.2">
      <c r="A112" s="592" t="s">
        <v>450</v>
      </c>
      <c r="B112" s="593" t="s">
        <v>451</v>
      </c>
      <c r="C112" s="596" t="s">
        <v>465</v>
      </c>
      <c r="D112" s="624" t="s">
        <v>466</v>
      </c>
      <c r="E112" s="596" t="s">
        <v>845</v>
      </c>
      <c r="F112" s="624" t="s">
        <v>846</v>
      </c>
      <c r="G112" s="596" t="s">
        <v>881</v>
      </c>
      <c r="H112" s="596" t="s">
        <v>883</v>
      </c>
      <c r="I112" s="610">
        <v>1.9833333492279053</v>
      </c>
      <c r="J112" s="610">
        <v>350</v>
      </c>
      <c r="K112" s="611">
        <v>694</v>
      </c>
    </row>
    <row r="113" spans="1:11" ht="14.45" customHeight="1" x14ac:dyDescent="0.2">
      <c r="A113" s="592" t="s">
        <v>450</v>
      </c>
      <c r="B113" s="593" t="s">
        <v>451</v>
      </c>
      <c r="C113" s="596" t="s">
        <v>465</v>
      </c>
      <c r="D113" s="624" t="s">
        <v>466</v>
      </c>
      <c r="E113" s="596" t="s">
        <v>845</v>
      </c>
      <c r="F113" s="624" t="s">
        <v>846</v>
      </c>
      <c r="G113" s="596" t="s">
        <v>884</v>
      </c>
      <c r="H113" s="596" t="s">
        <v>885</v>
      </c>
      <c r="I113" s="610">
        <v>1.8999999761581421</v>
      </c>
      <c r="J113" s="610">
        <v>350</v>
      </c>
      <c r="K113" s="611">
        <v>665</v>
      </c>
    </row>
    <row r="114" spans="1:11" ht="14.45" customHeight="1" x14ac:dyDescent="0.2">
      <c r="A114" s="592" t="s">
        <v>450</v>
      </c>
      <c r="B114" s="593" t="s">
        <v>451</v>
      </c>
      <c r="C114" s="596" t="s">
        <v>465</v>
      </c>
      <c r="D114" s="624" t="s">
        <v>466</v>
      </c>
      <c r="E114" s="596" t="s">
        <v>845</v>
      </c>
      <c r="F114" s="624" t="s">
        <v>846</v>
      </c>
      <c r="G114" s="596" t="s">
        <v>886</v>
      </c>
      <c r="H114" s="596" t="s">
        <v>887</v>
      </c>
      <c r="I114" s="610">
        <v>2.6966667175292969</v>
      </c>
      <c r="J114" s="610">
        <v>300</v>
      </c>
      <c r="K114" s="611">
        <v>809.5</v>
      </c>
    </row>
    <row r="115" spans="1:11" ht="14.45" customHeight="1" x14ac:dyDescent="0.2">
      <c r="A115" s="592" t="s">
        <v>450</v>
      </c>
      <c r="B115" s="593" t="s">
        <v>451</v>
      </c>
      <c r="C115" s="596" t="s">
        <v>465</v>
      </c>
      <c r="D115" s="624" t="s">
        <v>466</v>
      </c>
      <c r="E115" s="596" t="s">
        <v>845</v>
      </c>
      <c r="F115" s="624" t="s">
        <v>846</v>
      </c>
      <c r="G115" s="596" t="s">
        <v>888</v>
      </c>
      <c r="H115" s="596" t="s">
        <v>889</v>
      </c>
      <c r="I115" s="610">
        <v>1.9249999523162842</v>
      </c>
      <c r="J115" s="610">
        <v>250</v>
      </c>
      <c r="K115" s="611">
        <v>481</v>
      </c>
    </row>
    <row r="116" spans="1:11" ht="14.45" customHeight="1" x14ac:dyDescent="0.2">
      <c r="A116" s="592" t="s">
        <v>450</v>
      </c>
      <c r="B116" s="593" t="s">
        <v>451</v>
      </c>
      <c r="C116" s="596" t="s">
        <v>465</v>
      </c>
      <c r="D116" s="624" t="s">
        <v>466</v>
      </c>
      <c r="E116" s="596" t="s">
        <v>845</v>
      </c>
      <c r="F116" s="624" t="s">
        <v>846</v>
      </c>
      <c r="G116" s="596" t="s">
        <v>897</v>
      </c>
      <c r="H116" s="596" t="s">
        <v>972</v>
      </c>
      <c r="I116" s="610">
        <v>3.0699999332427979</v>
      </c>
      <c r="J116" s="610">
        <v>100</v>
      </c>
      <c r="K116" s="611">
        <v>307</v>
      </c>
    </row>
    <row r="117" spans="1:11" ht="14.45" customHeight="1" x14ac:dyDescent="0.2">
      <c r="A117" s="592" t="s">
        <v>450</v>
      </c>
      <c r="B117" s="593" t="s">
        <v>451</v>
      </c>
      <c r="C117" s="596" t="s">
        <v>465</v>
      </c>
      <c r="D117" s="624" t="s">
        <v>466</v>
      </c>
      <c r="E117" s="596" t="s">
        <v>845</v>
      </c>
      <c r="F117" s="624" t="s">
        <v>846</v>
      </c>
      <c r="G117" s="596" t="s">
        <v>884</v>
      </c>
      <c r="H117" s="596" t="s">
        <v>894</v>
      </c>
      <c r="I117" s="610">
        <v>1.8999999761581421</v>
      </c>
      <c r="J117" s="610">
        <v>250</v>
      </c>
      <c r="K117" s="611">
        <v>475</v>
      </c>
    </row>
    <row r="118" spans="1:11" ht="14.45" customHeight="1" x14ac:dyDescent="0.2">
      <c r="A118" s="592" t="s">
        <v>450</v>
      </c>
      <c r="B118" s="593" t="s">
        <v>451</v>
      </c>
      <c r="C118" s="596" t="s">
        <v>465</v>
      </c>
      <c r="D118" s="624" t="s">
        <v>466</v>
      </c>
      <c r="E118" s="596" t="s">
        <v>845</v>
      </c>
      <c r="F118" s="624" t="s">
        <v>846</v>
      </c>
      <c r="G118" s="596" t="s">
        <v>886</v>
      </c>
      <c r="H118" s="596" t="s">
        <v>895</v>
      </c>
      <c r="I118" s="610">
        <v>2.6950000524520874</v>
      </c>
      <c r="J118" s="610">
        <v>150</v>
      </c>
      <c r="K118" s="611">
        <v>404.5</v>
      </c>
    </row>
    <row r="119" spans="1:11" ht="14.45" customHeight="1" x14ac:dyDescent="0.2">
      <c r="A119" s="592" t="s">
        <v>450</v>
      </c>
      <c r="B119" s="593" t="s">
        <v>451</v>
      </c>
      <c r="C119" s="596" t="s">
        <v>465</v>
      </c>
      <c r="D119" s="624" t="s">
        <v>466</v>
      </c>
      <c r="E119" s="596" t="s">
        <v>845</v>
      </c>
      <c r="F119" s="624" t="s">
        <v>846</v>
      </c>
      <c r="G119" s="596" t="s">
        <v>888</v>
      </c>
      <c r="H119" s="596" t="s">
        <v>896</v>
      </c>
      <c r="I119" s="610">
        <v>1.9249999523162842</v>
      </c>
      <c r="J119" s="610">
        <v>500</v>
      </c>
      <c r="K119" s="611">
        <v>964</v>
      </c>
    </row>
    <row r="120" spans="1:11" ht="14.45" customHeight="1" x14ac:dyDescent="0.2">
      <c r="A120" s="592" t="s">
        <v>450</v>
      </c>
      <c r="B120" s="593" t="s">
        <v>451</v>
      </c>
      <c r="C120" s="596" t="s">
        <v>465</v>
      </c>
      <c r="D120" s="624" t="s">
        <v>466</v>
      </c>
      <c r="E120" s="596" t="s">
        <v>845</v>
      </c>
      <c r="F120" s="624" t="s">
        <v>846</v>
      </c>
      <c r="G120" s="596" t="s">
        <v>897</v>
      </c>
      <c r="H120" s="596" t="s">
        <v>898</v>
      </c>
      <c r="I120" s="610">
        <v>3.0699999332427979</v>
      </c>
      <c r="J120" s="610">
        <v>100</v>
      </c>
      <c r="K120" s="611">
        <v>307</v>
      </c>
    </row>
    <row r="121" spans="1:11" ht="14.45" customHeight="1" x14ac:dyDescent="0.2">
      <c r="A121" s="592" t="s">
        <v>450</v>
      </c>
      <c r="B121" s="593" t="s">
        <v>451</v>
      </c>
      <c r="C121" s="596" t="s">
        <v>465</v>
      </c>
      <c r="D121" s="624" t="s">
        <v>466</v>
      </c>
      <c r="E121" s="596" t="s">
        <v>845</v>
      </c>
      <c r="F121" s="624" t="s">
        <v>846</v>
      </c>
      <c r="G121" s="596" t="s">
        <v>892</v>
      </c>
      <c r="H121" s="596" t="s">
        <v>973</v>
      </c>
      <c r="I121" s="610">
        <v>3.0999999046325684</v>
      </c>
      <c r="J121" s="610">
        <v>10</v>
      </c>
      <c r="K121" s="611">
        <v>31</v>
      </c>
    </row>
    <row r="122" spans="1:11" ht="14.45" customHeight="1" x14ac:dyDescent="0.2">
      <c r="A122" s="592" t="s">
        <v>450</v>
      </c>
      <c r="B122" s="593" t="s">
        <v>451</v>
      </c>
      <c r="C122" s="596" t="s">
        <v>465</v>
      </c>
      <c r="D122" s="624" t="s">
        <v>466</v>
      </c>
      <c r="E122" s="596" t="s">
        <v>845</v>
      </c>
      <c r="F122" s="624" t="s">
        <v>846</v>
      </c>
      <c r="G122" s="596" t="s">
        <v>900</v>
      </c>
      <c r="H122" s="596" t="s">
        <v>901</v>
      </c>
      <c r="I122" s="610">
        <v>2.1700000762939453</v>
      </c>
      <c r="J122" s="610">
        <v>5</v>
      </c>
      <c r="K122" s="611">
        <v>10.850000381469727</v>
      </c>
    </row>
    <row r="123" spans="1:11" ht="14.45" customHeight="1" x14ac:dyDescent="0.2">
      <c r="A123" s="592" t="s">
        <v>450</v>
      </c>
      <c r="B123" s="593" t="s">
        <v>451</v>
      </c>
      <c r="C123" s="596" t="s">
        <v>465</v>
      </c>
      <c r="D123" s="624" t="s">
        <v>466</v>
      </c>
      <c r="E123" s="596" t="s">
        <v>845</v>
      </c>
      <c r="F123" s="624" t="s">
        <v>846</v>
      </c>
      <c r="G123" s="596" t="s">
        <v>900</v>
      </c>
      <c r="H123" s="596" t="s">
        <v>902</v>
      </c>
      <c r="I123" s="610">
        <v>2.1700000762939453</v>
      </c>
      <c r="J123" s="610">
        <v>5</v>
      </c>
      <c r="K123" s="611">
        <v>10.850000381469727</v>
      </c>
    </row>
    <row r="124" spans="1:11" ht="14.45" customHeight="1" x14ac:dyDescent="0.2">
      <c r="A124" s="592" t="s">
        <v>450</v>
      </c>
      <c r="B124" s="593" t="s">
        <v>451</v>
      </c>
      <c r="C124" s="596" t="s">
        <v>465</v>
      </c>
      <c r="D124" s="624" t="s">
        <v>466</v>
      </c>
      <c r="E124" s="596" t="s">
        <v>845</v>
      </c>
      <c r="F124" s="624" t="s">
        <v>846</v>
      </c>
      <c r="G124" s="596" t="s">
        <v>903</v>
      </c>
      <c r="H124" s="596" t="s">
        <v>904</v>
      </c>
      <c r="I124" s="610">
        <v>2.5149999856948853</v>
      </c>
      <c r="J124" s="610">
        <v>250</v>
      </c>
      <c r="K124" s="611">
        <v>628.5</v>
      </c>
    </row>
    <row r="125" spans="1:11" ht="14.45" customHeight="1" x14ac:dyDescent="0.2">
      <c r="A125" s="592" t="s">
        <v>450</v>
      </c>
      <c r="B125" s="593" t="s">
        <v>451</v>
      </c>
      <c r="C125" s="596" t="s">
        <v>465</v>
      </c>
      <c r="D125" s="624" t="s">
        <v>466</v>
      </c>
      <c r="E125" s="596" t="s">
        <v>845</v>
      </c>
      <c r="F125" s="624" t="s">
        <v>846</v>
      </c>
      <c r="G125" s="596" t="s">
        <v>903</v>
      </c>
      <c r="H125" s="596" t="s">
        <v>907</v>
      </c>
      <c r="I125" s="610">
        <v>2.5199999809265137</v>
      </c>
      <c r="J125" s="610">
        <v>50</v>
      </c>
      <c r="K125" s="611">
        <v>126</v>
      </c>
    </row>
    <row r="126" spans="1:11" ht="14.45" customHeight="1" x14ac:dyDescent="0.2">
      <c r="A126" s="592" t="s">
        <v>450</v>
      </c>
      <c r="B126" s="593" t="s">
        <v>451</v>
      </c>
      <c r="C126" s="596" t="s">
        <v>465</v>
      </c>
      <c r="D126" s="624" t="s">
        <v>466</v>
      </c>
      <c r="E126" s="596" t="s">
        <v>845</v>
      </c>
      <c r="F126" s="624" t="s">
        <v>846</v>
      </c>
      <c r="G126" s="596" t="s">
        <v>908</v>
      </c>
      <c r="H126" s="596" t="s">
        <v>909</v>
      </c>
      <c r="I126" s="610">
        <v>4.625</v>
      </c>
      <c r="J126" s="610">
        <v>10</v>
      </c>
      <c r="K126" s="611">
        <v>46.25</v>
      </c>
    </row>
    <row r="127" spans="1:11" ht="14.45" customHeight="1" x14ac:dyDescent="0.2">
      <c r="A127" s="592" t="s">
        <v>450</v>
      </c>
      <c r="B127" s="593" t="s">
        <v>451</v>
      </c>
      <c r="C127" s="596" t="s">
        <v>465</v>
      </c>
      <c r="D127" s="624" t="s">
        <v>466</v>
      </c>
      <c r="E127" s="596" t="s">
        <v>845</v>
      </c>
      <c r="F127" s="624" t="s">
        <v>846</v>
      </c>
      <c r="G127" s="596" t="s">
        <v>910</v>
      </c>
      <c r="H127" s="596" t="s">
        <v>911</v>
      </c>
      <c r="I127" s="610">
        <v>21.239999771118164</v>
      </c>
      <c r="J127" s="610">
        <v>10</v>
      </c>
      <c r="K127" s="611">
        <v>212.39999389648438</v>
      </c>
    </row>
    <row r="128" spans="1:11" ht="14.45" customHeight="1" x14ac:dyDescent="0.2">
      <c r="A128" s="592" t="s">
        <v>450</v>
      </c>
      <c r="B128" s="593" t="s">
        <v>451</v>
      </c>
      <c r="C128" s="596" t="s">
        <v>465</v>
      </c>
      <c r="D128" s="624" t="s">
        <v>466</v>
      </c>
      <c r="E128" s="596" t="s">
        <v>845</v>
      </c>
      <c r="F128" s="624" t="s">
        <v>846</v>
      </c>
      <c r="G128" s="596" t="s">
        <v>916</v>
      </c>
      <c r="H128" s="596" t="s">
        <v>917</v>
      </c>
      <c r="I128" s="610">
        <v>2.5199999809265137</v>
      </c>
      <c r="J128" s="610">
        <v>5</v>
      </c>
      <c r="K128" s="611">
        <v>12.600000381469727</v>
      </c>
    </row>
    <row r="129" spans="1:11" ht="14.45" customHeight="1" x14ac:dyDescent="0.2">
      <c r="A129" s="592" t="s">
        <v>450</v>
      </c>
      <c r="B129" s="593" t="s">
        <v>451</v>
      </c>
      <c r="C129" s="596" t="s">
        <v>465</v>
      </c>
      <c r="D129" s="624" t="s">
        <v>466</v>
      </c>
      <c r="E129" s="596" t="s">
        <v>918</v>
      </c>
      <c r="F129" s="624" t="s">
        <v>919</v>
      </c>
      <c r="G129" s="596" t="s">
        <v>920</v>
      </c>
      <c r="H129" s="596" t="s">
        <v>921</v>
      </c>
      <c r="I129" s="610">
        <v>10.170000076293945</v>
      </c>
      <c r="J129" s="610">
        <v>70</v>
      </c>
      <c r="K129" s="611">
        <v>711.9000244140625</v>
      </c>
    </row>
    <row r="130" spans="1:11" ht="14.45" customHeight="1" x14ac:dyDescent="0.2">
      <c r="A130" s="592" t="s">
        <v>450</v>
      </c>
      <c r="B130" s="593" t="s">
        <v>451</v>
      </c>
      <c r="C130" s="596" t="s">
        <v>465</v>
      </c>
      <c r="D130" s="624" t="s">
        <v>466</v>
      </c>
      <c r="E130" s="596" t="s">
        <v>918</v>
      </c>
      <c r="F130" s="624" t="s">
        <v>919</v>
      </c>
      <c r="G130" s="596" t="s">
        <v>920</v>
      </c>
      <c r="H130" s="596" t="s">
        <v>922</v>
      </c>
      <c r="I130" s="610">
        <v>10.164999961853027</v>
      </c>
      <c r="J130" s="610">
        <v>100</v>
      </c>
      <c r="K130" s="611">
        <v>1016.5</v>
      </c>
    </row>
    <row r="131" spans="1:11" ht="14.45" customHeight="1" x14ac:dyDescent="0.2">
      <c r="A131" s="592" t="s">
        <v>450</v>
      </c>
      <c r="B131" s="593" t="s">
        <v>451</v>
      </c>
      <c r="C131" s="596" t="s">
        <v>465</v>
      </c>
      <c r="D131" s="624" t="s">
        <v>466</v>
      </c>
      <c r="E131" s="596" t="s">
        <v>923</v>
      </c>
      <c r="F131" s="624" t="s">
        <v>924</v>
      </c>
      <c r="G131" s="596" t="s">
        <v>974</v>
      </c>
      <c r="H131" s="596" t="s">
        <v>975</v>
      </c>
      <c r="I131" s="610">
        <v>0.47999998927116394</v>
      </c>
      <c r="J131" s="610">
        <v>10</v>
      </c>
      <c r="K131" s="611">
        <v>4.8000001907348633</v>
      </c>
    </row>
    <row r="132" spans="1:11" ht="14.45" customHeight="1" x14ac:dyDescent="0.2">
      <c r="A132" s="592" t="s">
        <v>450</v>
      </c>
      <c r="B132" s="593" t="s">
        <v>451</v>
      </c>
      <c r="C132" s="596" t="s">
        <v>465</v>
      </c>
      <c r="D132" s="624" t="s">
        <v>466</v>
      </c>
      <c r="E132" s="596" t="s">
        <v>923</v>
      </c>
      <c r="F132" s="624" t="s">
        <v>924</v>
      </c>
      <c r="G132" s="596" t="s">
        <v>976</v>
      </c>
      <c r="H132" s="596" t="s">
        <v>977</v>
      </c>
      <c r="I132" s="610">
        <v>0.30000001192092896</v>
      </c>
      <c r="J132" s="610">
        <v>10</v>
      </c>
      <c r="K132" s="611">
        <v>3</v>
      </c>
    </row>
    <row r="133" spans="1:11" ht="14.45" customHeight="1" x14ac:dyDescent="0.2">
      <c r="A133" s="592" t="s">
        <v>450</v>
      </c>
      <c r="B133" s="593" t="s">
        <v>451</v>
      </c>
      <c r="C133" s="596" t="s">
        <v>465</v>
      </c>
      <c r="D133" s="624" t="s">
        <v>466</v>
      </c>
      <c r="E133" s="596" t="s">
        <v>923</v>
      </c>
      <c r="F133" s="624" t="s">
        <v>924</v>
      </c>
      <c r="G133" s="596" t="s">
        <v>978</v>
      </c>
      <c r="H133" s="596" t="s">
        <v>979</v>
      </c>
      <c r="I133" s="610">
        <v>0.30000001192092896</v>
      </c>
      <c r="J133" s="610">
        <v>10</v>
      </c>
      <c r="K133" s="611">
        <v>3</v>
      </c>
    </row>
    <row r="134" spans="1:11" ht="14.45" customHeight="1" x14ac:dyDescent="0.2">
      <c r="A134" s="592" t="s">
        <v>450</v>
      </c>
      <c r="B134" s="593" t="s">
        <v>451</v>
      </c>
      <c r="C134" s="596" t="s">
        <v>465</v>
      </c>
      <c r="D134" s="624" t="s">
        <v>466</v>
      </c>
      <c r="E134" s="596" t="s">
        <v>923</v>
      </c>
      <c r="F134" s="624" t="s">
        <v>924</v>
      </c>
      <c r="G134" s="596" t="s">
        <v>925</v>
      </c>
      <c r="H134" s="596" t="s">
        <v>926</v>
      </c>
      <c r="I134" s="610">
        <v>0.54000002145767212</v>
      </c>
      <c r="J134" s="610">
        <v>400</v>
      </c>
      <c r="K134" s="611">
        <v>216</v>
      </c>
    </row>
    <row r="135" spans="1:11" ht="14.45" customHeight="1" x14ac:dyDescent="0.2">
      <c r="A135" s="592" t="s">
        <v>450</v>
      </c>
      <c r="B135" s="593" t="s">
        <v>451</v>
      </c>
      <c r="C135" s="596" t="s">
        <v>465</v>
      </c>
      <c r="D135" s="624" t="s">
        <v>466</v>
      </c>
      <c r="E135" s="596" t="s">
        <v>923</v>
      </c>
      <c r="F135" s="624" t="s">
        <v>924</v>
      </c>
      <c r="G135" s="596" t="s">
        <v>928</v>
      </c>
      <c r="H135" s="596" t="s">
        <v>929</v>
      </c>
      <c r="I135" s="610">
        <v>0.96500000357627869</v>
      </c>
      <c r="J135" s="610">
        <v>500</v>
      </c>
      <c r="K135" s="611">
        <v>482</v>
      </c>
    </row>
    <row r="136" spans="1:11" ht="14.45" customHeight="1" x14ac:dyDescent="0.2">
      <c r="A136" s="592" t="s">
        <v>450</v>
      </c>
      <c r="B136" s="593" t="s">
        <v>451</v>
      </c>
      <c r="C136" s="596" t="s">
        <v>465</v>
      </c>
      <c r="D136" s="624" t="s">
        <v>466</v>
      </c>
      <c r="E136" s="596" t="s">
        <v>923</v>
      </c>
      <c r="F136" s="624" t="s">
        <v>924</v>
      </c>
      <c r="G136" s="596" t="s">
        <v>928</v>
      </c>
      <c r="H136" s="596" t="s">
        <v>930</v>
      </c>
      <c r="I136" s="610">
        <v>0.97000002861022949</v>
      </c>
      <c r="J136" s="610">
        <v>1200</v>
      </c>
      <c r="K136" s="611">
        <v>1164</v>
      </c>
    </row>
    <row r="137" spans="1:11" ht="14.45" customHeight="1" x14ac:dyDescent="0.2">
      <c r="A137" s="592" t="s">
        <v>450</v>
      </c>
      <c r="B137" s="593" t="s">
        <v>451</v>
      </c>
      <c r="C137" s="596" t="s">
        <v>465</v>
      </c>
      <c r="D137" s="624" t="s">
        <v>466</v>
      </c>
      <c r="E137" s="596" t="s">
        <v>923</v>
      </c>
      <c r="F137" s="624" t="s">
        <v>924</v>
      </c>
      <c r="G137" s="596" t="s">
        <v>931</v>
      </c>
      <c r="H137" s="596" t="s">
        <v>932</v>
      </c>
      <c r="I137" s="610">
        <v>1.8049999475479126</v>
      </c>
      <c r="J137" s="610">
        <v>600</v>
      </c>
      <c r="K137" s="611">
        <v>1083</v>
      </c>
    </row>
    <row r="138" spans="1:11" ht="14.45" customHeight="1" x14ac:dyDescent="0.2">
      <c r="A138" s="592" t="s">
        <v>450</v>
      </c>
      <c r="B138" s="593" t="s">
        <v>451</v>
      </c>
      <c r="C138" s="596" t="s">
        <v>465</v>
      </c>
      <c r="D138" s="624" t="s">
        <v>466</v>
      </c>
      <c r="E138" s="596" t="s">
        <v>923</v>
      </c>
      <c r="F138" s="624" t="s">
        <v>924</v>
      </c>
      <c r="G138" s="596" t="s">
        <v>931</v>
      </c>
      <c r="H138" s="596" t="s">
        <v>933</v>
      </c>
      <c r="I138" s="610">
        <v>1.8033332824707031</v>
      </c>
      <c r="J138" s="610">
        <v>400</v>
      </c>
      <c r="K138" s="611">
        <v>722</v>
      </c>
    </row>
    <row r="139" spans="1:11" ht="14.45" customHeight="1" x14ac:dyDescent="0.2">
      <c r="A139" s="592" t="s">
        <v>450</v>
      </c>
      <c r="B139" s="593" t="s">
        <v>451</v>
      </c>
      <c r="C139" s="596" t="s">
        <v>465</v>
      </c>
      <c r="D139" s="624" t="s">
        <v>466</v>
      </c>
      <c r="E139" s="596" t="s">
        <v>934</v>
      </c>
      <c r="F139" s="624" t="s">
        <v>935</v>
      </c>
      <c r="G139" s="596" t="s">
        <v>936</v>
      </c>
      <c r="H139" s="596" t="s">
        <v>937</v>
      </c>
      <c r="I139" s="610">
        <v>0.62999999523162842</v>
      </c>
      <c r="J139" s="610">
        <v>1000</v>
      </c>
      <c r="K139" s="611">
        <v>630</v>
      </c>
    </row>
    <row r="140" spans="1:11" ht="14.45" customHeight="1" thickBot="1" x14ac:dyDescent="0.25">
      <c r="A140" s="600" t="s">
        <v>450</v>
      </c>
      <c r="B140" s="601" t="s">
        <v>451</v>
      </c>
      <c r="C140" s="604" t="s">
        <v>465</v>
      </c>
      <c r="D140" s="625" t="s">
        <v>466</v>
      </c>
      <c r="E140" s="604" t="s">
        <v>934</v>
      </c>
      <c r="F140" s="625" t="s">
        <v>935</v>
      </c>
      <c r="G140" s="604" t="s">
        <v>936</v>
      </c>
      <c r="H140" s="604" t="s">
        <v>938</v>
      </c>
      <c r="I140" s="612">
        <v>0.62999999523162842</v>
      </c>
      <c r="J140" s="612">
        <v>800</v>
      </c>
      <c r="K140" s="613">
        <v>504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A789280-83D8-46DC-9947-8116858FFB0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12.066666666666666</v>
      </c>
      <c r="D6" s="308"/>
      <c r="E6" s="308"/>
      <c r="F6" s="307"/>
      <c r="G6" s="309">
        <f ca="1">SUM(Tabulka[05 h_vram])/2</f>
        <v>21934.799999999999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778745</v>
      </c>
      <c r="N6" s="308">
        <f ca="1">SUM(Tabulka[12 m_oc])/2</f>
        <v>778745</v>
      </c>
      <c r="O6" s="307">
        <f ca="1">SUM(Tabulka[13 m_sk])/2</f>
        <v>7656131</v>
      </c>
      <c r="P6" s="306">
        <f ca="1">SUM(Tabulka[14_vzsk])/2</f>
        <v>3500</v>
      </c>
      <c r="Q6" s="306">
        <f ca="1">SUM(Tabulka[15_vzpl])/2</f>
        <v>15227.27272727273</v>
      </c>
      <c r="R6" s="305">
        <f ca="1">IF(Q6=0,0,P6/Q6)</f>
        <v>0.22985074626865667</v>
      </c>
      <c r="S6" s="304">
        <f ca="1">Q6-P6</f>
        <v>11727.27272727273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4.6499999999999995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8636.7999999999993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471357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471357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4260823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13227.27272727273</v>
      </c>
      <c r="R8" s="288">
        <f ca="1">IF(Tabulka[[#This Row],[15_vzpl]]=0,"",Tabulka[[#This Row],[14_vzsk]]/Tabulka[[#This Row],[15_vzpl]])</f>
        <v>0.26460481099656352</v>
      </c>
      <c r="S8" s="287">
        <f ca="1">IF(Tabulka[[#This Row],[15_vzpl]]-Tabulka[[#This Row],[14_vzsk]]=0,"",Tabulka[[#This Row],[15_vzpl]]-Tabulka[[#This Row],[14_vzsk]])</f>
        <v>9727.2727272727298</v>
      </c>
    </row>
    <row r="9" spans="1:19" x14ac:dyDescent="0.25">
      <c r="A9" s="286">
        <v>99</v>
      </c>
      <c r="B9" s="285" t="s">
        <v>996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5.000000000000001E-2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19152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13227.27272727273</v>
      </c>
      <c r="R9" s="288">
        <f ca="1">IF(Tabulka[[#This Row],[15_vzpl]]=0,"",Tabulka[[#This Row],[14_vzsk]]/Tabulka[[#This Row],[15_vzpl]])</f>
        <v>0.26460481099656352</v>
      </c>
      <c r="S9" s="287">
        <f ca="1">IF(Tabulka[[#This Row],[15_vzpl]]-Tabulka[[#This Row],[14_vzsk]]=0,"",Tabulka[[#This Row],[15_vzpl]]-Tabulka[[#This Row],[14_vzsk]])</f>
        <v>9727.2727272727298</v>
      </c>
    </row>
    <row r="10" spans="1:19" x14ac:dyDescent="0.25">
      <c r="A10" s="286">
        <v>100</v>
      </c>
      <c r="B10" s="285" t="s">
        <v>997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0.20833333333333334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98900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998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4.3916666666666666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8123.2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471357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471357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4142771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981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5.416666666666667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2728082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2000.0000000000002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2000.0000000000002</v>
      </c>
    </row>
    <row r="13" spans="1:19" x14ac:dyDescent="0.25">
      <c r="A13" s="286">
        <v>303</v>
      </c>
      <c r="B13" s="285" t="s">
        <v>999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55372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55372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462686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2000.0000000000002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2000.0000000000002</v>
      </c>
    </row>
    <row r="14" spans="1:19" x14ac:dyDescent="0.25">
      <c r="A14" s="286">
        <v>304</v>
      </c>
      <c r="B14" s="285" t="s">
        <v>1000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1447839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1001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71004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71004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681704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424</v>
      </c>
      <c r="B16" s="285" t="s">
        <v>1002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0.41666666666666669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135853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982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69564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69564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667226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1003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667226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247</v>
      </c>
    </row>
    <row r="20" spans="1:19" x14ac:dyDescent="0.25">
      <c r="A20" s="113" t="s">
        <v>160</v>
      </c>
    </row>
    <row r="21" spans="1:19" x14ac:dyDescent="0.25">
      <c r="A21" s="114" t="s">
        <v>217</v>
      </c>
    </row>
    <row r="22" spans="1:19" x14ac:dyDescent="0.25">
      <c r="A22" s="278" t="s">
        <v>216</v>
      </c>
    </row>
    <row r="23" spans="1:19" x14ac:dyDescent="0.25">
      <c r="A23" s="235" t="s">
        <v>189</v>
      </c>
    </row>
    <row r="24" spans="1:19" x14ac:dyDescent="0.25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6A40EF9-EAAE-4017-B2B1-67A806AB4B5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12574.124942319871</v>
      </c>
      <c r="D4" s="160">
        <f ca="1">IF(ISERROR(VLOOKUP("Náklady celkem",INDIRECT("HI!$A:$G"),5,0)),0,VLOOKUP("Náklady celkem",INDIRECT("HI!$A:$G"),5,0))</f>
        <v>13869.83655</v>
      </c>
      <c r="E4" s="161">
        <f ca="1">IF(C4=0,0,D4/C4)</f>
        <v>1.103045867098015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1114.9927499999999</v>
      </c>
      <c r="D7" s="168">
        <f>IF(ISERROR(HI!E5),"",HI!E5)</f>
        <v>1102.90497</v>
      </c>
      <c r="E7" s="165">
        <f t="shared" ref="E7:E15" si="0">IF(C7=0,0,D7/C7)</f>
        <v>0.98915887121239143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0.83588270871155668</v>
      </c>
      <c r="E11" s="165">
        <f t="shared" si="0"/>
        <v>1.3931378478525944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0.77223294118725405</v>
      </c>
      <c r="E12" s="165">
        <f t="shared" si="0"/>
        <v>0.96529117648406748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92.999998046875007</v>
      </c>
      <c r="D15" s="168">
        <f>IF(ISERROR(HI!E6),"",HI!E6)</f>
        <v>89.248539999999991</v>
      </c>
      <c r="E15" s="165">
        <f t="shared" si="0"/>
        <v>0.95966174058429377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9277.9296982421874</v>
      </c>
      <c r="D16" s="164">
        <f ca="1">IF(ISERROR(VLOOKUP("Osobní náklady (Kč) *",INDIRECT("HI!$A:$G"),5,0)),0,VLOOKUP("Osobní náklady (Kč) *",INDIRECT("HI!$A:$G"),5,0))</f>
        <v>10401.294089999999</v>
      </c>
      <c r="E16" s="165">
        <f ca="1">IF(C16=0,0,D16/C16)</f>
        <v>1.1210792092950055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2623.0339900000004</v>
      </c>
      <c r="D18" s="183">
        <f ca="1">IF(ISERROR(VLOOKUP("Výnosy celkem",INDIRECT("HI!$A:$G"),5,0)),0,VLOOKUP("Výnosy celkem",INDIRECT("HI!$A:$G"),5,0))</f>
        <v>2840.9716799999997</v>
      </c>
      <c r="E18" s="184">
        <f t="shared" ref="E18:E23" ca="1" si="1">IF(C18=0,0,D18/C18)</f>
        <v>1.0830861097610096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2623.0339900000004</v>
      </c>
      <c r="D19" s="164">
        <f ca="1">IF(ISERROR(VLOOKUP("Ambulance *",INDIRECT("HI!$A:$G"),5,0)),0,VLOOKUP("Ambulance *",INDIRECT("HI!$A:$G"),5,0))</f>
        <v>2840.9716799999997</v>
      </c>
      <c r="E19" s="165">
        <f t="shared" ca="1" si="1"/>
        <v>1.0830861097610096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1.0830861097610098</v>
      </c>
      <c r="E20" s="165">
        <f t="shared" si="1"/>
        <v>1.0830861097610098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1.0830861097610098</v>
      </c>
      <c r="E21" s="165">
        <f t="shared" si="1"/>
        <v>1.0830861097610098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</v>
      </c>
      <c r="E23" s="165">
        <f t="shared" si="1"/>
        <v>0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94321EB-9CB9-4D4D-89D9-529145DC342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995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4.6500000000000004</v>
      </c>
      <c r="F4" s="315"/>
      <c r="G4" s="315"/>
      <c r="H4" s="315"/>
      <c r="I4" s="315">
        <v>776.4</v>
      </c>
      <c r="J4" s="315"/>
      <c r="K4" s="315"/>
      <c r="L4" s="315"/>
      <c r="M4" s="315"/>
      <c r="N4" s="315"/>
      <c r="O4" s="315"/>
      <c r="P4" s="315"/>
      <c r="Q4" s="315">
        <v>305383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0.5</v>
      </c>
      <c r="I6">
        <v>96</v>
      </c>
      <c r="Q6">
        <v>18030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4.1500000000000004</v>
      </c>
      <c r="I7">
        <v>680.4</v>
      </c>
      <c r="Q7">
        <v>287353</v>
      </c>
    </row>
    <row r="8" spans="1:19" x14ac:dyDescent="0.25">
      <c r="A8" s="322" t="s">
        <v>171</v>
      </c>
      <c r="B8" s="321">
        <v>5</v>
      </c>
      <c r="C8">
        <v>1</v>
      </c>
      <c r="D8" t="s">
        <v>981</v>
      </c>
      <c r="E8">
        <v>5.5</v>
      </c>
      <c r="I8">
        <v>944</v>
      </c>
      <c r="Q8">
        <v>208352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1</v>
      </c>
      <c r="I9">
        <v>184</v>
      </c>
      <c r="Q9">
        <v>34450</v>
      </c>
      <c r="S9">
        <v>166.66666666666666</v>
      </c>
    </row>
    <row r="10" spans="1:19" x14ac:dyDescent="0.25">
      <c r="A10" s="322" t="s">
        <v>173</v>
      </c>
      <c r="B10" s="321">
        <v>7</v>
      </c>
      <c r="C10">
        <v>1</v>
      </c>
      <c r="D10">
        <v>304</v>
      </c>
      <c r="E10">
        <v>3</v>
      </c>
      <c r="I10">
        <v>504</v>
      </c>
      <c r="Q10">
        <v>110712</v>
      </c>
    </row>
    <row r="11" spans="1:19" x14ac:dyDescent="0.25">
      <c r="A11" s="320" t="s">
        <v>174</v>
      </c>
      <c r="B11" s="319">
        <v>8</v>
      </c>
      <c r="C11">
        <v>1</v>
      </c>
      <c r="D11">
        <v>305</v>
      </c>
      <c r="E11">
        <v>1</v>
      </c>
      <c r="I11">
        <v>176</v>
      </c>
      <c r="Q11">
        <v>49557</v>
      </c>
    </row>
    <row r="12" spans="1:19" x14ac:dyDescent="0.25">
      <c r="A12" s="322" t="s">
        <v>175</v>
      </c>
      <c r="B12" s="321">
        <v>9</v>
      </c>
      <c r="C12">
        <v>1</v>
      </c>
      <c r="D12">
        <v>424</v>
      </c>
      <c r="E12">
        <v>0.5</v>
      </c>
      <c r="I12">
        <v>80</v>
      </c>
      <c r="Q12">
        <v>13633</v>
      </c>
    </row>
    <row r="13" spans="1:19" x14ac:dyDescent="0.25">
      <c r="A13" s="320" t="s">
        <v>176</v>
      </c>
      <c r="B13" s="319">
        <v>10</v>
      </c>
      <c r="C13">
        <v>1</v>
      </c>
      <c r="D13" t="s">
        <v>982</v>
      </c>
      <c r="E13">
        <v>2</v>
      </c>
      <c r="I13">
        <v>336</v>
      </c>
      <c r="Q13">
        <v>57055</v>
      </c>
    </row>
    <row r="14" spans="1:19" x14ac:dyDescent="0.25">
      <c r="A14" s="322" t="s">
        <v>177</v>
      </c>
      <c r="B14" s="321">
        <v>11</v>
      </c>
      <c r="C14">
        <v>1</v>
      </c>
      <c r="D14">
        <v>30</v>
      </c>
      <c r="E14">
        <v>2</v>
      </c>
      <c r="I14">
        <v>336</v>
      </c>
      <c r="Q14">
        <v>57055</v>
      </c>
    </row>
    <row r="15" spans="1:19" x14ac:dyDescent="0.25">
      <c r="A15" s="320" t="s">
        <v>178</v>
      </c>
      <c r="B15" s="319">
        <v>12</v>
      </c>
      <c r="C15" t="s">
        <v>983</v>
      </c>
      <c r="E15">
        <v>12.15</v>
      </c>
      <c r="I15">
        <v>2056.4</v>
      </c>
      <c r="Q15">
        <v>570790</v>
      </c>
      <c r="S15">
        <v>1268.939393939394</v>
      </c>
    </row>
    <row r="16" spans="1:19" x14ac:dyDescent="0.25">
      <c r="A16" s="318" t="s">
        <v>166</v>
      </c>
      <c r="B16" s="317">
        <v>2019</v>
      </c>
      <c r="C16">
        <v>2</v>
      </c>
      <c r="D16" t="s">
        <v>218</v>
      </c>
      <c r="E16">
        <v>4.6500000000000004</v>
      </c>
      <c r="I16">
        <v>736</v>
      </c>
      <c r="Q16">
        <v>305179</v>
      </c>
      <c r="S16">
        <v>1102.2727272727273</v>
      </c>
    </row>
    <row r="17" spans="3:19" x14ac:dyDescent="0.25">
      <c r="C17">
        <v>2</v>
      </c>
      <c r="D17">
        <v>99</v>
      </c>
      <c r="S17">
        <v>1102.2727272727273</v>
      </c>
    </row>
    <row r="18" spans="3:19" x14ac:dyDescent="0.25">
      <c r="C18">
        <v>2</v>
      </c>
      <c r="D18">
        <v>100</v>
      </c>
      <c r="E18">
        <v>0.5</v>
      </c>
      <c r="I18">
        <v>80</v>
      </c>
      <c r="Q18">
        <v>18030</v>
      </c>
    </row>
    <row r="19" spans="3:19" x14ac:dyDescent="0.25">
      <c r="C19">
        <v>2</v>
      </c>
      <c r="D19">
        <v>101</v>
      </c>
      <c r="E19">
        <v>4.1500000000000004</v>
      </c>
      <c r="I19">
        <v>656</v>
      </c>
      <c r="Q19">
        <v>287149</v>
      </c>
    </row>
    <row r="20" spans="3:19" x14ac:dyDescent="0.25">
      <c r="C20">
        <v>2</v>
      </c>
      <c r="D20" t="s">
        <v>981</v>
      </c>
      <c r="E20">
        <v>5.5</v>
      </c>
      <c r="I20">
        <v>844</v>
      </c>
      <c r="Q20">
        <v>208201</v>
      </c>
      <c r="S20">
        <v>166.66666666666666</v>
      </c>
    </row>
    <row r="21" spans="3:19" x14ac:dyDescent="0.25">
      <c r="C21">
        <v>2</v>
      </c>
      <c r="D21">
        <v>303</v>
      </c>
      <c r="E21">
        <v>1</v>
      </c>
      <c r="I21">
        <v>136</v>
      </c>
      <c r="Q21">
        <v>34244</v>
      </c>
      <c r="S21">
        <v>166.66666666666666</v>
      </c>
    </row>
    <row r="22" spans="3:19" x14ac:dyDescent="0.25">
      <c r="C22">
        <v>2</v>
      </c>
      <c r="D22">
        <v>304</v>
      </c>
      <c r="E22">
        <v>3</v>
      </c>
      <c r="I22">
        <v>476</v>
      </c>
      <c r="Q22">
        <v>109827</v>
      </c>
    </row>
    <row r="23" spans="3:19" x14ac:dyDescent="0.25">
      <c r="C23">
        <v>2</v>
      </c>
      <c r="D23">
        <v>305</v>
      </c>
      <c r="E23">
        <v>1</v>
      </c>
      <c r="I23">
        <v>152</v>
      </c>
      <c r="Q23">
        <v>50490</v>
      </c>
    </row>
    <row r="24" spans="3:19" x14ac:dyDescent="0.25">
      <c r="C24">
        <v>2</v>
      </c>
      <c r="D24">
        <v>424</v>
      </c>
      <c r="E24">
        <v>0.5</v>
      </c>
      <c r="I24">
        <v>80</v>
      </c>
      <c r="Q24">
        <v>13640</v>
      </c>
    </row>
    <row r="25" spans="3:19" x14ac:dyDescent="0.25">
      <c r="C25">
        <v>2</v>
      </c>
      <c r="D25" t="s">
        <v>982</v>
      </c>
      <c r="E25">
        <v>2</v>
      </c>
      <c r="I25">
        <v>160</v>
      </c>
      <c r="Q25">
        <v>38228</v>
      </c>
    </row>
    <row r="26" spans="3:19" x14ac:dyDescent="0.25">
      <c r="C26">
        <v>2</v>
      </c>
      <c r="D26">
        <v>30</v>
      </c>
      <c r="E26">
        <v>2</v>
      </c>
      <c r="I26">
        <v>160</v>
      </c>
      <c r="Q26">
        <v>38228</v>
      </c>
    </row>
    <row r="27" spans="3:19" x14ac:dyDescent="0.25">
      <c r="C27" t="s">
        <v>984</v>
      </c>
      <c r="E27">
        <v>12.15</v>
      </c>
      <c r="I27">
        <v>1740</v>
      </c>
      <c r="Q27">
        <v>551608</v>
      </c>
      <c r="S27">
        <v>1268.939393939394</v>
      </c>
    </row>
    <row r="28" spans="3:19" x14ac:dyDescent="0.25">
      <c r="C28">
        <v>3</v>
      </c>
      <c r="D28" t="s">
        <v>218</v>
      </c>
      <c r="E28">
        <v>4.6500000000000004</v>
      </c>
      <c r="I28">
        <v>686</v>
      </c>
      <c r="O28">
        <v>102470</v>
      </c>
      <c r="P28">
        <v>102470</v>
      </c>
      <c r="Q28">
        <v>419565</v>
      </c>
      <c r="S28">
        <v>1102.2727272727273</v>
      </c>
    </row>
    <row r="29" spans="3:19" x14ac:dyDescent="0.25">
      <c r="C29">
        <v>3</v>
      </c>
      <c r="D29">
        <v>99</v>
      </c>
      <c r="S29">
        <v>1102.2727272727273</v>
      </c>
    </row>
    <row r="30" spans="3:19" x14ac:dyDescent="0.25">
      <c r="C30">
        <v>3</v>
      </c>
      <c r="D30">
        <v>100</v>
      </c>
      <c r="E30">
        <v>0.5</v>
      </c>
      <c r="I30">
        <v>84</v>
      </c>
      <c r="Q30">
        <v>25030</v>
      </c>
    </row>
    <row r="31" spans="3:19" x14ac:dyDescent="0.25">
      <c r="C31">
        <v>3</v>
      </c>
      <c r="D31">
        <v>101</v>
      </c>
      <c r="E31">
        <v>4.1500000000000004</v>
      </c>
      <c r="I31">
        <v>602</v>
      </c>
      <c r="O31">
        <v>102470</v>
      </c>
      <c r="P31">
        <v>102470</v>
      </c>
      <c r="Q31">
        <v>394535</v>
      </c>
    </row>
    <row r="32" spans="3:19" x14ac:dyDescent="0.25">
      <c r="C32">
        <v>3</v>
      </c>
      <c r="D32" t="s">
        <v>981</v>
      </c>
      <c r="E32">
        <v>5.5</v>
      </c>
      <c r="I32">
        <v>868</v>
      </c>
      <c r="O32">
        <v>76000</v>
      </c>
      <c r="P32">
        <v>76000</v>
      </c>
      <c r="Q32">
        <v>284352</v>
      </c>
      <c r="S32">
        <v>166.66666666666666</v>
      </c>
    </row>
    <row r="33" spans="3:19" x14ac:dyDescent="0.25">
      <c r="C33">
        <v>3</v>
      </c>
      <c r="D33">
        <v>303</v>
      </c>
      <c r="E33">
        <v>1</v>
      </c>
      <c r="I33">
        <v>168</v>
      </c>
      <c r="O33">
        <v>25000</v>
      </c>
      <c r="P33">
        <v>25000</v>
      </c>
      <c r="Q33">
        <v>54450</v>
      </c>
      <c r="S33">
        <v>166.66666666666666</v>
      </c>
    </row>
    <row r="34" spans="3:19" x14ac:dyDescent="0.25">
      <c r="C34">
        <v>3</v>
      </c>
      <c r="D34">
        <v>304</v>
      </c>
      <c r="E34">
        <v>3</v>
      </c>
      <c r="I34">
        <v>468</v>
      </c>
      <c r="O34">
        <v>36000</v>
      </c>
      <c r="P34">
        <v>36000</v>
      </c>
      <c r="Q34">
        <v>145828</v>
      </c>
    </row>
    <row r="35" spans="3:19" x14ac:dyDescent="0.25">
      <c r="C35">
        <v>3</v>
      </c>
      <c r="D35">
        <v>305</v>
      </c>
      <c r="E35">
        <v>1</v>
      </c>
      <c r="I35">
        <v>160</v>
      </c>
      <c r="O35">
        <v>15000</v>
      </c>
      <c r="P35">
        <v>15000</v>
      </c>
      <c r="Q35">
        <v>65610</v>
      </c>
    </row>
    <row r="36" spans="3:19" x14ac:dyDescent="0.25">
      <c r="C36">
        <v>3</v>
      </c>
      <c r="D36">
        <v>424</v>
      </c>
      <c r="E36">
        <v>0.5</v>
      </c>
      <c r="I36">
        <v>72</v>
      </c>
      <c r="Q36">
        <v>18464</v>
      </c>
    </row>
    <row r="37" spans="3:19" x14ac:dyDescent="0.25">
      <c r="C37">
        <v>3</v>
      </c>
      <c r="D37" t="s">
        <v>982</v>
      </c>
      <c r="E37">
        <v>2</v>
      </c>
      <c r="I37">
        <v>168</v>
      </c>
      <c r="O37">
        <v>30600</v>
      </c>
      <c r="P37">
        <v>30600</v>
      </c>
      <c r="Q37">
        <v>59361</v>
      </c>
    </row>
    <row r="38" spans="3:19" x14ac:dyDescent="0.25">
      <c r="C38">
        <v>3</v>
      </c>
      <c r="D38">
        <v>30</v>
      </c>
      <c r="E38">
        <v>2</v>
      </c>
      <c r="I38">
        <v>168</v>
      </c>
      <c r="O38">
        <v>30600</v>
      </c>
      <c r="P38">
        <v>30600</v>
      </c>
      <c r="Q38">
        <v>59361</v>
      </c>
    </row>
    <row r="39" spans="3:19" x14ac:dyDescent="0.25">
      <c r="C39" t="s">
        <v>985</v>
      </c>
      <c r="E39">
        <v>12.15</v>
      </c>
      <c r="I39">
        <v>1722</v>
      </c>
      <c r="O39">
        <v>209070</v>
      </c>
      <c r="P39">
        <v>209070</v>
      </c>
      <c r="Q39">
        <v>763278</v>
      </c>
      <c r="S39">
        <v>1268.939393939394</v>
      </c>
    </row>
    <row r="40" spans="3:19" x14ac:dyDescent="0.25">
      <c r="C40">
        <v>4</v>
      </c>
      <c r="D40" t="s">
        <v>218</v>
      </c>
      <c r="E40">
        <v>4.6500000000000004</v>
      </c>
      <c r="I40">
        <v>738</v>
      </c>
      <c r="Q40">
        <v>311692</v>
      </c>
      <c r="S40">
        <v>1102.2727272727273</v>
      </c>
    </row>
    <row r="41" spans="3:19" x14ac:dyDescent="0.25">
      <c r="C41">
        <v>4</v>
      </c>
      <c r="D41">
        <v>99</v>
      </c>
      <c r="S41">
        <v>1102.2727272727273</v>
      </c>
    </row>
    <row r="42" spans="3:19" x14ac:dyDescent="0.25">
      <c r="C42">
        <v>4</v>
      </c>
      <c r="D42">
        <v>100</v>
      </c>
      <c r="E42">
        <v>0.5</v>
      </c>
      <c r="I42">
        <v>80</v>
      </c>
      <c r="Q42">
        <v>18030</v>
      </c>
    </row>
    <row r="43" spans="3:19" x14ac:dyDescent="0.25">
      <c r="C43">
        <v>4</v>
      </c>
      <c r="D43">
        <v>101</v>
      </c>
      <c r="E43">
        <v>4.1500000000000004</v>
      </c>
      <c r="I43">
        <v>658</v>
      </c>
      <c r="Q43">
        <v>293662</v>
      </c>
    </row>
    <row r="44" spans="3:19" x14ac:dyDescent="0.25">
      <c r="C44">
        <v>4</v>
      </c>
      <c r="D44" t="s">
        <v>981</v>
      </c>
      <c r="E44">
        <v>5.5</v>
      </c>
      <c r="I44">
        <v>876</v>
      </c>
      <c r="O44">
        <v>4600</v>
      </c>
      <c r="P44">
        <v>4600</v>
      </c>
      <c r="Q44">
        <v>217630</v>
      </c>
      <c r="S44">
        <v>166.66666666666666</v>
      </c>
    </row>
    <row r="45" spans="3:19" x14ac:dyDescent="0.25">
      <c r="C45">
        <v>4</v>
      </c>
      <c r="D45">
        <v>303</v>
      </c>
      <c r="E45">
        <v>1</v>
      </c>
      <c r="I45">
        <v>176</v>
      </c>
      <c r="O45">
        <v>1600</v>
      </c>
      <c r="P45">
        <v>1600</v>
      </c>
      <c r="Q45">
        <v>35550</v>
      </c>
      <c r="S45">
        <v>166.66666666666666</v>
      </c>
    </row>
    <row r="46" spans="3:19" x14ac:dyDescent="0.25">
      <c r="C46">
        <v>4</v>
      </c>
      <c r="D46">
        <v>304</v>
      </c>
      <c r="E46">
        <v>3</v>
      </c>
      <c r="I46">
        <v>468</v>
      </c>
      <c r="O46">
        <v>3000</v>
      </c>
      <c r="P46">
        <v>3000</v>
      </c>
      <c r="Q46">
        <v>115409</v>
      </c>
    </row>
    <row r="47" spans="3:19" x14ac:dyDescent="0.25">
      <c r="C47">
        <v>4</v>
      </c>
      <c r="D47">
        <v>305</v>
      </c>
      <c r="E47">
        <v>1</v>
      </c>
      <c r="I47">
        <v>144</v>
      </c>
      <c r="Q47">
        <v>52531</v>
      </c>
    </row>
    <row r="48" spans="3:19" x14ac:dyDescent="0.25">
      <c r="C48">
        <v>4</v>
      </c>
      <c r="D48">
        <v>424</v>
      </c>
      <c r="E48">
        <v>0.5</v>
      </c>
      <c r="I48">
        <v>88</v>
      </c>
      <c r="Q48">
        <v>14140</v>
      </c>
    </row>
    <row r="49" spans="3:19" x14ac:dyDescent="0.25">
      <c r="C49">
        <v>4</v>
      </c>
      <c r="D49" t="s">
        <v>982</v>
      </c>
      <c r="E49">
        <v>2</v>
      </c>
      <c r="I49">
        <v>176</v>
      </c>
      <c r="O49">
        <v>6000</v>
      </c>
      <c r="P49">
        <v>6000</v>
      </c>
      <c r="Q49">
        <v>34010</v>
      </c>
    </row>
    <row r="50" spans="3:19" x14ac:dyDescent="0.25">
      <c r="C50">
        <v>4</v>
      </c>
      <c r="D50">
        <v>30</v>
      </c>
      <c r="E50">
        <v>2</v>
      </c>
      <c r="I50">
        <v>176</v>
      </c>
      <c r="O50">
        <v>6000</v>
      </c>
      <c r="P50">
        <v>6000</v>
      </c>
      <c r="Q50">
        <v>34010</v>
      </c>
    </row>
    <row r="51" spans="3:19" x14ac:dyDescent="0.25">
      <c r="C51" t="s">
        <v>986</v>
      </c>
      <c r="E51">
        <v>12.15</v>
      </c>
      <c r="I51">
        <v>1790</v>
      </c>
      <c r="O51">
        <v>10600</v>
      </c>
      <c r="P51">
        <v>10600</v>
      </c>
      <c r="Q51">
        <v>563332</v>
      </c>
      <c r="S51">
        <v>1268.939393939394</v>
      </c>
    </row>
    <row r="52" spans="3:19" x14ac:dyDescent="0.25">
      <c r="C52">
        <v>5</v>
      </c>
      <c r="D52" t="s">
        <v>218</v>
      </c>
      <c r="E52">
        <v>4.6500000000000004</v>
      </c>
      <c r="I52">
        <v>760</v>
      </c>
      <c r="Q52">
        <v>312763</v>
      </c>
      <c r="S52">
        <v>1102.2727272727273</v>
      </c>
    </row>
    <row r="53" spans="3:19" x14ac:dyDescent="0.25">
      <c r="C53">
        <v>5</v>
      </c>
      <c r="D53">
        <v>99</v>
      </c>
      <c r="S53">
        <v>1102.2727272727273</v>
      </c>
    </row>
    <row r="54" spans="3:19" x14ac:dyDescent="0.25">
      <c r="C54">
        <v>5</v>
      </c>
      <c r="D54">
        <v>100</v>
      </c>
      <c r="E54">
        <v>0.5</v>
      </c>
      <c r="I54">
        <v>68</v>
      </c>
      <c r="Q54">
        <v>19780</v>
      </c>
    </row>
    <row r="55" spans="3:19" x14ac:dyDescent="0.25">
      <c r="C55">
        <v>5</v>
      </c>
      <c r="D55">
        <v>101</v>
      </c>
      <c r="E55">
        <v>4.1500000000000004</v>
      </c>
      <c r="I55">
        <v>692</v>
      </c>
      <c r="Q55">
        <v>292983</v>
      </c>
    </row>
    <row r="56" spans="3:19" x14ac:dyDescent="0.25">
      <c r="C56">
        <v>5</v>
      </c>
      <c r="D56" t="s">
        <v>981</v>
      </c>
      <c r="E56">
        <v>5.5</v>
      </c>
      <c r="I56">
        <v>872</v>
      </c>
      <c r="Q56">
        <v>211180</v>
      </c>
      <c r="S56">
        <v>166.66666666666666</v>
      </c>
    </row>
    <row r="57" spans="3:19" x14ac:dyDescent="0.25">
      <c r="C57">
        <v>5</v>
      </c>
      <c r="D57">
        <v>303</v>
      </c>
      <c r="E57">
        <v>1</v>
      </c>
      <c r="I57">
        <v>152</v>
      </c>
      <c r="Q57">
        <v>36561</v>
      </c>
      <c r="S57">
        <v>166.66666666666666</v>
      </c>
    </row>
    <row r="58" spans="3:19" x14ac:dyDescent="0.25">
      <c r="C58">
        <v>5</v>
      </c>
      <c r="D58">
        <v>304</v>
      </c>
      <c r="E58">
        <v>3</v>
      </c>
      <c r="I58">
        <v>496</v>
      </c>
      <c r="Q58">
        <v>112805</v>
      </c>
    </row>
    <row r="59" spans="3:19" x14ac:dyDescent="0.25">
      <c r="C59">
        <v>5</v>
      </c>
      <c r="D59">
        <v>305</v>
      </c>
      <c r="E59">
        <v>1</v>
      </c>
      <c r="I59">
        <v>160</v>
      </c>
      <c r="Q59">
        <v>52325</v>
      </c>
    </row>
    <row r="60" spans="3:19" x14ac:dyDescent="0.25">
      <c r="C60">
        <v>5</v>
      </c>
      <c r="D60">
        <v>424</v>
      </c>
      <c r="E60">
        <v>0.5</v>
      </c>
      <c r="I60">
        <v>64</v>
      </c>
      <c r="Q60">
        <v>9489</v>
      </c>
    </row>
    <row r="61" spans="3:19" x14ac:dyDescent="0.25">
      <c r="C61">
        <v>5</v>
      </c>
      <c r="D61" t="s">
        <v>982</v>
      </c>
      <c r="E61">
        <v>2</v>
      </c>
      <c r="I61">
        <v>348</v>
      </c>
      <c r="Q61">
        <v>57876</v>
      </c>
    </row>
    <row r="62" spans="3:19" x14ac:dyDescent="0.25">
      <c r="C62">
        <v>5</v>
      </c>
      <c r="D62">
        <v>30</v>
      </c>
      <c r="E62">
        <v>2</v>
      </c>
      <c r="I62">
        <v>348</v>
      </c>
      <c r="Q62">
        <v>57876</v>
      </c>
    </row>
    <row r="63" spans="3:19" x14ac:dyDescent="0.25">
      <c r="C63" t="s">
        <v>987</v>
      </c>
      <c r="E63">
        <v>12.15</v>
      </c>
      <c r="I63">
        <v>1980</v>
      </c>
      <c r="Q63">
        <v>581819</v>
      </c>
      <c r="S63">
        <v>1268.939393939394</v>
      </c>
    </row>
    <row r="64" spans="3:19" x14ac:dyDescent="0.25">
      <c r="C64">
        <v>6</v>
      </c>
      <c r="D64" t="s">
        <v>218</v>
      </c>
      <c r="E64">
        <v>4.6500000000000004</v>
      </c>
      <c r="I64">
        <v>738</v>
      </c>
      <c r="Q64">
        <v>309470</v>
      </c>
      <c r="S64">
        <v>1102.2727272727273</v>
      </c>
    </row>
    <row r="65" spans="3:19" x14ac:dyDescent="0.25">
      <c r="C65">
        <v>6</v>
      </c>
      <c r="D65">
        <v>99</v>
      </c>
      <c r="S65">
        <v>1102.2727272727273</v>
      </c>
    </row>
    <row r="66" spans="3:19" x14ac:dyDescent="0.25">
      <c r="C66">
        <v>6</v>
      </c>
      <c r="D66">
        <v>101</v>
      </c>
      <c r="E66">
        <v>4.6500000000000004</v>
      </c>
      <c r="I66">
        <v>738</v>
      </c>
      <c r="Q66">
        <v>309470</v>
      </c>
    </row>
    <row r="67" spans="3:19" x14ac:dyDescent="0.25">
      <c r="C67">
        <v>6</v>
      </c>
      <c r="D67" t="s">
        <v>981</v>
      </c>
      <c r="E67">
        <v>5.5</v>
      </c>
      <c r="I67">
        <v>792</v>
      </c>
      <c r="Q67">
        <v>211009</v>
      </c>
      <c r="S67">
        <v>166.66666666666666</v>
      </c>
    </row>
    <row r="68" spans="3:19" x14ac:dyDescent="0.25">
      <c r="C68">
        <v>6</v>
      </c>
      <c r="D68">
        <v>303</v>
      </c>
      <c r="E68">
        <v>1</v>
      </c>
      <c r="I68">
        <v>120</v>
      </c>
      <c r="Q68">
        <v>35966</v>
      </c>
      <c r="S68">
        <v>166.66666666666666</v>
      </c>
    </row>
    <row r="69" spans="3:19" x14ac:dyDescent="0.25">
      <c r="C69">
        <v>6</v>
      </c>
      <c r="D69">
        <v>304</v>
      </c>
      <c r="E69">
        <v>3</v>
      </c>
      <c r="I69">
        <v>432</v>
      </c>
      <c r="Q69">
        <v>110893</v>
      </c>
    </row>
    <row r="70" spans="3:19" x14ac:dyDescent="0.25">
      <c r="C70">
        <v>6</v>
      </c>
      <c r="D70">
        <v>305</v>
      </c>
      <c r="E70">
        <v>1</v>
      </c>
      <c r="I70">
        <v>160</v>
      </c>
      <c r="Q70">
        <v>50510</v>
      </c>
    </row>
    <row r="71" spans="3:19" x14ac:dyDescent="0.25">
      <c r="C71">
        <v>6</v>
      </c>
      <c r="D71">
        <v>424</v>
      </c>
      <c r="E71">
        <v>0.5</v>
      </c>
      <c r="I71">
        <v>80</v>
      </c>
      <c r="Q71">
        <v>13640</v>
      </c>
    </row>
    <row r="72" spans="3:19" x14ac:dyDescent="0.25">
      <c r="C72">
        <v>6</v>
      </c>
      <c r="D72" t="s">
        <v>982</v>
      </c>
      <c r="E72">
        <v>2</v>
      </c>
      <c r="I72">
        <v>280</v>
      </c>
      <c r="Q72">
        <v>57897</v>
      </c>
    </row>
    <row r="73" spans="3:19" x14ac:dyDescent="0.25">
      <c r="C73">
        <v>6</v>
      </c>
      <c r="D73">
        <v>30</v>
      </c>
      <c r="E73">
        <v>2</v>
      </c>
      <c r="I73">
        <v>280</v>
      </c>
      <c r="Q73">
        <v>57897</v>
      </c>
    </row>
    <row r="74" spans="3:19" x14ac:dyDescent="0.25">
      <c r="C74" t="s">
        <v>988</v>
      </c>
      <c r="E74">
        <v>12.15</v>
      </c>
      <c r="I74">
        <v>1810</v>
      </c>
      <c r="Q74">
        <v>578376</v>
      </c>
      <c r="S74">
        <v>1268.939393939394</v>
      </c>
    </row>
    <row r="75" spans="3:19" x14ac:dyDescent="0.25">
      <c r="C75">
        <v>7</v>
      </c>
      <c r="D75" t="s">
        <v>218</v>
      </c>
      <c r="E75">
        <v>4.6500000000000004</v>
      </c>
      <c r="I75">
        <v>594</v>
      </c>
      <c r="O75">
        <v>180855</v>
      </c>
      <c r="P75">
        <v>180855</v>
      </c>
      <c r="Q75">
        <v>534915</v>
      </c>
      <c r="S75">
        <v>1102.2727272727273</v>
      </c>
    </row>
    <row r="76" spans="3:19" x14ac:dyDescent="0.25">
      <c r="C76">
        <v>7</v>
      </c>
      <c r="D76">
        <v>99</v>
      </c>
      <c r="S76">
        <v>1102.2727272727273</v>
      </c>
    </row>
    <row r="77" spans="3:19" x14ac:dyDescent="0.25">
      <c r="C77">
        <v>7</v>
      </c>
      <c r="D77">
        <v>101</v>
      </c>
      <c r="E77">
        <v>4.6500000000000004</v>
      </c>
      <c r="I77">
        <v>594</v>
      </c>
      <c r="O77">
        <v>180855</v>
      </c>
      <c r="P77">
        <v>180855</v>
      </c>
      <c r="Q77">
        <v>534915</v>
      </c>
    </row>
    <row r="78" spans="3:19" x14ac:dyDescent="0.25">
      <c r="C78">
        <v>7</v>
      </c>
      <c r="D78" t="s">
        <v>981</v>
      </c>
      <c r="E78">
        <v>5.5</v>
      </c>
      <c r="I78">
        <v>844</v>
      </c>
      <c r="O78">
        <v>80841</v>
      </c>
      <c r="P78">
        <v>80841</v>
      </c>
      <c r="Q78">
        <v>292979</v>
      </c>
      <c r="S78">
        <v>166.66666666666666</v>
      </c>
    </row>
    <row r="79" spans="3:19" x14ac:dyDescent="0.25">
      <c r="C79">
        <v>7</v>
      </c>
      <c r="D79">
        <v>303</v>
      </c>
      <c r="E79">
        <v>1</v>
      </c>
      <c r="I79">
        <v>184</v>
      </c>
      <c r="O79">
        <v>16685</v>
      </c>
      <c r="P79">
        <v>16685</v>
      </c>
      <c r="Q79">
        <v>46452</v>
      </c>
      <c r="S79">
        <v>166.66666666666666</v>
      </c>
    </row>
    <row r="80" spans="3:19" x14ac:dyDescent="0.25">
      <c r="C80">
        <v>7</v>
      </c>
      <c r="D80">
        <v>304</v>
      </c>
      <c r="E80">
        <v>3</v>
      </c>
      <c r="I80">
        <v>432</v>
      </c>
      <c r="O80">
        <v>36154</v>
      </c>
      <c r="P80">
        <v>36154</v>
      </c>
      <c r="Q80">
        <v>148960</v>
      </c>
    </row>
    <row r="81" spans="3:19" x14ac:dyDescent="0.25">
      <c r="C81">
        <v>7</v>
      </c>
      <c r="D81">
        <v>305</v>
      </c>
      <c r="E81">
        <v>1</v>
      </c>
      <c r="I81">
        <v>160</v>
      </c>
      <c r="O81">
        <v>28002</v>
      </c>
      <c r="P81">
        <v>28002</v>
      </c>
      <c r="Q81">
        <v>78946</v>
      </c>
    </row>
    <row r="82" spans="3:19" x14ac:dyDescent="0.25">
      <c r="C82">
        <v>7</v>
      </c>
      <c r="D82">
        <v>424</v>
      </c>
      <c r="E82">
        <v>0.5</v>
      </c>
      <c r="I82">
        <v>68</v>
      </c>
      <c r="Q82">
        <v>18621</v>
      </c>
    </row>
    <row r="83" spans="3:19" x14ac:dyDescent="0.25">
      <c r="C83">
        <v>7</v>
      </c>
      <c r="D83" t="s">
        <v>982</v>
      </c>
      <c r="E83">
        <v>2</v>
      </c>
      <c r="I83">
        <v>312</v>
      </c>
      <c r="O83">
        <v>14892</v>
      </c>
      <c r="P83">
        <v>14892</v>
      </c>
      <c r="Q83">
        <v>72327</v>
      </c>
    </row>
    <row r="84" spans="3:19" x14ac:dyDescent="0.25">
      <c r="C84">
        <v>7</v>
      </c>
      <c r="D84">
        <v>30</v>
      </c>
      <c r="E84">
        <v>2</v>
      </c>
      <c r="I84">
        <v>312</v>
      </c>
      <c r="O84">
        <v>14892</v>
      </c>
      <c r="P84">
        <v>14892</v>
      </c>
      <c r="Q84">
        <v>72327</v>
      </c>
    </row>
    <row r="85" spans="3:19" x14ac:dyDescent="0.25">
      <c r="C85" t="s">
        <v>989</v>
      </c>
      <c r="E85">
        <v>12.15</v>
      </c>
      <c r="I85">
        <v>1750</v>
      </c>
      <c r="O85">
        <v>276588</v>
      </c>
      <c r="P85">
        <v>276588</v>
      </c>
      <c r="Q85">
        <v>900221</v>
      </c>
      <c r="S85">
        <v>1268.939393939394</v>
      </c>
    </row>
    <row r="86" spans="3:19" x14ac:dyDescent="0.25">
      <c r="C86">
        <v>8</v>
      </c>
      <c r="D86" t="s">
        <v>218</v>
      </c>
      <c r="E86">
        <v>4.6500000000000004</v>
      </c>
      <c r="I86">
        <v>570</v>
      </c>
      <c r="Q86">
        <v>309693</v>
      </c>
      <c r="S86">
        <v>1102.2727272727273</v>
      </c>
    </row>
    <row r="87" spans="3:19" x14ac:dyDescent="0.25">
      <c r="C87">
        <v>8</v>
      </c>
      <c r="D87">
        <v>99</v>
      </c>
      <c r="S87">
        <v>1102.2727272727273</v>
      </c>
    </row>
    <row r="88" spans="3:19" x14ac:dyDescent="0.25">
      <c r="C88">
        <v>8</v>
      </c>
      <c r="D88">
        <v>101</v>
      </c>
      <c r="E88">
        <v>4.6500000000000004</v>
      </c>
      <c r="I88">
        <v>570</v>
      </c>
      <c r="Q88">
        <v>309693</v>
      </c>
    </row>
    <row r="89" spans="3:19" x14ac:dyDescent="0.25">
      <c r="C89">
        <v>8</v>
      </c>
      <c r="D89" t="s">
        <v>981</v>
      </c>
      <c r="E89">
        <v>5.5</v>
      </c>
      <c r="I89">
        <v>648</v>
      </c>
      <c r="Q89">
        <v>210898</v>
      </c>
      <c r="S89">
        <v>166.66666666666666</v>
      </c>
    </row>
    <row r="90" spans="3:19" x14ac:dyDescent="0.25">
      <c r="C90">
        <v>8</v>
      </c>
      <c r="D90">
        <v>303</v>
      </c>
      <c r="E90">
        <v>1</v>
      </c>
      <c r="I90">
        <v>96</v>
      </c>
      <c r="Q90">
        <v>34835</v>
      </c>
      <c r="S90">
        <v>166.66666666666666</v>
      </c>
    </row>
    <row r="91" spans="3:19" x14ac:dyDescent="0.25">
      <c r="C91">
        <v>8</v>
      </c>
      <c r="D91">
        <v>304</v>
      </c>
      <c r="E91">
        <v>3</v>
      </c>
      <c r="I91">
        <v>384</v>
      </c>
      <c r="Q91">
        <v>111374</v>
      </c>
    </row>
    <row r="92" spans="3:19" x14ac:dyDescent="0.25">
      <c r="C92">
        <v>8</v>
      </c>
      <c r="D92">
        <v>305</v>
      </c>
      <c r="E92">
        <v>1</v>
      </c>
      <c r="I92">
        <v>120</v>
      </c>
      <c r="Q92">
        <v>50823</v>
      </c>
    </row>
    <row r="93" spans="3:19" x14ac:dyDescent="0.25">
      <c r="C93">
        <v>8</v>
      </c>
      <c r="D93">
        <v>424</v>
      </c>
      <c r="E93">
        <v>0.5</v>
      </c>
      <c r="I93">
        <v>48</v>
      </c>
      <c r="Q93">
        <v>13866</v>
      </c>
    </row>
    <row r="94" spans="3:19" x14ac:dyDescent="0.25">
      <c r="C94">
        <v>8</v>
      </c>
      <c r="D94" t="s">
        <v>982</v>
      </c>
      <c r="E94">
        <v>2</v>
      </c>
      <c r="I94">
        <v>192</v>
      </c>
      <c r="Q94">
        <v>57895</v>
      </c>
    </row>
    <row r="95" spans="3:19" x14ac:dyDescent="0.25">
      <c r="C95">
        <v>8</v>
      </c>
      <c r="D95">
        <v>30</v>
      </c>
      <c r="E95">
        <v>2</v>
      </c>
      <c r="I95">
        <v>192</v>
      </c>
      <c r="Q95">
        <v>57895</v>
      </c>
    </row>
    <row r="96" spans="3:19" x14ac:dyDescent="0.25">
      <c r="C96" t="s">
        <v>990</v>
      </c>
      <c r="E96">
        <v>12.15</v>
      </c>
      <c r="I96">
        <v>1410</v>
      </c>
      <c r="Q96">
        <v>578486</v>
      </c>
      <c r="S96">
        <v>1268.939393939394</v>
      </c>
    </row>
    <row r="97" spans="3:19" x14ac:dyDescent="0.25">
      <c r="C97">
        <v>9</v>
      </c>
      <c r="D97" t="s">
        <v>218</v>
      </c>
      <c r="E97">
        <v>4.6500000000000004</v>
      </c>
      <c r="I97">
        <v>694</v>
      </c>
      <c r="Q97">
        <v>308482</v>
      </c>
      <c r="S97">
        <v>1102.2727272727273</v>
      </c>
    </row>
    <row r="98" spans="3:19" x14ac:dyDescent="0.25">
      <c r="C98">
        <v>9</v>
      </c>
      <c r="D98">
        <v>99</v>
      </c>
      <c r="S98">
        <v>1102.2727272727273</v>
      </c>
    </row>
    <row r="99" spans="3:19" x14ac:dyDescent="0.25">
      <c r="C99">
        <v>9</v>
      </c>
      <c r="D99">
        <v>101</v>
      </c>
      <c r="E99">
        <v>4.6500000000000004</v>
      </c>
      <c r="I99">
        <v>694</v>
      </c>
      <c r="Q99">
        <v>308482</v>
      </c>
    </row>
    <row r="100" spans="3:19" x14ac:dyDescent="0.25">
      <c r="C100">
        <v>9</v>
      </c>
      <c r="D100" t="s">
        <v>981</v>
      </c>
      <c r="E100">
        <v>5</v>
      </c>
      <c r="I100">
        <v>824</v>
      </c>
      <c r="Q100">
        <v>196035</v>
      </c>
      <c r="S100">
        <v>166.66666666666666</v>
      </c>
    </row>
    <row r="101" spans="3:19" x14ac:dyDescent="0.25">
      <c r="C101">
        <v>9</v>
      </c>
      <c r="D101">
        <v>303</v>
      </c>
      <c r="E101">
        <v>1</v>
      </c>
      <c r="I101">
        <v>168</v>
      </c>
      <c r="Q101">
        <v>34450</v>
      </c>
      <c r="S101">
        <v>166.66666666666666</v>
      </c>
    </row>
    <row r="102" spans="3:19" x14ac:dyDescent="0.25">
      <c r="C102">
        <v>9</v>
      </c>
      <c r="D102">
        <v>304</v>
      </c>
      <c r="E102">
        <v>3</v>
      </c>
      <c r="I102">
        <v>488</v>
      </c>
      <c r="Q102">
        <v>111075</v>
      </c>
    </row>
    <row r="103" spans="3:19" x14ac:dyDescent="0.25">
      <c r="C103">
        <v>9</v>
      </c>
      <c r="D103">
        <v>305</v>
      </c>
      <c r="E103">
        <v>1</v>
      </c>
      <c r="I103">
        <v>168</v>
      </c>
      <c r="Q103">
        <v>50510</v>
      </c>
    </row>
    <row r="104" spans="3:19" x14ac:dyDescent="0.25">
      <c r="C104">
        <v>9</v>
      </c>
      <c r="D104" t="s">
        <v>982</v>
      </c>
      <c r="E104">
        <v>2</v>
      </c>
      <c r="I104">
        <v>276</v>
      </c>
      <c r="Q104">
        <v>47154</v>
      </c>
    </row>
    <row r="105" spans="3:19" x14ac:dyDescent="0.25">
      <c r="C105">
        <v>9</v>
      </c>
      <c r="D105">
        <v>30</v>
      </c>
      <c r="E105">
        <v>2</v>
      </c>
      <c r="I105">
        <v>276</v>
      </c>
      <c r="Q105">
        <v>47154</v>
      </c>
    </row>
    <row r="106" spans="3:19" x14ac:dyDescent="0.25">
      <c r="C106" t="s">
        <v>991</v>
      </c>
      <c r="E106">
        <v>11.65</v>
      </c>
      <c r="I106">
        <v>1794</v>
      </c>
      <c r="Q106">
        <v>551671</v>
      </c>
      <c r="S106">
        <v>1268.939393939394</v>
      </c>
    </row>
    <row r="107" spans="3:19" x14ac:dyDescent="0.25">
      <c r="C107">
        <v>10</v>
      </c>
      <c r="D107" t="s">
        <v>218</v>
      </c>
      <c r="E107">
        <v>4.6500000000000004</v>
      </c>
      <c r="I107">
        <v>854</v>
      </c>
      <c r="Q107">
        <v>305801</v>
      </c>
      <c r="S107">
        <v>1102.2727272727273</v>
      </c>
    </row>
    <row r="108" spans="3:19" x14ac:dyDescent="0.25">
      <c r="C108">
        <v>10</v>
      </c>
      <c r="D108">
        <v>99</v>
      </c>
      <c r="E108">
        <v>0.2</v>
      </c>
      <c r="I108">
        <v>36</v>
      </c>
      <c r="Q108">
        <v>6384</v>
      </c>
      <c r="S108">
        <v>1102.2727272727273</v>
      </c>
    </row>
    <row r="109" spans="3:19" x14ac:dyDescent="0.25">
      <c r="C109">
        <v>10</v>
      </c>
      <c r="D109">
        <v>101</v>
      </c>
      <c r="E109">
        <v>4.45</v>
      </c>
      <c r="I109">
        <v>818</v>
      </c>
      <c r="Q109">
        <v>299417</v>
      </c>
    </row>
    <row r="110" spans="3:19" x14ac:dyDescent="0.25">
      <c r="C110">
        <v>10</v>
      </c>
      <c r="D110" t="s">
        <v>981</v>
      </c>
      <c r="E110">
        <v>5.5</v>
      </c>
      <c r="I110">
        <v>960</v>
      </c>
      <c r="Q110">
        <v>204062</v>
      </c>
      <c r="S110">
        <v>166.66666666666666</v>
      </c>
    </row>
    <row r="111" spans="3:19" x14ac:dyDescent="0.25">
      <c r="C111">
        <v>10</v>
      </c>
      <c r="D111">
        <v>303</v>
      </c>
      <c r="E111">
        <v>1</v>
      </c>
      <c r="I111">
        <v>184</v>
      </c>
      <c r="Q111">
        <v>34450</v>
      </c>
      <c r="S111">
        <v>166.66666666666666</v>
      </c>
    </row>
    <row r="112" spans="3:19" x14ac:dyDescent="0.25">
      <c r="C112">
        <v>10</v>
      </c>
      <c r="D112">
        <v>304</v>
      </c>
      <c r="E112">
        <v>3</v>
      </c>
      <c r="I112">
        <v>540</v>
      </c>
      <c r="Q112">
        <v>111392</v>
      </c>
    </row>
    <row r="113" spans="3:19" x14ac:dyDescent="0.25">
      <c r="C113">
        <v>10</v>
      </c>
      <c r="D113">
        <v>305</v>
      </c>
      <c r="E113">
        <v>1</v>
      </c>
      <c r="I113">
        <v>184</v>
      </c>
      <c r="Q113">
        <v>50510</v>
      </c>
    </row>
    <row r="114" spans="3:19" x14ac:dyDescent="0.25">
      <c r="C114">
        <v>10</v>
      </c>
      <c r="D114">
        <v>424</v>
      </c>
      <c r="E114">
        <v>0.5</v>
      </c>
      <c r="I114">
        <v>52</v>
      </c>
      <c r="Q114">
        <v>7710</v>
      </c>
    </row>
    <row r="115" spans="3:19" x14ac:dyDescent="0.25">
      <c r="C115">
        <v>10</v>
      </c>
      <c r="D115" t="s">
        <v>982</v>
      </c>
      <c r="E115">
        <v>2</v>
      </c>
      <c r="I115">
        <v>348</v>
      </c>
      <c r="Q115">
        <v>56779</v>
      </c>
    </row>
    <row r="116" spans="3:19" x14ac:dyDescent="0.25">
      <c r="C116">
        <v>10</v>
      </c>
      <c r="D116">
        <v>30</v>
      </c>
      <c r="E116">
        <v>2</v>
      </c>
      <c r="I116">
        <v>348</v>
      </c>
      <c r="Q116">
        <v>56779</v>
      </c>
    </row>
    <row r="117" spans="3:19" x14ac:dyDescent="0.25">
      <c r="C117" t="s">
        <v>992</v>
      </c>
      <c r="E117">
        <v>12.15</v>
      </c>
      <c r="I117">
        <v>2162</v>
      </c>
      <c r="Q117">
        <v>566642</v>
      </c>
      <c r="S117">
        <v>1268.939393939394</v>
      </c>
    </row>
    <row r="118" spans="3:19" x14ac:dyDescent="0.25">
      <c r="C118">
        <v>11</v>
      </c>
      <c r="D118" t="s">
        <v>218</v>
      </c>
      <c r="E118">
        <v>4.6500000000000004</v>
      </c>
      <c r="I118">
        <v>763.6</v>
      </c>
      <c r="O118">
        <v>50283</v>
      </c>
      <c r="P118">
        <v>50283</v>
      </c>
      <c r="Q118">
        <v>391361</v>
      </c>
      <c r="R118">
        <v>3500</v>
      </c>
      <c r="S118">
        <v>1102.2727272727273</v>
      </c>
    </row>
    <row r="119" spans="3:19" x14ac:dyDescent="0.25">
      <c r="C119">
        <v>11</v>
      </c>
      <c r="D119">
        <v>99</v>
      </c>
      <c r="E119">
        <v>0.2</v>
      </c>
      <c r="I119">
        <v>37.6</v>
      </c>
      <c r="Q119">
        <v>6384</v>
      </c>
      <c r="R119">
        <v>3500</v>
      </c>
      <c r="S119">
        <v>1102.2727272727273</v>
      </c>
    </row>
    <row r="120" spans="3:19" x14ac:dyDescent="0.25">
      <c r="C120">
        <v>11</v>
      </c>
      <c r="D120">
        <v>101</v>
      </c>
      <c r="E120">
        <v>4.45</v>
      </c>
      <c r="I120">
        <v>726</v>
      </c>
      <c r="O120">
        <v>50283</v>
      </c>
      <c r="P120">
        <v>50283</v>
      </c>
      <c r="Q120">
        <v>384977</v>
      </c>
    </row>
    <row r="121" spans="3:19" x14ac:dyDescent="0.25">
      <c r="C121">
        <v>11</v>
      </c>
      <c r="D121" t="s">
        <v>981</v>
      </c>
      <c r="E121">
        <v>5</v>
      </c>
      <c r="I121">
        <v>808</v>
      </c>
      <c r="O121">
        <v>76383</v>
      </c>
      <c r="P121">
        <v>76383</v>
      </c>
      <c r="Q121">
        <v>272740</v>
      </c>
      <c r="S121">
        <v>166.66666666666666</v>
      </c>
    </row>
    <row r="122" spans="3:19" x14ac:dyDescent="0.25">
      <c r="C122">
        <v>11</v>
      </c>
      <c r="D122">
        <v>303</v>
      </c>
      <c r="E122">
        <v>1</v>
      </c>
      <c r="I122">
        <v>160</v>
      </c>
      <c r="O122">
        <v>12087</v>
      </c>
      <c r="P122">
        <v>12087</v>
      </c>
      <c r="Q122">
        <v>46554</v>
      </c>
      <c r="S122">
        <v>166.66666666666666</v>
      </c>
    </row>
    <row r="123" spans="3:19" x14ac:dyDescent="0.25">
      <c r="C123">
        <v>11</v>
      </c>
      <c r="D123">
        <v>304</v>
      </c>
      <c r="E123">
        <v>3</v>
      </c>
      <c r="I123">
        <v>496</v>
      </c>
      <c r="O123">
        <v>36294</v>
      </c>
      <c r="P123">
        <v>36294</v>
      </c>
      <c r="Q123">
        <v>147457</v>
      </c>
    </row>
    <row r="124" spans="3:19" x14ac:dyDescent="0.25">
      <c r="C124">
        <v>11</v>
      </c>
      <c r="D124">
        <v>305</v>
      </c>
      <c r="E124">
        <v>1</v>
      </c>
      <c r="I124">
        <v>152</v>
      </c>
      <c r="O124">
        <v>28002</v>
      </c>
      <c r="P124">
        <v>28002</v>
      </c>
      <c r="Q124">
        <v>78729</v>
      </c>
    </row>
    <row r="125" spans="3:19" x14ac:dyDescent="0.25">
      <c r="C125">
        <v>11</v>
      </c>
      <c r="D125" t="s">
        <v>982</v>
      </c>
      <c r="E125">
        <v>2</v>
      </c>
      <c r="I125">
        <v>308</v>
      </c>
      <c r="O125">
        <v>18072</v>
      </c>
      <c r="P125">
        <v>18072</v>
      </c>
      <c r="Q125">
        <v>74551</v>
      </c>
    </row>
    <row r="126" spans="3:19" x14ac:dyDescent="0.25">
      <c r="C126">
        <v>11</v>
      </c>
      <c r="D126">
        <v>30</v>
      </c>
      <c r="E126">
        <v>2</v>
      </c>
      <c r="I126">
        <v>308</v>
      </c>
      <c r="O126">
        <v>18072</v>
      </c>
      <c r="P126">
        <v>18072</v>
      </c>
      <c r="Q126">
        <v>74551</v>
      </c>
    </row>
    <row r="127" spans="3:19" x14ac:dyDescent="0.25">
      <c r="C127" t="s">
        <v>993</v>
      </c>
      <c r="E127">
        <v>11.65</v>
      </c>
      <c r="I127">
        <v>1879.6</v>
      </c>
      <c r="O127">
        <v>144738</v>
      </c>
      <c r="P127">
        <v>144738</v>
      </c>
      <c r="Q127">
        <v>738652</v>
      </c>
      <c r="R127">
        <v>3500</v>
      </c>
      <c r="S127">
        <v>1268.939393939394</v>
      </c>
    </row>
    <row r="128" spans="3:19" x14ac:dyDescent="0.25">
      <c r="C128">
        <v>12</v>
      </c>
      <c r="D128" t="s">
        <v>218</v>
      </c>
      <c r="E128">
        <v>4.6500000000000004</v>
      </c>
      <c r="I128">
        <v>726.8</v>
      </c>
      <c r="O128">
        <v>137749</v>
      </c>
      <c r="P128">
        <v>137749</v>
      </c>
      <c r="Q128">
        <v>446519</v>
      </c>
      <c r="S128">
        <v>1102.2727272727273</v>
      </c>
    </row>
    <row r="129" spans="3:19" x14ac:dyDescent="0.25">
      <c r="C129">
        <v>12</v>
      </c>
      <c r="D129">
        <v>99</v>
      </c>
      <c r="E129">
        <v>0.2</v>
      </c>
      <c r="I129">
        <v>32</v>
      </c>
      <c r="Q129">
        <v>6384</v>
      </c>
      <c r="S129">
        <v>1102.2727272727273</v>
      </c>
    </row>
    <row r="130" spans="3:19" x14ac:dyDescent="0.25">
      <c r="C130">
        <v>12</v>
      </c>
      <c r="D130">
        <v>101</v>
      </c>
      <c r="E130">
        <v>4.45</v>
      </c>
      <c r="I130">
        <v>694.8</v>
      </c>
      <c r="O130">
        <v>137749</v>
      </c>
      <c r="P130">
        <v>137749</v>
      </c>
      <c r="Q130">
        <v>440135</v>
      </c>
    </row>
    <row r="131" spans="3:19" x14ac:dyDescent="0.25">
      <c r="C131">
        <v>12</v>
      </c>
      <c r="D131" t="s">
        <v>981</v>
      </c>
      <c r="E131">
        <v>5.5</v>
      </c>
      <c r="I131">
        <v>840</v>
      </c>
      <c r="Q131">
        <v>210644</v>
      </c>
      <c r="S131">
        <v>166.66666666666666</v>
      </c>
    </row>
    <row r="132" spans="3:19" x14ac:dyDescent="0.25">
      <c r="C132">
        <v>12</v>
      </c>
      <c r="D132">
        <v>303</v>
      </c>
      <c r="E132">
        <v>1</v>
      </c>
      <c r="I132">
        <v>152</v>
      </c>
      <c r="Q132">
        <v>34724</v>
      </c>
      <c r="S132">
        <v>166.66666666666666</v>
      </c>
    </row>
    <row r="133" spans="3:19" x14ac:dyDescent="0.25">
      <c r="C133">
        <v>12</v>
      </c>
      <c r="D133">
        <v>304</v>
      </c>
      <c r="E133">
        <v>3</v>
      </c>
      <c r="I133">
        <v>448</v>
      </c>
      <c r="Q133">
        <v>112107</v>
      </c>
    </row>
    <row r="134" spans="3:19" x14ac:dyDescent="0.25">
      <c r="C134">
        <v>12</v>
      </c>
      <c r="D134">
        <v>305</v>
      </c>
      <c r="E134">
        <v>1</v>
      </c>
      <c r="I134">
        <v>152</v>
      </c>
      <c r="Q134">
        <v>51163</v>
      </c>
    </row>
    <row r="135" spans="3:19" x14ac:dyDescent="0.25">
      <c r="C135">
        <v>12</v>
      </c>
      <c r="D135">
        <v>424</v>
      </c>
      <c r="E135">
        <v>0.5</v>
      </c>
      <c r="I135">
        <v>88</v>
      </c>
      <c r="Q135">
        <v>12650</v>
      </c>
    </row>
    <row r="136" spans="3:19" x14ac:dyDescent="0.25">
      <c r="C136">
        <v>12</v>
      </c>
      <c r="D136" t="s">
        <v>982</v>
      </c>
      <c r="E136">
        <v>2</v>
      </c>
      <c r="I136">
        <v>274</v>
      </c>
      <c r="Q136">
        <v>54093</v>
      </c>
    </row>
    <row r="137" spans="3:19" x14ac:dyDescent="0.25">
      <c r="C137">
        <v>12</v>
      </c>
      <c r="D137">
        <v>30</v>
      </c>
      <c r="E137">
        <v>2</v>
      </c>
      <c r="I137">
        <v>274</v>
      </c>
      <c r="Q137">
        <v>54093</v>
      </c>
    </row>
    <row r="138" spans="3:19" x14ac:dyDescent="0.25">
      <c r="C138" t="s">
        <v>994</v>
      </c>
      <c r="E138">
        <v>12.15</v>
      </c>
      <c r="I138">
        <v>1840.8</v>
      </c>
      <c r="O138">
        <v>137749</v>
      </c>
      <c r="P138">
        <v>137749</v>
      </c>
      <c r="Q138">
        <v>711256</v>
      </c>
      <c r="S138">
        <v>1268.939393939394</v>
      </c>
    </row>
  </sheetData>
  <hyperlinks>
    <hyperlink ref="A2" location="Obsah!A1" display="Zpět na Obsah  KL 01  1.-4.měsíc" xr:uid="{9A1A0AC6-2D53-4E2C-92C5-F37C81559CA5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1007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2668638.34</v>
      </c>
      <c r="C3" s="222">
        <f t="shared" ref="C3:Z3" si="0">SUBTOTAL(9,C6:C1048576)</f>
        <v>6</v>
      </c>
      <c r="D3" s="222"/>
      <c r="E3" s="222">
        <f>SUBTOTAL(9,E6:E1048576)/4</f>
        <v>2623033.9900000002</v>
      </c>
      <c r="F3" s="222"/>
      <c r="G3" s="222">
        <f t="shared" si="0"/>
        <v>8</v>
      </c>
      <c r="H3" s="222">
        <f>SUBTOTAL(9,H6:H1048576)/4</f>
        <v>2840971.6799999997</v>
      </c>
      <c r="I3" s="225">
        <f>IF(B3&lt;&gt;0,H3/B3,"")</f>
        <v>1.0645772555302491</v>
      </c>
      <c r="J3" s="223">
        <f>IF(E3&lt;&gt;0,H3/E3,"")</f>
        <v>1.0830861097610098</v>
      </c>
      <c r="K3" s="224">
        <f t="shared" si="0"/>
        <v>91466.699999999983</v>
      </c>
      <c r="L3" s="224"/>
      <c r="M3" s="222">
        <f t="shared" si="0"/>
        <v>1.2137893676336635</v>
      </c>
      <c r="N3" s="222">
        <f t="shared" si="0"/>
        <v>150712.63999999998</v>
      </c>
      <c r="O3" s="222"/>
      <c r="P3" s="222">
        <f t="shared" si="0"/>
        <v>2</v>
      </c>
      <c r="Q3" s="222">
        <f t="shared" si="0"/>
        <v>74836.819999999992</v>
      </c>
      <c r="R3" s="225">
        <f>IF(K3&lt;&gt;0,Q3/K3,"")</f>
        <v>0.8181865094072488</v>
      </c>
      <c r="S3" s="225">
        <f>IF(N3&lt;&gt;0,Q3/N3,"")</f>
        <v>0.49655304292990954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5" customHeight="1" x14ac:dyDescent="0.25">
      <c r="A6" s="631" t="s">
        <v>1004</v>
      </c>
      <c r="B6" s="632">
        <v>2668638.34</v>
      </c>
      <c r="C6" s="633">
        <v>1</v>
      </c>
      <c r="D6" s="633">
        <v>1.0173861071468615</v>
      </c>
      <c r="E6" s="632">
        <v>2623033.9900000002</v>
      </c>
      <c r="F6" s="633">
        <v>0.98291100396916298</v>
      </c>
      <c r="G6" s="633">
        <v>1</v>
      </c>
      <c r="H6" s="632">
        <v>2840971.6799999997</v>
      </c>
      <c r="I6" s="633">
        <v>1.0645772555302491</v>
      </c>
      <c r="J6" s="633">
        <v>1.0830861097610098</v>
      </c>
      <c r="K6" s="632">
        <v>45733.349999999991</v>
      </c>
      <c r="L6" s="633">
        <v>1</v>
      </c>
      <c r="M6" s="633">
        <v>0.60689468381683176</v>
      </c>
      <c r="N6" s="632">
        <v>75356.319999999992</v>
      </c>
      <c r="O6" s="633">
        <v>1.647732344120866</v>
      </c>
      <c r="P6" s="633">
        <v>1</v>
      </c>
      <c r="Q6" s="632">
        <v>37418.409999999996</v>
      </c>
      <c r="R6" s="633">
        <v>0.8181865094072488</v>
      </c>
      <c r="S6" s="633">
        <v>0.49655304292990954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5" customHeight="1" x14ac:dyDescent="0.25">
      <c r="A7" s="641" t="s">
        <v>1005</v>
      </c>
      <c r="B7" s="635">
        <v>2570981.34</v>
      </c>
      <c r="C7" s="636">
        <v>1</v>
      </c>
      <c r="D7" s="636">
        <v>1.0296722167496652</v>
      </c>
      <c r="E7" s="635">
        <v>2496892.9900000002</v>
      </c>
      <c r="F7" s="636">
        <v>0.97118285191443687</v>
      </c>
      <c r="G7" s="636">
        <v>1</v>
      </c>
      <c r="H7" s="635">
        <v>2729554.6799999997</v>
      </c>
      <c r="I7" s="636">
        <v>1.0616781372672273</v>
      </c>
      <c r="J7" s="636">
        <v>1.0931804810746013</v>
      </c>
      <c r="K7" s="635">
        <v>45733.349999999991</v>
      </c>
      <c r="L7" s="636">
        <v>1</v>
      </c>
      <c r="M7" s="636">
        <v>0.60689468381683176</v>
      </c>
      <c r="N7" s="635">
        <v>75356.319999999992</v>
      </c>
      <c r="O7" s="636">
        <v>1.647732344120866</v>
      </c>
      <c r="P7" s="636">
        <v>1</v>
      </c>
      <c r="Q7" s="635">
        <v>37418.409999999996</v>
      </c>
      <c r="R7" s="636">
        <v>0.8181865094072488</v>
      </c>
      <c r="S7" s="636">
        <v>0.49655304292990954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5" customHeight="1" thickBot="1" x14ac:dyDescent="0.3">
      <c r="A8" s="642" t="s">
        <v>1006</v>
      </c>
      <c r="B8" s="638">
        <v>97657</v>
      </c>
      <c r="C8" s="639">
        <v>1</v>
      </c>
      <c r="D8" s="639">
        <v>0.77418920097351374</v>
      </c>
      <c r="E8" s="638">
        <v>126141</v>
      </c>
      <c r="F8" s="639">
        <v>1.2916739199442948</v>
      </c>
      <c r="G8" s="639">
        <v>1</v>
      </c>
      <c r="H8" s="638">
        <v>111417</v>
      </c>
      <c r="I8" s="639">
        <v>1.1409013178778786</v>
      </c>
      <c r="J8" s="639">
        <v>0.88327347967750369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5" customHeight="1" thickBot="1" x14ac:dyDescent="0.25"/>
    <row r="10" spans="1:28" ht="14.45" customHeight="1" x14ac:dyDescent="0.25">
      <c r="A10" s="631" t="s">
        <v>457</v>
      </c>
      <c r="B10" s="632">
        <v>2668638.34</v>
      </c>
      <c r="C10" s="633">
        <v>1</v>
      </c>
      <c r="D10" s="633">
        <v>1.0182533387448616</v>
      </c>
      <c r="E10" s="632">
        <v>2620799.9900000002</v>
      </c>
      <c r="F10" s="633">
        <v>0.98207387292502157</v>
      </c>
      <c r="G10" s="633">
        <v>1</v>
      </c>
      <c r="H10" s="632">
        <v>2840821.68</v>
      </c>
      <c r="I10" s="633">
        <v>1.0645210470895057</v>
      </c>
      <c r="J10" s="634">
        <v>1.0839521103630652</v>
      </c>
    </row>
    <row r="11" spans="1:28" ht="14.45" customHeight="1" x14ac:dyDescent="0.25">
      <c r="A11" s="641" t="s">
        <v>1008</v>
      </c>
      <c r="B11" s="635">
        <v>385896.33</v>
      </c>
      <c r="C11" s="636">
        <v>1</v>
      </c>
      <c r="D11" s="636">
        <v>1.0364975504152476</v>
      </c>
      <c r="E11" s="635">
        <v>372308</v>
      </c>
      <c r="F11" s="636">
        <v>0.96478761536809632</v>
      </c>
      <c r="G11" s="636">
        <v>1</v>
      </c>
      <c r="H11" s="635">
        <v>431580.66</v>
      </c>
      <c r="I11" s="636">
        <v>1.1183849817903164</v>
      </c>
      <c r="J11" s="637">
        <v>1.1592032940468644</v>
      </c>
    </row>
    <row r="12" spans="1:28" ht="14.45" customHeight="1" x14ac:dyDescent="0.25">
      <c r="A12" s="641" t="s">
        <v>1009</v>
      </c>
      <c r="B12" s="635">
        <v>2282742.0099999998</v>
      </c>
      <c r="C12" s="636">
        <v>1</v>
      </c>
      <c r="D12" s="636">
        <v>1.0152324402987976</v>
      </c>
      <c r="E12" s="635">
        <v>2248491.9900000002</v>
      </c>
      <c r="F12" s="636">
        <v>0.98499610562649631</v>
      </c>
      <c r="G12" s="636">
        <v>1</v>
      </c>
      <c r="H12" s="635">
        <v>2409241.02</v>
      </c>
      <c r="I12" s="636">
        <v>1.0554153774039494</v>
      </c>
      <c r="J12" s="637">
        <v>1.0714919291306881</v>
      </c>
    </row>
    <row r="13" spans="1:28" ht="14.45" customHeight="1" x14ac:dyDescent="0.25">
      <c r="A13" s="643" t="s">
        <v>462</v>
      </c>
      <c r="B13" s="644"/>
      <c r="C13" s="645"/>
      <c r="D13" s="645"/>
      <c r="E13" s="644">
        <v>2234</v>
      </c>
      <c r="F13" s="645"/>
      <c r="G13" s="645">
        <v>1</v>
      </c>
      <c r="H13" s="644">
        <v>150</v>
      </c>
      <c r="I13" s="645"/>
      <c r="J13" s="646">
        <v>6.714413607878246E-2</v>
      </c>
    </row>
    <row r="14" spans="1:28" ht="14.45" customHeight="1" x14ac:dyDescent="0.25">
      <c r="A14" s="641" t="s">
        <v>1008</v>
      </c>
      <c r="B14" s="635"/>
      <c r="C14" s="636"/>
      <c r="D14" s="636"/>
      <c r="E14" s="635"/>
      <c r="F14" s="636"/>
      <c r="G14" s="636"/>
      <c r="H14" s="635">
        <v>150</v>
      </c>
      <c r="I14" s="636"/>
      <c r="J14" s="637"/>
    </row>
    <row r="15" spans="1:28" ht="14.45" customHeight="1" thickBot="1" x14ac:dyDescent="0.3">
      <c r="A15" s="642" t="s">
        <v>1009</v>
      </c>
      <c r="B15" s="638"/>
      <c r="C15" s="639"/>
      <c r="D15" s="639"/>
      <c r="E15" s="638">
        <v>2234</v>
      </c>
      <c r="F15" s="639"/>
      <c r="G15" s="639">
        <v>1</v>
      </c>
      <c r="H15" s="638"/>
      <c r="I15" s="639"/>
      <c r="J15" s="640"/>
    </row>
    <row r="16" spans="1:28" ht="14.45" customHeight="1" x14ac:dyDescent="0.2">
      <c r="A16" s="566" t="s">
        <v>247</v>
      </c>
    </row>
    <row r="17" spans="1:1" ht="14.45" customHeight="1" x14ac:dyDescent="0.2">
      <c r="A17" s="567" t="s">
        <v>551</v>
      </c>
    </row>
    <row r="18" spans="1:1" ht="14.45" customHeight="1" x14ac:dyDescent="0.2">
      <c r="A18" s="566" t="s">
        <v>1010</v>
      </c>
    </row>
    <row r="19" spans="1:1" ht="14.45" customHeight="1" x14ac:dyDescent="0.2">
      <c r="A19" s="566" t="s">
        <v>1011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DA6719B-8692-4A5B-B277-2FCC1DDAB71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1016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20651</v>
      </c>
      <c r="C3" s="260">
        <f t="shared" si="0"/>
        <v>19912</v>
      </c>
      <c r="D3" s="272">
        <f t="shared" si="0"/>
        <v>21561</v>
      </c>
      <c r="E3" s="224">
        <f t="shared" si="0"/>
        <v>2668638.3400000003</v>
      </c>
      <c r="F3" s="222">
        <f t="shared" si="0"/>
        <v>2623033.9899999998</v>
      </c>
      <c r="G3" s="261">
        <f t="shared" si="0"/>
        <v>2840971.68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5" customHeight="1" x14ac:dyDescent="0.2">
      <c r="A6" s="617" t="s">
        <v>1008</v>
      </c>
      <c r="B6" s="116">
        <v>3953</v>
      </c>
      <c r="C6" s="116">
        <v>3990</v>
      </c>
      <c r="D6" s="116">
        <v>4366</v>
      </c>
      <c r="E6" s="648">
        <v>385896.33</v>
      </c>
      <c r="F6" s="648">
        <v>372308</v>
      </c>
      <c r="G6" s="649">
        <v>431730.66</v>
      </c>
    </row>
    <row r="7" spans="1:7" ht="14.45" customHeight="1" x14ac:dyDescent="0.2">
      <c r="A7" s="618" t="s">
        <v>553</v>
      </c>
      <c r="B7" s="610">
        <v>7223</v>
      </c>
      <c r="C7" s="610">
        <v>8431</v>
      </c>
      <c r="D7" s="610">
        <v>8834</v>
      </c>
      <c r="E7" s="650">
        <v>775622.01000000013</v>
      </c>
      <c r="F7" s="650">
        <v>952300.32</v>
      </c>
      <c r="G7" s="651">
        <v>1042305.3500000001</v>
      </c>
    </row>
    <row r="8" spans="1:7" ht="14.45" customHeight="1" x14ac:dyDescent="0.2">
      <c r="A8" s="618" t="s">
        <v>554</v>
      </c>
      <c r="B8" s="610">
        <v>3137</v>
      </c>
      <c r="C8" s="610">
        <v>2561</v>
      </c>
      <c r="D8" s="610">
        <v>2953</v>
      </c>
      <c r="E8" s="650">
        <v>476249.66000000009</v>
      </c>
      <c r="F8" s="650">
        <v>443245.67</v>
      </c>
      <c r="G8" s="651">
        <v>462768.67</v>
      </c>
    </row>
    <row r="9" spans="1:7" ht="14.45" customHeight="1" x14ac:dyDescent="0.2">
      <c r="A9" s="618" t="s">
        <v>1012</v>
      </c>
      <c r="B9" s="610">
        <v>16</v>
      </c>
      <c r="C9" s="610"/>
      <c r="D9" s="610"/>
      <c r="E9" s="650">
        <v>2307</v>
      </c>
      <c r="F9" s="650"/>
      <c r="G9" s="651"/>
    </row>
    <row r="10" spans="1:7" ht="14.45" customHeight="1" x14ac:dyDescent="0.2">
      <c r="A10" s="618" t="s">
        <v>555</v>
      </c>
      <c r="B10" s="610">
        <v>242</v>
      </c>
      <c r="C10" s="610">
        <v>350</v>
      </c>
      <c r="D10" s="610">
        <v>280</v>
      </c>
      <c r="E10" s="650">
        <v>42363</v>
      </c>
      <c r="F10" s="650">
        <v>61327.67</v>
      </c>
      <c r="G10" s="651">
        <v>46340.33</v>
      </c>
    </row>
    <row r="11" spans="1:7" ht="14.45" customHeight="1" x14ac:dyDescent="0.2">
      <c r="A11" s="618" t="s">
        <v>1013</v>
      </c>
      <c r="B11" s="610">
        <v>4433</v>
      </c>
      <c r="C11" s="610">
        <v>2747</v>
      </c>
      <c r="D11" s="610">
        <v>2735</v>
      </c>
      <c r="E11" s="650">
        <v>761097.34000000008</v>
      </c>
      <c r="F11" s="650">
        <v>508739.67</v>
      </c>
      <c r="G11" s="651">
        <v>485412.67000000004</v>
      </c>
    </row>
    <row r="12" spans="1:7" ht="14.45" customHeight="1" x14ac:dyDescent="0.2">
      <c r="A12" s="618" t="s">
        <v>1014</v>
      </c>
      <c r="B12" s="610"/>
      <c r="C12" s="610"/>
      <c r="D12" s="610">
        <v>1</v>
      </c>
      <c r="E12" s="650"/>
      <c r="F12" s="650"/>
      <c r="G12" s="651">
        <v>233</v>
      </c>
    </row>
    <row r="13" spans="1:7" ht="14.45" customHeight="1" x14ac:dyDescent="0.2">
      <c r="A13" s="618" t="s">
        <v>1015</v>
      </c>
      <c r="B13" s="610">
        <v>2</v>
      </c>
      <c r="C13" s="610">
        <v>38</v>
      </c>
      <c r="D13" s="610">
        <v>263</v>
      </c>
      <c r="E13" s="650">
        <v>148</v>
      </c>
      <c r="F13" s="650">
        <v>7383.33</v>
      </c>
      <c r="G13" s="651">
        <v>42402.33</v>
      </c>
    </row>
    <row r="14" spans="1:7" ht="14.45" customHeight="1" thickBot="1" x14ac:dyDescent="0.25">
      <c r="A14" s="654" t="s">
        <v>556</v>
      </c>
      <c r="B14" s="612">
        <v>1645</v>
      </c>
      <c r="C14" s="612">
        <v>1795</v>
      </c>
      <c r="D14" s="612">
        <v>2129</v>
      </c>
      <c r="E14" s="652">
        <v>224955.00000000003</v>
      </c>
      <c r="F14" s="652">
        <v>277729.32999999996</v>
      </c>
      <c r="G14" s="653">
        <v>329778.67000000004</v>
      </c>
    </row>
    <row r="15" spans="1:7" ht="14.45" customHeight="1" x14ac:dyDescent="0.2">
      <c r="A15" s="566" t="s">
        <v>247</v>
      </c>
    </row>
    <row r="16" spans="1:7" ht="14.45" customHeight="1" x14ac:dyDescent="0.2">
      <c r="A16" s="567" t="s">
        <v>551</v>
      </c>
    </row>
    <row r="17" spans="1:1" ht="14.45" customHeight="1" x14ac:dyDescent="0.2">
      <c r="A17" s="566" t="s">
        <v>1010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92BC7A8-E58E-4024-BE92-89798D3E30E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1084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21489.4</v>
      </c>
      <c r="H3" s="103">
        <f t="shared" si="0"/>
        <v>2714371.69</v>
      </c>
      <c r="I3" s="74"/>
      <c r="J3" s="74"/>
      <c r="K3" s="103">
        <f t="shared" si="0"/>
        <v>20766.75</v>
      </c>
      <c r="L3" s="103">
        <f t="shared" si="0"/>
        <v>2698390.3100000005</v>
      </c>
      <c r="M3" s="74"/>
      <c r="N3" s="74"/>
      <c r="O3" s="103">
        <f t="shared" si="0"/>
        <v>22291.4</v>
      </c>
      <c r="P3" s="103">
        <f t="shared" si="0"/>
        <v>2878390.09</v>
      </c>
      <c r="Q3" s="75">
        <f>IF(L3=0,0,P3/L3)</f>
        <v>1.0667063542783028</v>
      </c>
      <c r="R3" s="104">
        <f>IF(O3=0,0,P3/O3)</f>
        <v>129.12558610046923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5" customHeight="1" x14ac:dyDescent="0.2">
      <c r="A6" s="585" t="s">
        <v>1017</v>
      </c>
      <c r="B6" s="586" t="s">
        <v>1018</v>
      </c>
      <c r="C6" s="586" t="s">
        <v>457</v>
      </c>
      <c r="D6" s="586" t="s">
        <v>1019</v>
      </c>
      <c r="E6" s="586" t="s">
        <v>1020</v>
      </c>
      <c r="F6" s="586" t="s">
        <v>1021</v>
      </c>
      <c r="G6" s="116">
        <v>544.54999999999984</v>
      </c>
      <c r="H6" s="116">
        <v>29460.11</v>
      </c>
      <c r="I6" s="586">
        <v>0.96825859046922902</v>
      </c>
      <c r="J6" s="586">
        <v>54.099917362960262</v>
      </c>
      <c r="K6" s="116">
        <v>562.40000000000009</v>
      </c>
      <c r="L6" s="116">
        <v>30425.87</v>
      </c>
      <c r="M6" s="586">
        <v>1</v>
      </c>
      <c r="N6" s="586">
        <v>54.100053342816487</v>
      </c>
      <c r="O6" s="116">
        <v>533.79999999999995</v>
      </c>
      <c r="P6" s="116">
        <v>29014.060000000005</v>
      </c>
      <c r="Q6" s="591">
        <v>0.95359836875658788</v>
      </c>
      <c r="R6" s="609">
        <v>54.353802922442874</v>
      </c>
    </row>
    <row r="7" spans="1:18" ht="14.45" customHeight="1" x14ac:dyDescent="0.2">
      <c r="A7" s="592" t="s">
        <v>1017</v>
      </c>
      <c r="B7" s="593" t="s">
        <v>1018</v>
      </c>
      <c r="C7" s="593" t="s">
        <v>457</v>
      </c>
      <c r="D7" s="593" t="s">
        <v>1019</v>
      </c>
      <c r="E7" s="593" t="s">
        <v>1022</v>
      </c>
      <c r="F7" s="593" t="s">
        <v>1021</v>
      </c>
      <c r="G7" s="610"/>
      <c r="H7" s="610"/>
      <c r="I7" s="593"/>
      <c r="J7" s="593"/>
      <c r="K7" s="610">
        <v>1.4</v>
      </c>
      <c r="L7" s="610">
        <v>151.55000000000001</v>
      </c>
      <c r="M7" s="593">
        <v>1</v>
      </c>
      <c r="N7" s="593">
        <v>108.25000000000001</v>
      </c>
      <c r="O7" s="610"/>
      <c r="P7" s="610"/>
      <c r="Q7" s="598"/>
      <c r="R7" s="611"/>
    </row>
    <row r="8" spans="1:18" ht="14.45" customHeight="1" x14ac:dyDescent="0.2">
      <c r="A8" s="592" t="s">
        <v>1017</v>
      </c>
      <c r="B8" s="593" t="s">
        <v>1018</v>
      </c>
      <c r="C8" s="593" t="s">
        <v>457</v>
      </c>
      <c r="D8" s="593" t="s">
        <v>1019</v>
      </c>
      <c r="E8" s="593" t="s">
        <v>1023</v>
      </c>
      <c r="F8" s="593" t="s">
        <v>495</v>
      </c>
      <c r="G8" s="610">
        <v>3.8</v>
      </c>
      <c r="H8" s="610">
        <v>525.16</v>
      </c>
      <c r="I8" s="593">
        <v>0.61854844408847842</v>
      </c>
      <c r="J8" s="593">
        <v>138.19999999999999</v>
      </c>
      <c r="K8" s="610">
        <v>6.2</v>
      </c>
      <c r="L8" s="610">
        <v>849.02</v>
      </c>
      <c r="M8" s="593">
        <v>1</v>
      </c>
      <c r="N8" s="593">
        <v>136.93870967741935</v>
      </c>
      <c r="O8" s="610">
        <v>0.4</v>
      </c>
      <c r="P8" s="610">
        <v>54.6</v>
      </c>
      <c r="Q8" s="598">
        <v>6.4309439118041975E-2</v>
      </c>
      <c r="R8" s="611">
        <v>136.5</v>
      </c>
    </row>
    <row r="9" spans="1:18" ht="14.45" customHeight="1" x14ac:dyDescent="0.2">
      <c r="A9" s="592" t="s">
        <v>1017</v>
      </c>
      <c r="B9" s="593" t="s">
        <v>1018</v>
      </c>
      <c r="C9" s="593" t="s">
        <v>457</v>
      </c>
      <c r="D9" s="593" t="s">
        <v>1019</v>
      </c>
      <c r="E9" s="593" t="s">
        <v>1024</v>
      </c>
      <c r="F9" s="593" t="s">
        <v>500</v>
      </c>
      <c r="G9" s="610">
        <v>36.199999999999996</v>
      </c>
      <c r="H9" s="610">
        <v>2223.61</v>
      </c>
      <c r="I9" s="593">
        <v>0.95061818119634722</v>
      </c>
      <c r="J9" s="593">
        <v>61.425690607734815</v>
      </c>
      <c r="K9" s="610">
        <v>41.300000000000004</v>
      </c>
      <c r="L9" s="610">
        <v>2339.1200000000003</v>
      </c>
      <c r="M9" s="593">
        <v>1</v>
      </c>
      <c r="N9" s="593">
        <v>56.637288135593224</v>
      </c>
      <c r="O9" s="610">
        <v>43.20000000000001</v>
      </c>
      <c r="P9" s="610">
        <v>2186.9899999999993</v>
      </c>
      <c r="Q9" s="598">
        <v>0.93496272102329037</v>
      </c>
      <c r="R9" s="611">
        <v>50.624768518518493</v>
      </c>
    </row>
    <row r="10" spans="1:18" ht="14.45" customHeight="1" x14ac:dyDescent="0.2">
      <c r="A10" s="592" t="s">
        <v>1017</v>
      </c>
      <c r="B10" s="593" t="s">
        <v>1018</v>
      </c>
      <c r="C10" s="593" t="s">
        <v>457</v>
      </c>
      <c r="D10" s="593" t="s">
        <v>1019</v>
      </c>
      <c r="E10" s="593" t="s">
        <v>1025</v>
      </c>
      <c r="F10" s="593" t="s">
        <v>1026</v>
      </c>
      <c r="G10" s="610">
        <v>13.6</v>
      </c>
      <c r="H10" s="610">
        <v>2407.1999999999998</v>
      </c>
      <c r="I10" s="593">
        <v>1.0225563909774433</v>
      </c>
      <c r="J10" s="593">
        <v>177</v>
      </c>
      <c r="K10" s="610">
        <v>13.299999999999999</v>
      </c>
      <c r="L10" s="610">
        <v>2354.1000000000004</v>
      </c>
      <c r="M10" s="593">
        <v>1</v>
      </c>
      <c r="N10" s="593">
        <v>177.00000000000003</v>
      </c>
      <c r="O10" s="610">
        <v>9.1</v>
      </c>
      <c r="P10" s="610">
        <v>1610.7</v>
      </c>
      <c r="Q10" s="598">
        <v>0.68421052631578938</v>
      </c>
      <c r="R10" s="611">
        <v>177</v>
      </c>
    </row>
    <row r="11" spans="1:18" ht="14.45" customHeight="1" x14ac:dyDescent="0.2">
      <c r="A11" s="592" t="s">
        <v>1017</v>
      </c>
      <c r="B11" s="593" t="s">
        <v>1018</v>
      </c>
      <c r="C11" s="593" t="s">
        <v>457</v>
      </c>
      <c r="D11" s="593" t="s">
        <v>1019</v>
      </c>
      <c r="E11" s="593" t="s">
        <v>1027</v>
      </c>
      <c r="F11" s="593" t="s">
        <v>1028</v>
      </c>
      <c r="G11" s="610"/>
      <c r="H11" s="610"/>
      <c r="I11" s="593"/>
      <c r="J11" s="593"/>
      <c r="K11" s="610">
        <v>4</v>
      </c>
      <c r="L11" s="610">
        <v>24.36</v>
      </c>
      <c r="M11" s="593">
        <v>1</v>
      </c>
      <c r="N11" s="593">
        <v>6.09</v>
      </c>
      <c r="O11" s="610"/>
      <c r="P11" s="610"/>
      <c r="Q11" s="598"/>
      <c r="R11" s="611"/>
    </row>
    <row r="12" spans="1:18" ht="14.45" customHeight="1" x14ac:dyDescent="0.2">
      <c r="A12" s="592" t="s">
        <v>1017</v>
      </c>
      <c r="B12" s="593" t="s">
        <v>1018</v>
      </c>
      <c r="C12" s="593" t="s">
        <v>457</v>
      </c>
      <c r="D12" s="593" t="s">
        <v>1019</v>
      </c>
      <c r="E12" s="593" t="s">
        <v>1029</v>
      </c>
      <c r="F12" s="593" t="s">
        <v>483</v>
      </c>
      <c r="G12" s="610">
        <v>140.25</v>
      </c>
      <c r="H12" s="610">
        <v>673.27</v>
      </c>
      <c r="I12" s="593">
        <v>0.96800954681389462</v>
      </c>
      <c r="J12" s="593">
        <v>4.8004991087344031</v>
      </c>
      <c r="K12" s="610">
        <v>144.90000000000003</v>
      </c>
      <c r="L12" s="610">
        <v>695.52</v>
      </c>
      <c r="M12" s="593">
        <v>1</v>
      </c>
      <c r="N12" s="593">
        <v>4.7999999999999989</v>
      </c>
      <c r="O12" s="610">
        <v>139.00000000000003</v>
      </c>
      <c r="P12" s="610">
        <v>667.34000000000015</v>
      </c>
      <c r="Q12" s="598">
        <v>0.95948355187485646</v>
      </c>
      <c r="R12" s="611">
        <v>4.8010071942446046</v>
      </c>
    </row>
    <row r="13" spans="1:18" ht="14.45" customHeight="1" x14ac:dyDescent="0.2">
      <c r="A13" s="592" t="s">
        <v>1017</v>
      </c>
      <c r="B13" s="593" t="s">
        <v>1018</v>
      </c>
      <c r="C13" s="593" t="s">
        <v>457</v>
      </c>
      <c r="D13" s="593" t="s">
        <v>1019</v>
      </c>
      <c r="E13" s="593" t="s">
        <v>1030</v>
      </c>
      <c r="F13" s="593" t="s">
        <v>1031</v>
      </c>
      <c r="G13" s="610">
        <v>100</v>
      </c>
      <c r="H13" s="610">
        <v>10444</v>
      </c>
      <c r="I13" s="593">
        <v>1.3333333333333335</v>
      </c>
      <c r="J13" s="593">
        <v>104.44</v>
      </c>
      <c r="K13" s="610">
        <v>75</v>
      </c>
      <c r="L13" s="610">
        <v>7832.9999999999991</v>
      </c>
      <c r="M13" s="593">
        <v>1</v>
      </c>
      <c r="N13" s="593">
        <v>104.43999999999998</v>
      </c>
      <c r="O13" s="610"/>
      <c r="P13" s="610"/>
      <c r="Q13" s="598"/>
      <c r="R13" s="611"/>
    </row>
    <row r="14" spans="1:18" ht="14.45" customHeight="1" x14ac:dyDescent="0.2">
      <c r="A14" s="592" t="s">
        <v>1017</v>
      </c>
      <c r="B14" s="593" t="s">
        <v>1018</v>
      </c>
      <c r="C14" s="593" t="s">
        <v>457</v>
      </c>
      <c r="D14" s="593" t="s">
        <v>1019</v>
      </c>
      <c r="E14" s="593" t="s">
        <v>1032</v>
      </c>
      <c r="F14" s="593" t="s">
        <v>1031</v>
      </c>
      <c r="G14" s="610"/>
      <c r="H14" s="610"/>
      <c r="I14" s="593"/>
      <c r="J14" s="593"/>
      <c r="K14" s="610"/>
      <c r="L14" s="610"/>
      <c r="M14" s="593"/>
      <c r="N14" s="593"/>
      <c r="O14" s="610">
        <v>4.8999999999999995</v>
      </c>
      <c r="P14" s="610">
        <v>3884.7200000000007</v>
      </c>
      <c r="Q14" s="598"/>
      <c r="R14" s="611">
        <v>792.80000000000018</v>
      </c>
    </row>
    <row r="15" spans="1:18" ht="14.45" customHeight="1" x14ac:dyDescent="0.2">
      <c r="A15" s="592" t="s">
        <v>1017</v>
      </c>
      <c r="B15" s="593" t="s">
        <v>1018</v>
      </c>
      <c r="C15" s="593" t="s">
        <v>457</v>
      </c>
      <c r="D15" s="593" t="s">
        <v>1019</v>
      </c>
      <c r="E15" s="593" t="s">
        <v>1033</v>
      </c>
      <c r="F15" s="593" t="s">
        <v>1034</v>
      </c>
      <c r="G15" s="610"/>
      <c r="H15" s="610"/>
      <c r="I15" s="593"/>
      <c r="J15" s="593"/>
      <c r="K15" s="610">
        <v>3</v>
      </c>
      <c r="L15" s="610">
        <v>30540</v>
      </c>
      <c r="M15" s="593">
        <v>1</v>
      </c>
      <c r="N15" s="593">
        <v>10180</v>
      </c>
      <c r="O15" s="610"/>
      <c r="P15" s="610"/>
      <c r="Q15" s="598"/>
      <c r="R15" s="611"/>
    </row>
    <row r="16" spans="1:18" ht="14.45" customHeight="1" x14ac:dyDescent="0.2">
      <c r="A16" s="592" t="s">
        <v>1017</v>
      </c>
      <c r="B16" s="593" t="s">
        <v>1018</v>
      </c>
      <c r="C16" s="593" t="s">
        <v>457</v>
      </c>
      <c r="D16" s="593" t="s">
        <v>1035</v>
      </c>
      <c r="E16" s="593" t="s">
        <v>1036</v>
      </c>
      <c r="F16" s="593" t="s">
        <v>1037</v>
      </c>
      <c r="G16" s="610">
        <v>174</v>
      </c>
      <c r="H16" s="610">
        <v>31842</v>
      </c>
      <c r="I16" s="593">
        <v>1.3844347826086956</v>
      </c>
      <c r="J16" s="593">
        <v>183</v>
      </c>
      <c r="K16" s="610">
        <v>125</v>
      </c>
      <c r="L16" s="610">
        <v>23000</v>
      </c>
      <c r="M16" s="593">
        <v>1</v>
      </c>
      <c r="N16" s="593">
        <v>184</v>
      </c>
      <c r="O16" s="610">
        <v>77</v>
      </c>
      <c r="P16" s="610">
        <v>14245</v>
      </c>
      <c r="Q16" s="598">
        <v>0.61934782608695649</v>
      </c>
      <c r="R16" s="611">
        <v>185</v>
      </c>
    </row>
    <row r="17" spans="1:18" ht="14.45" customHeight="1" x14ac:dyDescent="0.2">
      <c r="A17" s="592" t="s">
        <v>1017</v>
      </c>
      <c r="B17" s="593" t="s">
        <v>1018</v>
      </c>
      <c r="C17" s="593" t="s">
        <v>457</v>
      </c>
      <c r="D17" s="593" t="s">
        <v>1035</v>
      </c>
      <c r="E17" s="593" t="s">
        <v>1038</v>
      </c>
      <c r="F17" s="593" t="s">
        <v>1039</v>
      </c>
      <c r="G17" s="610">
        <v>54</v>
      </c>
      <c r="H17" s="610">
        <v>6588</v>
      </c>
      <c r="I17" s="593">
        <v>2.4637247569184741</v>
      </c>
      <c r="J17" s="593">
        <v>122</v>
      </c>
      <c r="K17" s="610">
        <v>22</v>
      </c>
      <c r="L17" s="610">
        <v>2674</v>
      </c>
      <c r="M17" s="593">
        <v>1</v>
      </c>
      <c r="N17" s="593">
        <v>121.54545454545455</v>
      </c>
      <c r="O17" s="610">
        <v>21</v>
      </c>
      <c r="P17" s="610">
        <v>2562</v>
      </c>
      <c r="Q17" s="598">
        <v>0.95811518324607325</v>
      </c>
      <c r="R17" s="611">
        <v>122</v>
      </c>
    </row>
    <row r="18" spans="1:18" ht="14.45" customHeight="1" x14ac:dyDescent="0.2">
      <c r="A18" s="592" t="s">
        <v>1017</v>
      </c>
      <c r="B18" s="593" t="s">
        <v>1018</v>
      </c>
      <c r="C18" s="593" t="s">
        <v>457</v>
      </c>
      <c r="D18" s="593" t="s">
        <v>1035</v>
      </c>
      <c r="E18" s="593" t="s">
        <v>1040</v>
      </c>
      <c r="F18" s="593" t="s">
        <v>1041</v>
      </c>
      <c r="G18" s="610">
        <v>3906</v>
      </c>
      <c r="H18" s="610">
        <v>144522</v>
      </c>
      <c r="I18" s="593">
        <v>1.0209095661265029</v>
      </c>
      <c r="J18" s="593">
        <v>37</v>
      </c>
      <c r="K18" s="610">
        <v>3826</v>
      </c>
      <c r="L18" s="610">
        <v>141562</v>
      </c>
      <c r="M18" s="593">
        <v>1</v>
      </c>
      <c r="N18" s="593">
        <v>37</v>
      </c>
      <c r="O18" s="610">
        <v>3417</v>
      </c>
      <c r="P18" s="610">
        <v>129846</v>
      </c>
      <c r="Q18" s="598">
        <v>0.91723767677766632</v>
      </c>
      <c r="R18" s="611">
        <v>38</v>
      </c>
    </row>
    <row r="19" spans="1:18" ht="14.45" customHeight="1" x14ac:dyDescent="0.2">
      <c r="A19" s="592" t="s">
        <v>1017</v>
      </c>
      <c r="B19" s="593" t="s">
        <v>1018</v>
      </c>
      <c r="C19" s="593" t="s">
        <v>457</v>
      </c>
      <c r="D19" s="593" t="s">
        <v>1035</v>
      </c>
      <c r="E19" s="593" t="s">
        <v>1042</v>
      </c>
      <c r="F19" s="593" t="s">
        <v>1043</v>
      </c>
      <c r="G19" s="610">
        <v>1137</v>
      </c>
      <c r="H19" s="610">
        <v>11370</v>
      </c>
      <c r="I19" s="593">
        <v>1.1235177865612649</v>
      </c>
      <c r="J19" s="593">
        <v>10</v>
      </c>
      <c r="K19" s="610">
        <v>1012</v>
      </c>
      <c r="L19" s="610">
        <v>10120</v>
      </c>
      <c r="M19" s="593">
        <v>1</v>
      </c>
      <c r="N19" s="593">
        <v>10</v>
      </c>
      <c r="O19" s="610">
        <v>1371</v>
      </c>
      <c r="P19" s="610">
        <v>13710</v>
      </c>
      <c r="Q19" s="598">
        <v>1.3547430830039526</v>
      </c>
      <c r="R19" s="611">
        <v>10</v>
      </c>
    </row>
    <row r="20" spans="1:18" ht="14.45" customHeight="1" x14ac:dyDescent="0.2">
      <c r="A20" s="592" t="s">
        <v>1017</v>
      </c>
      <c r="B20" s="593" t="s">
        <v>1018</v>
      </c>
      <c r="C20" s="593" t="s">
        <v>457</v>
      </c>
      <c r="D20" s="593" t="s">
        <v>1035</v>
      </c>
      <c r="E20" s="593" t="s">
        <v>1044</v>
      </c>
      <c r="F20" s="593" t="s">
        <v>1045</v>
      </c>
      <c r="G20" s="610">
        <v>131</v>
      </c>
      <c r="H20" s="610">
        <v>655</v>
      </c>
      <c r="I20" s="593">
        <v>0.85064935064935066</v>
      </c>
      <c r="J20" s="593">
        <v>5</v>
      </c>
      <c r="K20" s="610">
        <v>154</v>
      </c>
      <c r="L20" s="610">
        <v>770</v>
      </c>
      <c r="M20" s="593">
        <v>1</v>
      </c>
      <c r="N20" s="593">
        <v>5</v>
      </c>
      <c r="O20" s="610">
        <v>144</v>
      </c>
      <c r="P20" s="610">
        <v>720</v>
      </c>
      <c r="Q20" s="598">
        <v>0.93506493506493504</v>
      </c>
      <c r="R20" s="611">
        <v>5</v>
      </c>
    </row>
    <row r="21" spans="1:18" ht="14.45" customHeight="1" x14ac:dyDescent="0.2">
      <c r="A21" s="592" t="s">
        <v>1017</v>
      </c>
      <c r="B21" s="593" t="s">
        <v>1018</v>
      </c>
      <c r="C21" s="593" t="s">
        <v>457</v>
      </c>
      <c r="D21" s="593" t="s">
        <v>1035</v>
      </c>
      <c r="E21" s="593" t="s">
        <v>1046</v>
      </c>
      <c r="F21" s="593" t="s">
        <v>1047</v>
      </c>
      <c r="G21" s="610">
        <v>33</v>
      </c>
      <c r="H21" s="610">
        <v>165</v>
      </c>
      <c r="I21" s="593">
        <v>0.66</v>
      </c>
      <c r="J21" s="593">
        <v>5</v>
      </c>
      <c r="K21" s="610">
        <v>50</v>
      </c>
      <c r="L21" s="610">
        <v>250</v>
      </c>
      <c r="M21" s="593">
        <v>1</v>
      </c>
      <c r="N21" s="593">
        <v>5</v>
      </c>
      <c r="O21" s="610">
        <v>47</v>
      </c>
      <c r="P21" s="610">
        <v>235</v>
      </c>
      <c r="Q21" s="598">
        <v>0.94</v>
      </c>
      <c r="R21" s="611">
        <v>5</v>
      </c>
    </row>
    <row r="22" spans="1:18" ht="14.45" customHeight="1" x14ac:dyDescent="0.2">
      <c r="A22" s="592" t="s">
        <v>1017</v>
      </c>
      <c r="B22" s="593" t="s">
        <v>1018</v>
      </c>
      <c r="C22" s="593" t="s">
        <v>457</v>
      </c>
      <c r="D22" s="593" t="s">
        <v>1035</v>
      </c>
      <c r="E22" s="593" t="s">
        <v>1048</v>
      </c>
      <c r="F22" s="593" t="s">
        <v>1049</v>
      </c>
      <c r="G22" s="610">
        <v>614</v>
      </c>
      <c r="H22" s="610">
        <v>45436</v>
      </c>
      <c r="I22" s="593">
        <v>0.93171471927162364</v>
      </c>
      <c r="J22" s="593">
        <v>74</v>
      </c>
      <c r="K22" s="610">
        <v>659</v>
      </c>
      <c r="L22" s="610">
        <v>48766</v>
      </c>
      <c r="M22" s="593">
        <v>1</v>
      </c>
      <c r="N22" s="593">
        <v>74</v>
      </c>
      <c r="O22" s="610">
        <v>833</v>
      </c>
      <c r="P22" s="610">
        <v>62475</v>
      </c>
      <c r="Q22" s="598">
        <v>1.2811179920436369</v>
      </c>
      <c r="R22" s="611">
        <v>75</v>
      </c>
    </row>
    <row r="23" spans="1:18" ht="14.45" customHeight="1" x14ac:dyDescent="0.2">
      <c r="A23" s="592" t="s">
        <v>1017</v>
      </c>
      <c r="B23" s="593" t="s">
        <v>1018</v>
      </c>
      <c r="C23" s="593" t="s">
        <v>457</v>
      </c>
      <c r="D23" s="593" t="s">
        <v>1035</v>
      </c>
      <c r="E23" s="593" t="s">
        <v>1050</v>
      </c>
      <c r="F23" s="593" t="s">
        <v>1051</v>
      </c>
      <c r="G23" s="610">
        <v>539</v>
      </c>
      <c r="H23" s="610">
        <v>95403</v>
      </c>
      <c r="I23" s="593">
        <v>0.95368667279779284</v>
      </c>
      <c r="J23" s="593">
        <v>177</v>
      </c>
      <c r="K23" s="610">
        <v>562</v>
      </c>
      <c r="L23" s="610">
        <v>100036</v>
      </c>
      <c r="M23" s="593">
        <v>1</v>
      </c>
      <c r="N23" s="593">
        <v>178</v>
      </c>
      <c r="O23" s="610">
        <v>682</v>
      </c>
      <c r="P23" s="610">
        <v>122078</v>
      </c>
      <c r="Q23" s="598">
        <v>1.2203406773561518</v>
      </c>
      <c r="R23" s="611">
        <v>179</v>
      </c>
    </row>
    <row r="24" spans="1:18" ht="14.45" customHeight="1" x14ac:dyDescent="0.2">
      <c r="A24" s="592" t="s">
        <v>1017</v>
      </c>
      <c r="B24" s="593" t="s">
        <v>1018</v>
      </c>
      <c r="C24" s="593" t="s">
        <v>457</v>
      </c>
      <c r="D24" s="593" t="s">
        <v>1035</v>
      </c>
      <c r="E24" s="593" t="s">
        <v>1052</v>
      </c>
      <c r="F24" s="593" t="s">
        <v>1053</v>
      </c>
      <c r="G24" s="610">
        <v>370</v>
      </c>
      <c r="H24" s="610">
        <v>100640</v>
      </c>
      <c r="I24" s="593">
        <v>1.1419753086419753</v>
      </c>
      <c r="J24" s="593">
        <v>272</v>
      </c>
      <c r="K24" s="610">
        <v>324</v>
      </c>
      <c r="L24" s="610">
        <v>88128</v>
      </c>
      <c r="M24" s="593">
        <v>1</v>
      </c>
      <c r="N24" s="593">
        <v>272</v>
      </c>
      <c r="O24" s="610">
        <v>473</v>
      </c>
      <c r="P24" s="610">
        <v>129602</v>
      </c>
      <c r="Q24" s="598">
        <v>1.470610929557008</v>
      </c>
      <c r="R24" s="611">
        <v>274</v>
      </c>
    </row>
    <row r="25" spans="1:18" ht="14.45" customHeight="1" x14ac:dyDescent="0.2">
      <c r="A25" s="592" t="s">
        <v>1017</v>
      </c>
      <c r="B25" s="593" t="s">
        <v>1018</v>
      </c>
      <c r="C25" s="593" t="s">
        <v>457</v>
      </c>
      <c r="D25" s="593" t="s">
        <v>1035</v>
      </c>
      <c r="E25" s="593" t="s">
        <v>1054</v>
      </c>
      <c r="F25" s="593" t="s">
        <v>1055</v>
      </c>
      <c r="G25" s="610">
        <v>1969</v>
      </c>
      <c r="H25" s="610">
        <v>65633.34</v>
      </c>
      <c r="I25" s="593">
        <v>1.2670531403577487</v>
      </c>
      <c r="J25" s="593">
        <v>33.333336719146772</v>
      </c>
      <c r="K25" s="610">
        <v>1554</v>
      </c>
      <c r="L25" s="610">
        <v>51799.990000000013</v>
      </c>
      <c r="M25" s="593">
        <v>1</v>
      </c>
      <c r="N25" s="593">
        <v>33.333326898326909</v>
      </c>
      <c r="O25" s="610">
        <v>2312</v>
      </c>
      <c r="P25" s="610">
        <v>77066.679999999993</v>
      </c>
      <c r="Q25" s="598">
        <v>1.4877740323888089</v>
      </c>
      <c r="R25" s="611">
        <v>33.333339100346016</v>
      </c>
    </row>
    <row r="26" spans="1:18" ht="14.45" customHeight="1" x14ac:dyDescent="0.2">
      <c r="A26" s="592" t="s">
        <v>1017</v>
      </c>
      <c r="B26" s="593" t="s">
        <v>1018</v>
      </c>
      <c r="C26" s="593" t="s">
        <v>457</v>
      </c>
      <c r="D26" s="593" t="s">
        <v>1035</v>
      </c>
      <c r="E26" s="593" t="s">
        <v>1056</v>
      </c>
      <c r="F26" s="593" t="s">
        <v>1057</v>
      </c>
      <c r="G26" s="610">
        <v>670</v>
      </c>
      <c r="H26" s="610">
        <v>24790</v>
      </c>
      <c r="I26" s="593">
        <v>1.0551181102362204</v>
      </c>
      <c r="J26" s="593">
        <v>37</v>
      </c>
      <c r="K26" s="610">
        <v>635</v>
      </c>
      <c r="L26" s="610">
        <v>23495</v>
      </c>
      <c r="M26" s="593">
        <v>1</v>
      </c>
      <c r="N26" s="593">
        <v>37</v>
      </c>
      <c r="O26" s="610">
        <v>552</v>
      </c>
      <c r="P26" s="610">
        <v>20976</v>
      </c>
      <c r="Q26" s="598">
        <v>0.89278569908491168</v>
      </c>
      <c r="R26" s="611">
        <v>38</v>
      </c>
    </row>
    <row r="27" spans="1:18" ht="14.45" customHeight="1" x14ac:dyDescent="0.2">
      <c r="A27" s="592" t="s">
        <v>1017</v>
      </c>
      <c r="B27" s="593" t="s">
        <v>1018</v>
      </c>
      <c r="C27" s="593" t="s">
        <v>457</v>
      </c>
      <c r="D27" s="593" t="s">
        <v>1035</v>
      </c>
      <c r="E27" s="593" t="s">
        <v>1058</v>
      </c>
      <c r="F27" s="593" t="s">
        <v>1059</v>
      </c>
      <c r="G27" s="610"/>
      <c r="H27" s="610"/>
      <c r="I27" s="593"/>
      <c r="J27" s="593"/>
      <c r="K27" s="610">
        <v>2</v>
      </c>
      <c r="L27" s="610">
        <v>64</v>
      </c>
      <c r="M27" s="593">
        <v>1</v>
      </c>
      <c r="N27" s="593">
        <v>32</v>
      </c>
      <c r="O27" s="610"/>
      <c r="P27" s="610"/>
      <c r="Q27" s="598"/>
      <c r="R27" s="611"/>
    </row>
    <row r="28" spans="1:18" ht="14.45" customHeight="1" x14ac:dyDescent="0.2">
      <c r="A28" s="592" t="s">
        <v>1017</v>
      </c>
      <c r="B28" s="593" t="s">
        <v>1018</v>
      </c>
      <c r="C28" s="593" t="s">
        <v>457</v>
      </c>
      <c r="D28" s="593" t="s">
        <v>1035</v>
      </c>
      <c r="E28" s="593" t="s">
        <v>1060</v>
      </c>
      <c r="F28" s="593" t="s">
        <v>1061</v>
      </c>
      <c r="G28" s="610">
        <v>2887</v>
      </c>
      <c r="H28" s="610">
        <v>381084</v>
      </c>
      <c r="I28" s="593">
        <v>0.95722811671087538</v>
      </c>
      <c r="J28" s="593">
        <v>132</v>
      </c>
      <c r="K28" s="610">
        <v>3016</v>
      </c>
      <c r="L28" s="610">
        <v>398112</v>
      </c>
      <c r="M28" s="593">
        <v>1</v>
      </c>
      <c r="N28" s="593">
        <v>132</v>
      </c>
      <c r="O28" s="610">
        <v>2837</v>
      </c>
      <c r="P28" s="610">
        <v>382995</v>
      </c>
      <c r="Q28" s="598">
        <v>0.9620282734506872</v>
      </c>
      <c r="R28" s="611">
        <v>135</v>
      </c>
    </row>
    <row r="29" spans="1:18" ht="14.45" customHeight="1" x14ac:dyDescent="0.2">
      <c r="A29" s="592" t="s">
        <v>1017</v>
      </c>
      <c r="B29" s="593" t="s">
        <v>1018</v>
      </c>
      <c r="C29" s="593" t="s">
        <v>457</v>
      </c>
      <c r="D29" s="593" t="s">
        <v>1035</v>
      </c>
      <c r="E29" s="593" t="s">
        <v>1062</v>
      </c>
      <c r="F29" s="593" t="s">
        <v>1063</v>
      </c>
      <c r="G29" s="610">
        <v>1485</v>
      </c>
      <c r="H29" s="610">
        <v>109890</v>
      </c>
      <c r="I29" s="593">
        <v>1.1665357423409271</v>
      </c>
      <c r="J29" s="593">
        <v>74</v>
      </c>
      <c r="K29" s="610">
        <v>1273</v>
      </c>
      <c r="L29" s="610">
        <v>94202</v>
      </c>
      <c r="M29" s="593">
        <v>1</v>
      </c>
      <c r="N29" s="593">
        <v>74</v>
      </c>
      <c r="O29" s="610">
        <v>1677</v>
      </c>
      <c r="P29" s="610">
        <v>125775</v>
      </c>
      <c r="Q29" s="598">
        <v>1.3351627353983992</v>
      </c>
      <c r="R29" s="611">
        <v>75</v>
      </c>
    </row>
    <row r="30" spans="1:18" ht="14.45" customHeight="1" x14ac:dyDescent="0.2">
      <c r="A30" s="592" t="s">
        <v>1017</v>
      </c>
      <c r="B30" s="593" t="s">
        <v>1018</v>
      </c>
      <c r="C30" s="593" t="s">
        <v>457</v>
      </c>
      <c r="D30" s="593" t="s">
        <v>1035</v>
      </c>
      <c r="E30" s="593" t="s">
        <v>1064</v>
      </c>
      <c r="F30" s="593" t="s">
        <v>1065</v>
      </c>
      <c r="G30" s="610">
        <v>1192</v>
      </c>
      <c r="H30" s="610">
        <v>423160</v>
      </c>
      <c r="I30" s="593">
        <v>1.1171508903467666</v>
      </c>
      <c r="J30" s="593">
        <v>355</v>
      </c>
      <c r="K30" s="610">
        <v>1067</v>
      </c>
      <c r="L30" s="610">
        <v>378785</v>
      </c>
      <c r="M30" s="593">
        <v>1</v>
      </c>
      <c r="N30" s="593">
        <v>355</v>
      </c>
      <c r="O30" s="610">
        <v>1310</v>
      </c>
      <c r="P30" s="610">
        <v>468980</v>
      </c>
      <c r="Q30" s="598">
        <v>1.2381166096862337</v>
      </c>
      <c r="R30" s="611">
        <v>358</v>
      </c>
    </row>
    <row r="31" spans="1:18" ht="14.45" customHeight="1" x14ac:dyDescent="0.2">
      <c r="A31" s="592" t="s">
        <v>1017</v>
      </c>
      <c r="B31" s="593" t="s">
        <v>1018</v>
      </c>
      <c r="C31" s="593" t="s">
        <v>457</v>
      </c>
      <c r="D31" s="593" t="s">
        <v>1035</v>
      </c>
      <c r="E31" s="593" t="s">
        <v>1066</v>
      </c>
      <c r="F31" s="593" t="s">
        <v>1067</v>
      </c>
      <c r="G31" s="610">
        <v>1644</v>
      </c>
      <c r="H31" s="610">
        <v>366612</v>
      </c>
      <c r="I31" s="593">
        <v>0.95804195804195802</v>
      </c>
      <c r="J31" s="593">
        <v>223</v>
      </c>
      <c r="K31" s="610">
        <v>1716</v>
      </c>
      <c r="L31" s="610">
        <v>382668</v>
      </c>
      <c r="M31" s="593">
        <v>1</v>
      </c>
      <c r="N31" s="593">
        <v>223</v>
      </c>
      <c r="O31" s="610">
        <v>1936</v>
      </c>
      <c r="P31" s="610">
        <v>437536</v>
      </c>
      <c r="Q31" s="598">
        <v>1.1433827756697712</v>
      </c>
      <c r="R31" s="611">
        <v>226</v>
      </c>
    </row>
    <row r="32" spans="1:18" ht="14.45" customHeight="1" x14ac:dyDescent="0.2">
      <c r="A32" s="592" t="s">
        <v>1017</v>
      </c>
      <c r="B32" s="593" t="s">
        <v>1018</v>
      </c>
      <c r="C32" s="593" t="s">
        <v>457</v>
      </c>
      <c r="D32" s="593" t="s">
        <v>1035</v>
      </c>
      <c r="E32" s="593" t="s">
        <v>1068</v>
      </c>
      <c r="F32" s="593" t="s">
        <v>1069</v>
      </c>
      <c r="G32" s="610">
        <v>563</v>
      </c>
      <c r="H32" s="610">
        <v>43351</v>
      </c>
      <c r="I32" s="593">
        <v>1.2319474835886215</v>
      </c>
      <c r="J32" s="593">
        <v>77</v>
      </c>
      <c r="K32" s="610">
        <v>457</v>
      </c>
      <c r="L32" s="610">
        <v>35189</v>
      </c>
      <c r="M32" s="593">
        <v>1</v>
      </c>
      <c r="N32" s="593">
        <v>77</v>
      </c>
      <c r="O32" s="610">
        <v>595</v>
      </c>
      <c r="P32" s="610">
        <v>46410</v>
      </c>
      <c r="Q32" s="598">
        <v>1.3188780584841855</v>
      </c>
      <c r="R32" s="611">
        <v>78</v>
      </c>
    </row>
    <row r="33" spans="1:18" ht="14.45" customHeight="1" x14ac:dyDescent="0.2">
      <c r="A33" s="592" t="s">
        <v>1017</v>
      </c>
      <c r="B33" s="593" t="s">
        <v>1018</v>
      </c>
      <c r="C33" s="593" t="s">
        <v>457</v>
      </c>
      <c r="D33" s="593" t="s">
        <v>1035</v>
      </c>
      <c r="E33" s="593" t="s">
        <v>1070</v>
      </c>
      <c r="F33" s="593" t="s">
        <v>1071</v>
      </c>
      <c r="G33" s="610">
        <v>162</v>
      </c>
      <c r="H33" s="610">
        <v>4536</v>
      </c>
      <c r="I33" s="593">
        <v>1.3613445378151261</v>
      </c>
      <c r="J33" s="593">
        <v>28</v>
      </c>
      <c r="K33" s="610">
        <v>119</v>
      </c>
      <c r="L33" s="610">
        <v>3332</v>
      </c>
      <c r="M33" s="593">
        <v>1</v>
      </c>
      <c r="N33" s="593">
        <v>28</v>
      </c>
      <c r="O33" s="610">
        <v>102</v>
      </c>
      <c r="P33" s="610">
        <v>2958</v>
      </c>
      <c r="Q33" s="598">
        <v>0.88775510204081631</v>
      </c>
      <c r="R33" s="611">
        <v>29</v>
      </c>
    </row>
    <row r="34" spans="1:18" ht="14.45" customHeight="1" x14ac:dyDescent="0.2">
      <c r="A34" s="592" t="s">
        <v>1017</v>
      </c>
      <c r="B34" s="593" t="s">
        <v>1018</v>
      </c>
      <c r="C34" s="593" t="s">
        <v>457</v>
      </c>
      <c r="D34" s="593" t="s">
        <v>1035</v>
      </c>
      <c r="E34" s="593" t="s">
        <v>1072</v>
      </c>
      <c r="F34" s="593" t="s">
        <v>1073</v>
      </c>
      <c r="G34" s="610">
        <v>182</v>
      </c>
      <c r="H34" s="610">
        <v>10738</v>
      </c>
      <c r="I34" s="593">
        <v>1.0698415861313142</v>
      </c>
      <c r="J34" s="593">
        <v>59</v>
      </c>
      <c r="K34" s="610">
        <v>169</v>
      </c>
      <c r="L34" s="610">
        <v>10037</v>
      </c>
      <c r="M34" s="593">
        <v>1</v>
      </c>
      <c r="N34" s="593">
        <v>59.390532544378701</v>
      </c>
      <c r="O34" s="610">
        <v>127</v>
      </c>
      <c r="P34" s="610">
        <v>7747</v>
      </c>
      <c r="Q34" s="598">
        <v>0.77184417654677695</v>
      </c>
      <c r="R34" s="611">
        <v>61</v>
      </c>
    </row>
    <row r="35" spans="1:18" ht="14.45" customHeight="1" x14ac:dyDescent="0.2">
      <c r="A35" s="592" t="s">
        <v>1017</v>
      </c>
      <c r="B35" s="593" t="s">
        <v>1018</v>
      </c>
      <c r="C35" s="593" t="s">
        <v>457</v>
      </c>
      <c r="D35" s="593" t="s">
        <v>1035</v>
      </c>
      <c r="E35" s="593" t="s">
        <v>1074</v>
      </c>
      <c r="F35" s="593" t="s">
        <v>1075</v>
      </c>
      <c r="G35" s="610">
        <v>376</v>
      </c>
      <c r="H35" s="610">
        <v>263576</v>
      </c>
      <c r="I35" s="593">
        <v>0.95538012077452283</v>
      </c>
      <c r="J35" s="593">
        <v>701</v>
      </c>
      <c r="K35" s="610">
        <v>393</v>
      </c>
      <c r="L35" s="610">
        <v>275886</v>
      </c>
      <c r="M35" s="593">
        <v>1</v>
      </c>
      <c r="N35" s="593">
        <v>702</v>
      </c>
      <c r="O35" s="610">
        <v>335</v>
      </c>
      <c r="P35" s="610">
        <v>236845</v>
      </c>
      <c r="Q35" s="598">
        <v>0.85848865110951622</v>
      </c>
      <c r="R35" s="611">
        <v>707</v>
      </c>
    </row>
    <row r="36" spans="1:18" ht="14.45" customHeight="1" x14ac:dyDescent="0.2">
      <c r="A36" s="592" t="s">
        <v>1017</v>
      </c>
      <c r="B36" s="593" t="s">
        <v>1018</v>
      </c>
      <c r="C36" s="593" t="s">
        <v>457</v>
      </c>
      <c r="D36" s="593" t="s">
        <v>1035</v>
      </c>
      <c r="E36" s="593" t="s">
        <v>1076</v>
      </c>
      <c r="F36" s="593" t="s">
        <v>1077</v>
      </c>
      <c r="G36" s="610">
        <v>1606</v>
      </c>
      <c r="H36" s="610">
        <v>370986</v>
      </c>
      <c r="I36" s="593">
        <v>1.0044457199792063</v>
      </c>
      <c r="J36" s="593">
        <v>231</v>
      </c>
      <c r="K36" s="610">
        <v>1592</v>
      </c>
      <c r="L36" s="610">
        <v>369344</v>
      </c>
      <c r="M36" s="593">
        <v>1</v>
      </c>
      <c r="N36" s="593">
        <v>232</v>
      </c>
      <c r="O36" s="610">
        <v>1681</v>
      </c>
      <c r="P36" s="610">
        <v>391673</v>
      </c>
      <c r="Q36" s="598">
        <v>1.0604558352105355</v>
      </c>
      <c r="R36" s="611">
        <v>233</v>
      </c>
    </row>
    <row r="37" spans="1:18" ht="14.45" customHeight="1" x14ac:dyDescent="0.2">
      <c r="A37" s="592" t="s">
        <v>1017</v>
      </c>
      <c r="B37" s="593" t="s">
        <v>1018</v>
      </c>
      <c r="C37" s="593" t="s">
        <v>457</v>
      </c>
      <c r="D37" s="593" t="s">
        <v>1035</v>
      </c>
      <c r="E37" s="593" t="s">
        <v>1078</v>
      </c>
      <c r="F37" s="593" t="s">
        <v>1079</v>
      </c>
      <c r="G37" s="610">
        <v>148</v>
      </c>
      <c r="H37" s="610">
        <v>70004</v>
      </c>
      <c r="I37" s="593">
        <v>1.2403479863215152</v>
      </c>
      <c r="J37" s="593">
        <v>473</v>
      </c>
      <c r="K37" s="610">
        <v>119</v>
      </c>
      <c r="L37" s="610">
        <v>56439</v>
      </c>
      <c r="M37" s="593">
        <v>1</v>
      </c>
      <c r="N37" s="593">
        <v>474.27731092436977</v>
      </c>
      <c r="O37" s="610">
        <v>115</v>
      </c>
      <c r="P37" s="610">
        <v>54970</v>
      </c>
      <c r="Q37" s="598">
        <v>0.9739718988642605</v>
      </c>
      <c r="R37" s="611">
        <v>478</v>
      </c>
    </row>
    <row r="38" spans="1:18" ht="14.45" customHeight="1" x14ac:dyDescent="0.2">
      <c r="A38" s="592" t="s">
        <v>1017</v>
      </c>
      <c r="B38" s="593" t="s">
        <v>1018</v>
      </c>
      <c r="C38" s="593" t="s">
        <v>462</v>
      </c>
      <c r="D38" s="593" t="s">
        <v>1019</v>
      </c>
      <c r="E38" s="593" t="s">
        <v>1020</v>
      </c>
      <c r="F38" s="593" t="s">
        <v>1021</v>
      </c>
      <c r="G38" s="610"/>
      <c r="H38" s="610"/>
      <c r="I38" s="593"/>
      <c r="J38" s="593"/>
      <c r="K38" s="610">
        <v>2.5999999999999996</v>
      </c>
      <c r="L38" s="610">
        <v>140.66</v>
      </c>
      <c r="M38" s="593">
        <v>1</v>
      </c>
      <c r="N38" s="593">
        <v>54.100000000000009</v>
      </c>
      <c r="O38" s="610"/>
      <c r="P38" s="610"/>
      <c r="Q38" s="598"/>
      <c r="R38" s="611"/>
    </row>
    <row r="39" spans="1:18" ht="14.45" customHeight="1" x14ac:dyDescent="0.2">
      <c r="A39" s="592" t="s">
        <v>1017</v>
      </c>
      <c r="B39" s="593" t="s">
        <v>1018</v>
      </c>
      <c r="C39" s="593" t="s">
        <v>462</v>
      </c>
      <c r="D39" s="593" t="s">
        <v>1019</v>
      </c>
      <c r="E39" s="593" t="s">
        <v>1029</v>
      </c>
      <c r="F39" s="593" t="s">
        <v>483</v>
      </c>
      <c r="G39" s="610"/>
      <c r="H39" s="610"/>
      <c r="I39" s="593"/>
      <c r="J39" s="593"/>
      <c r="K39" s="610">
        <v>0.64999999999999991</v>
      </c>
      <c r="L39" s="610">
        <v>3.12</v>
      </c>
      <c r="M39" s="593">
        <v>1</v>
      </c>
      <c r="N39" s="593">
        <v>4.8000000000000007</v>
      </c>
      <c r="O39" s="610"/>
      <c r="P39" s="610"/>
      <c r="Q39" s="598"/>
      <c r="R39" s="611"/>
    </row>
    <row r="40" spans="1:18" ht="14.45" customHeight="1" x14ac:dyDescent="0.2">
      <c r="A40" s="592" t="s">
        <v>1017</v>
      </c>
      <c r="B40" s="593" t="s">
        <v>1018</v>
      </c>
      <c r="C40" s="593" t="s">
        <v>462</v>
      </c>
      <c r="D40" s="593" t="s">
        <v>1035</v>
      </c>
      <c r="E40" s="593" t="s">
        <v>1040</v>
      </c>
      <c r="F40" s="593" t="s">
        <v>1041</v>
      </c>
      <c r="G40" s="610"/>
      <c r="H40" s="610"/>
      <c r="I40" s="593"/>
      <c r="J40" s="593"/>
      <c r="K40" s="610">
        <v>12</v>
      </c>
      <c r="L40" s="610">
        <v>444</v>
      </c>
      <c r="M40" s="593">
        <v>1</v>
      </c>
      <c r="N40" s="593">
        <v>37</v>
      </c>
      <c r="O40" s="610"/>
      <c r="P40" s="610"/>
      <c r="Q40" s="598"/>
      <c r="R40" s="611"/>
    </row>
    <row r="41" spans="1:18" ht="14.45" customHeight="1" x14ac:dyDescent="0.2">
      <c r="A41" s="592" t="s">
        <v>1017</v>
      </c>
      <c r="B41" s="593" t="s">
        <v>1018</v>
      </c>
      <c r="C41" s="593" t="s">
        <v>462</v>
      </c>
      <c r="D41" s="593" t="s">
        <v>1035</v>
      </c>
      <c r="E41" s="593" t="s">
        <v>1060</v>
      </c>
      <c r="F41" s="593" t="s">
        <v>1061</v>
      </c>
      <c r="G41" s="610"/>
      <c r="H41" s="610"/>
      <c r="I41" s="593"/>
      <c r="J41" s="593"/>
      <c r="K41" s="610">
        <v>13</v>
      </c>
      <c r="L41" s="610">
        <v>1716</v>
      </c>
      <c r="M41" s="593">
        <v>1</v>
      </c>
      <c r="N41" s="593">
        <v>132</v>
      </c>
      <c r="O41" s="610"/>
      <c r="P41" s="610"/>
      <c r="Q41" s="598"/>
      <c r="R41" s="611"/>
    </row>
    <row r="42" spans="1:18" ht="14.45" customHeight="1" x14ac:dyDescent="0.2">
      <c r="A42" s="592" t="s">
        <v>1017</v>
      </c>
      <c r="B42" s="593" t="s">
        <v>1018</v>
      </c>
      <c r="C42" s="593" t="s">
        <v>462</v>
      </c>
      <c r="D42" s="593" t="s">
        <v>1035</v>
      </c>
      <c r="E42" s="593" t="s">
        <v>1062</v>
      </c>
      <c r="F42" s="593" t="s">
        <v>1063</v>
      </c>
      <c r="G42" s="610"/>
      <c r="H42" s="610"/>
      <c r="I42" s="593"/>
      <c r="J42" s="593"/>
      <c r="K42" s="610">
        <v>1</v>
      </c>
      <c r="L42" s="610">
        <v>74</v>
      </c>
      <c r="M42" s="593">
        <v>1</v>
      </c>
      <c r="N42" s="593">
        <v>74</v>
      </c>
      <c r="O42" s="610">
        <v>2</v>
      </c>
      <c r="P42" s="610">
        <v>150</v>
      </c>
      <c r="Q42" s="598">
        <v>2.0270270270270272</v>
      </c>
      <c r="R42" s="611">
        <v>75</v>
      </c>
    </row>
    <row r="43" spans="1:18" ht="14.45" customHeight="1" x14ac:dyDescent="0.2">
      <c r="A43" s="592" t="s">
        <v>1080</v>
      </c>
      <c r="B43" s="593" t="s">
        <v>1081</v>
      </c>
      <c r="C43" s="593" t="s">
        <v>457</v>
      </c>
      <c r="D43" s="593" t="s">
        <v>1035</v>
      </c>
      <c r="E43" s="593" t="s">
        <v>1040</v>
      </c>
      <c r="F43" s="593" t="s">
        <v>1041</v>
      </c>
      <c r="G43" s="610"/>
      <c r="H43" s="610"/>
      <c r="I43" s="593"/>
      <c r="J43" s="593"/>
      <c r="K43" s="610">
        <v>5</v>
      </c>
      <c r="L43" s="610">
        <v>185</v>
      </c>
      <c r="M43" s="593">
        <v>1</v>
      </c>
      <c r="N43" s="593">
        <v>37</v>
      </c>
      <c r="O43" s="610">
        <v>3</v>
      </c>
      <c r="P43" s="610">
        <v>114</v>
      </c>
      <c r="Q43" s="598">
        <v>0.61621621621621625</v>
      </c>
      <c r="R43" s="611">
        <v>38</v>
      </c>
    </row>
    <row r="44" spans="1:18" ht="14.45" customHeight="1" x14ac:dyDescent="0.2">
      <c r="A44" s="592" t="s">
        <v>1080</v>
      </c>
      <c r="B44" s="593" t="s">
        <v>1081</v>
      </c>
      <c r="C44" s="593" t="s">
        <v>457</v>
      </c>
      <c r="D44" s="593" t="s">
        <v>1035</v>
      </c>
      <c r="E44" s="593" t="s">
        <v>1044</v>
      </c>
      <c r="F44" s="593" t="s">
        <v>1045</v>
      </c>
      <c r="G44" s="610">
        <v>1</v>
      </c>
      <c r="H44" s="610">
        <v>5</v>
      </c>
      <c r="I44" s="593"/>
      <c r="J44" s="593">
        <v>5</v>
      </c>
      <c r="K44" s="610"/>
      <c r="L44" s="610"/>
      <c r="M44" s="593"/>
      <c r="N44" s="593"/>
      <c r="O44" s="610"/>
      <c r="P44" s="610"/>
      <c r="Q44" s="598"/>
      <c r="R44" s="611"/>
    </row>
    <row r="45" spans="1:18" ht="14.45" customHeight="1" x14ac:dyDescent="0.2">
      <c r="A45" s="592" t="s">
        <v>1080</v>
      </c>
      <c r="B45" s="593" t="s">
        <v>1081</v>
      </c>
      <c r="C45" s="593" t="s">
        <v>457</v>
      </c>
      <c r="D45" s="593" t="s">
        <v>1035</v>
      </c>
      <c r="E45" s="593" t="s">
        <v>1046</v>
      </c>
      <c r="F45" s="593" t="s">
        <v>1047</v>
      </c>
      <c r="G45" s="610">
        <v>1</v>
      </c>
      <c r="H45" s="610">
        <v>5</v>
      </c>
      <c r="I45" s="593"/>
      <c r="J45" s="593">
        <v>5</v>
      </c>
      <c r="K45" s="610"/>
      <c r="L45" s="610"/>
      <c r="M45" s="593"/>
      <c r="N45" s="593"/>
      <c r="O45" s="610"/>
      <c r="P45" s="610"/>
      <c r="Q45" s="598"/>
      <c r="R45" s="611"/>
    </row>
    <row r="46" spans="1:18" ht="14.45" customHeight="1" x14ac:dyDescent="0.2">
      <c r="A46" s="592" t="s">
        <v>1080</v>
      </c>
      <c r="B46" s="593" t="s">
        <v>1081</v>
      </c>
      <c r="C46" s="593" t="s">
        <v>457</v>
      </c>
      <c r="D46" s="593" t="s">
        <v>1035</v>
      </c>
      <c r="E46" s="593" t="s">
        <v>1082</v>
      </c>
      <c r="F46" s="593" t="s">
        <v>1083</v>
      </c>
      <c r="G46" s="610">
        <v>807</v>
      </c>
      <c r="H46" s="610">
        <v>97647</v>
      </c>
      <c r="I46" s="593">
        <v>0.77933054526880352</v>
      </c>
      <c r="J46" s="593">
        <v>121</v>
      </c>
      <c r="K46" s="610">
        <v>1030</v>
      </c>
      <c r="L46" s="610">
        <v>125296</v>
      </c>
      <c r="M46" s="593">
        <v>1</v>
      </c>
      <c r="N46" s="593">
        <v>121.64660194174758</v>
      </c>
      <c r="O46" s="610">
        <v>909</v>
      </c>
      <c r="P46" s="610">
        <v>110898</v>
      </c>
      <c r="Q46" s="598">
        <v>0.88508811135231769</v>
      </c>
      <c r="R46" s="611">
        <v>122</v>
      </c>
    </row>
    <row r="47" spans="1:18" ht="14.45" customHeight="1" x14ac:dyDescent="0.2">
      <c r="A47" s="592" t="s">
        <v>1080</v>
      </c>
      <c r="B47" s="593" t="s">
        <v>1081</v>
      </c>
      <c r="C47" s="593" t="s">
        <v>457</v>
      </c>
      <c r="D47" s="593" t="s">
        <v>1035</v>
      </c>
      <c r="E47" s="593" t="s">
        <v>1060</v>
      </c>
      <c r="F47" s="593" t="s">
        <v>1061</v>
      </c>
      <c r="G47" s="610"/>
      <c r="H47" s="610"/>
      <c r="I47" s="593"/>
      <c r="J47" s="593"/>
      <c r="K47" s="610">
        <v>5</v>
      </c>
      <c r="L47" s="610">
        <v>660</v>
      </c>
      <c r="M47" s="593">
        <v>1</v>
      </c>
      <c r="N47" s="593">
        <v>132</v>
      </c>
      <c r="O47" s="610">
        <v>3</v>
      </c>
      <c r="P47" s="610">
        <v>405</v>
      </c>
      <c r="Q47" s="598">
        <v>0.61363636363636365</v>
      </c>
      <c r="R47" s="611">
        <v>135</v>
      </c>
    </row>
    <row r="48" spans="1:18" ht="14.45" customHeight="1" thickBot="1" x14ac:dyDescent="0.25">
      <c r="A48" s="600" t="s">
        <v>1080</v>
      </c>
      <c r="B48" s="601" t="s">
        <v>1081</v>
      </c>
      <c r="C48" s="601" t="s">
        <v>457</v>
      </c>
      <c r="D48" s="601" t="s">
        <v>1035</v>
      </c>
      <c r="E48" s="601" t="s">
        <v>1062</v>
      </c>
      <c r="F48" s="601" t="s">
        <v>1063</v>
      </c>
      <c r="G48" s="612">
        <v>0</v>
      </c>
      <c r="H48" s="612">
        <v>0</v>
      </c>
      <c r="I48" s="601"/>
      <c r="J48" s="601"/>
      <c r="K48" s="612"/>
      <c r="L48" s="612"/>
      <c r="M48" s="601"/>
      <c r="N48" s="601"/>
      <c r="O48" s="612"/>
      <c r="P48" s="612"/>
      <c r="Q48" s="606"/>
      <c r="R48" s="613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0641F3F-73C3-4BD0-9943-DE4A43C8A13E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8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1085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21489.400000000005</v>
      </c>
      <c r="I3" s="103">
        <f t="shared" si="0"/>
        <v>2714371.6899999995</v>
      </c>
      <c r="J3" s="74"/>
      <c r="K3" s="74"/>
      <c r="L3" s="103">
        <f t="shared" si="0"/>
        <v>20766.75</v>
      </c>
      <c r="M3" s="103">
        <f t="shared" si="0"/>
        <v>2698390.3099999996</v>
      </c>
      <c r="N3" s="74"/>
      <c r="O3" s="74"/>
      <c r="P3" s="103">
        <f t="shared" si="0"/>
        <v>22291.399999999994</v>
      </c>
      <c r="Q3" s="103">
        <f t="shared" si="0"/>
        <v>2878390.09</v>
      </c>
      <c r="R3" s="75">
        <f>IF(M3=0,0,Q3/M3)</f>
        <v>1.0667063542783031</v>
      </c>
      <c r="S3" s="104">
        <f>IF(P3=0,0,Q3/P3)</f>
        <v>129.12558610046926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5" customHeight="1" x14ac:dyDescent="0.2">
      <c r="A6" s="585" t="s">
        <v>1017</v>
      </c>
      <c r="B6" s="586" t="s">
        <v>1018</v>
      </c>
      <c r="C6" s="586" t="s">
        <v>457</v>
      </c>
      <c r="D6" s="586" t="s">
        <v>1008</v>
      </c>
      <c r="E6" s="586" t="s">
        <v>1019</v>
      </c>
      <c r="F6" s="586" t="s">
        <v>1020</v>
      </c>
      <c r="G6" s="586" t="s">
        <v>1021</v>
      </c>
      <c r="H6" s="116">
        <v>78.070000000000007</v>
      </c>
      <c r="I6" s="116">
        <v>4223.5800000000008</v>
      </c>
      <c r="J6" s="586">
        <v>4.1526526920202933</v>
      </c>
      <c r="K6" s="586">
        <v>54.099910336877166</v>
      </c>
      <c r="L6" s="116">
        <v>18.800000000000004</v>
      </c>
      <c r="M6" s="116">
        <v>1017.0800000000002</v>
      </c>
      <c r="N6" s="586">
        <v>1</v>
      </c>
      <c r="O6" s="586">
        <v>54.099999999999994</v>
      </c>
      <c r="P6" s="116">
        <v>11.199999999999998</v>
      </c>
      <c r="Q6" s="116">
        <v>609.09999999999991</v>
      </c>
      <c r="R6" s="591">
        <v>0.59887127856215816</v>
      </c>
      <c r="S6" s="609">
        <v>54.383928571428577</v>
      </c>
    </row>
    <row r="7" spans="1:19" ht="14.45" customHeight="1" x14ac:dyDescent="0.2">
      <c r="A7" s="592" t="s">
        <v>1017</v>
      </c>
      <c r="B7" s="593" t="s">
        <v>1018</v>
      </c>
      <c r="C7" s="593" t="s">
        <v>457</v>
      </c>
      <c r="D7" s="593" t="s">
        <v>1008</v>
      </c>
      <c r="E7" s="593" t="s">
        <v>1019</v>
      </c>
      <c r="F7" s="593" t="s">
        <v>1023</v>
      </c>
      <c r="G7" s="593" t="s">
        <v>495</v>
      </c>
      <c r="H7" s="610">
        <v>0.1</v>
      </c>
      <c r="I7" s="610">
        <v>13.82</v>
      </c>
      <c r="J7" s="593">
        <v>0.5062271062271062</v>
      </c>
      <c r="K7" s="593">
        <v>138.19999999999999</v>
      </c>
      <c r="L7" s="610">
        <v>0.2</v>
      </c>
      <c r="M7" s="610">
        <v>27.3</v>
      </c>
      <c r="N7" s="593">
        <v>1</v>
      </c>
      <c r="O7" s="593">
        <v>136.5</v>
      </c>
      <c r="P7" s="610"/>
      <c r="Q7" s="610"/>
      <c r="R7" s="598"/>
      <c r="S7" s="611"/>
    </row>
    <row r="8" spans="1:19" ht="14.45" customHeight="1" x14ac:dyDescent="0.2">
      <c r="A8" s="592" t="s">
        <v>1017</v>
      </c>
      <c r="B8" s="593" t="s">
        <v>1018</v>
      </c>
      <c r="C8" s="593" t="s">
        <v>457</v>
      </c>
      <c r="D8" s="593" t="s">
        <v>1008</v>
      </c>
      <c r="E8" s="593" t="s">
        <v>1019</v>
      </c>
      <c r="F8" s="593" t="s">
        <v>1024</v>
      </c>
      <c r="G8" s="593" t="s">
        <v>500</v>
      </c>
      <c r="H8" s="610">
        <v>5.3000000000000007</v>
      </c>
      <c r="I8" s="610">
        <v>325.54000000000002</v>
      </c>
      <c r="J8" s="593">
        <v>3.8991495987543416</v>
      </c>
      <c r="K8" s="593">
        <v>61.422641509433959</v>
      </c>
      <c r="L8" s="610">
        <v>1.5</v>
      </c>
      <c r="M8" s="610">
        <v>83.490000000000009</v>
      </c>
      <c r="N8" s="593">
        <v>1</v>
      </c>
      <c r="O8" s="593">
        <v>55.660000000000004</v>
      </c>
      <c r="P8" s="610">
        <v>1</v>
      </c>
      <c r="Q8" s="610">
        <v>50.6</v>
      </c>
      <c r="R8" s="598">
        <v>0.60606060606060597</v>
      </c>
      <c r="S8" s="611">
        <v>50.6</v>
      </c>
    </row>
    <row r="9" spans="1:19" ht="14.45" customHeight="1" x14ac:dyDescent="0.2">
      <c r="A9" s="592" t="s">
        <v>1017</v>
      </c>
      <c r="B9" s="593" t="s">
        <v>1018</v>
      </c>
      <c r="C9" s="593" t="s">
        <v>457</v>
      </c>
      <c r="D9" s="593" t="s">
        <v>1008</v>
      </c>
      <c r="E9" s="593" t="s">
        <v>1019</v>
      </c>
      <c r="F9" s="593" t="s">
        <v>1025</v>
      </c>
      <c r="G9" s="593" t="s">
        <v>1026</v>
      </c>
      <c r="H9" s="610">
        <v>1.8</v>
      </c>
      <c r="I9" s="610">
        <v>318.59999999999997</v>
      </c>
      <c r="J9" s="593">
        <v>9</v>
      </c>
      <c r="K9" s="593">
        <v>176.99999999999997</v>
      </c>
      <c r="L9" s="610">
        <v>0.2</v>
      </c>
      <c r="M9" s="610">
        <v>35.4</v>
      </c>
      <c r="N9" s="593">
        <v>1</v>
      </c>
      <c r="O9" s="593">
        <v>176.99999999999997</v>
      </c>
      <c r="P9" s="610">
        <v>0.1</v>
      </c>
      <c r="Q9" s="610">
        <v>17.7</v>
      </c>
      <c r="R9" s="598">
        <v>0.5</v>
      </c>
      <c r="S9" s="611">
        <v>176.99999999999997</v>
      </c>
    </row>
    <row r="10" spans="1:19" ht="14.45" customHeight="1" x14ac:dyDescent="0.2">
      <c r="A10" s="592" t="s">
        <v>1017</v>
      </c>
      <c r="B10" s="593" t="s">
        <v>1018</v>
      </c>
      <c r="C10" s="593" t="s">
        <v>457</v>
      </c>
      <c r="D10" s="593" t="s">
        <v>1008</v>
      </c>
      <c r="E10" s="593" t="s">
        <v>1019</v>
      </c>
      <c r="F10" s="593" t="s">
        <v>1029</v>
      </c>
      <c r="G10" s="593" t="s">
        <v>483</v>
      </c>
      <c r="H10" s="610">
        <v>18.5</v>
      </c>
      <c r="I10" s="610">
        <v>88.87</v>
      </c>
      <c r="J10" s="593">
        <v>3.4933176100628929</v>
      </c>
      <c r="K10" s="593">
        <v>4.8037837837837838</v>
      </c>
      <c r="L10" s="610">
        <v>5.2999999999999989</v>
      </c>
      <c r="M10" s="610">
        <v>25.44</v>
      </c>
      <c r="N10" s="593">
        <v>1</v>
      </c>
      <c r="O10" s="593">
        <v>4.8000000000000016</v>
      </c>
      <c r="P10" s="610">
        <v>4.0999999999999996</v>
      </c>
      <c r="Q10" s="610">
        <v>19.75</v>
      </c>
      <c r="R10" s="598">
        <v>0.77633647798742134</v>
      </c>
      <c r="S10" s="611">
        <v>4.8170731707317076</v>
      </c>
    </row>
    <row r="11" spans="1:19" ht="14.45" customHeight="1" x14ac:dyDescent="0.2">
      <c r="A11" s="592" t="s">
        <v>1017</v>
      </c>
      <c r="B11" s="593" t="s">
        <v>1018</v>
      </c>
      <c r="C11" s="593" t="s">
        <v>457</v>
      </c>
      <c r="D11" s="593" t="s">
        <v>1008</v>
      </c>
      <c r="E11" s="593" t="s">
        <v>1019</v>
      </c>
      <c r="F11" s="593" t="s">
        <v>1030</v>
      </c>
      <c r="G11" s="593" t="s">
        <v>1031</v>
      </c>
      <c r="H11" s="610">
        <v>20</v>
      </c>
      <c r="I11" s="610">
        <v>2088.8000000000002</v>
      </c>
      <c r="J11" s="593"/>
      <c r="K11" s="593">
        <v>104.44000000000001</v>
      </c>
      <c r="L11" s="610"/>
      <c r="M11" s="610"/>
      <c r="N11" s="593"/>
      <c r="O11" s="593"/>
      <c r="P11" s="610"/>
      <c r="Q11" s="610"/>
      <c r="R11" s="598"/>
      <c r="S11" s="611"/>
    </row>
    <row r="12" spans="1:19" ht="14.45" customHeight="1" x14ac:dyDescent="0.2">
      <c r="A12" s="592" t="s">
        <v>1017</v>
      </c>
      <c r="B12" s="593" t="s">
        <v>1018</v>
      </c>
      <c r="C12" s="593" t="s">
        <v>457</v>
      </c>
      <c r="D12" s="593" t="s">
        <v>1008</v>
      </c>
      <c r="E12" s="593" t="s">
        <v>1019</v>
      </c>
      <c r="F12" s="593" t="s">
        <v>1033</v>
      </c>
      <c r="G12" s="593" t="s">
        <v>1034</v>
      </c>
      <c r="H12" s="610"/>
      <c r="I12" s="610"/>
      <c r="J12" s="593"/>
      <c r="K12" s="593"/>
      <c r="L12" s="610">
        <v>3</v>
      </c>
      <c r="M12" s="610">
        <v>30540</v>
      </c>
      <c r="N12" s="593">
        <v>1</v>
      </c>
      <c r="O12" s="593">
        <v>10180</v>
      </c>
      <c r="P12" s="610"/>
      <c r="Q12" s="610"/>
      <c r="R12" s="598"/>
      <c r="S12" s="611"/>
    </row>
    <row r="13" spans="1:19" ht="14.45" customHeight="1" x14ac:dyDescent="0.2">
      <c r="A13" s="592" t="s">
        <v>1017</v>
      </c>
      <c r="B13" s="593" t="s">
        <v>1018</v>
      </c>
      <c r="C13" s="593" t="s">
        <v>457</v>
      </c>
      <c r="D13" s="593" t="s">
        <v>1008</v>
      </c>
      <c r="E13" s="593" t="s">
        <v>1035</v>
      </c>
      <c r="F13" s="593" t="s">
        <v>1036</v>
      </c>
      <c r="G13" s="593" t="s">
        <v>1037</v>
      </c>
      <c r="H13" s="610">
        <v>173</v>
      </c>
      <c r="I13" s="610">
        <v>31659</v>
      </c>
      <c r="J13" s="593">
        <v>1.3764782608695652</v>
      </c>
      <c r="K13" s="593">
        <v>183</v>
      </c>
      <c r="L13" s="610">
        <v>125</v>
      </c>
      <c r="M13" s="610">
        <v>23000</v>
      </c>
      <c r="N13" s="593">
        <v>1</v>
      </c>
      <c r="O13" s="593">
        <v>184</v>
      </c>
      <c r="P13" s="610">
        <v>77</v>
      </c>
      <c r="Q13" s="610">
        <v>14245</v>
      </c>
      <c r="R13" s="598">
        <v>0.61934782608695649</v>
      </c>
      <c r="S13" s="611">
        <v>185</v>
      </c>
    </row>
    <row r="14" spans="1:19" ht="14.45" customHeight="1" x14ac:dyDescent="0.2">
      <c r="A14" s="592" t="s">
        <v>1017</v>
      </c>
      <c r="B14" s="593" t="s">
        <v>1018</v>
      </c>
      <c r="C14" s="593" t="s">
        <v>457</v>
      </c>
      <c r="D14" s="593" t="s">
        <v>1008</v>
      </c>
      <c r="E14" s="593" t="s">
        <v>1035</v>
      </c>
      <c r="F14" s="593" t="s">
        <v>1038</v>
      </c>
      <c r="G14" s="593" t="s">
        <v>1039</v>
      </c>
      <c r="H14" s="610">
        <v>31</v>
      </c>
      <c r="I14" s="610">
        <v>3782</v>
      </c>
      <c r="J14" s="593">
        <v>1.6379385015158077</v>
      </c>
      <c r="K14" s="593">
        <v>122</v>
      </c>
      <c r="L14" s="610">
        <v>19</v>
      </c>
      <c r="M14" s="610">
        <v>2309</v>
      </c>
      <c r="N14" s="593">
        <v>1</v>
      </c>
      <c r="O14" s="593">
        <v>121.52631578947368</v>
      </c>
      <c r="P14" s="610">
        <v>18</v>
      </c>
      <c r="Q14" s="610">
        <v>2196</v>
      </c>
      <c r="R14" s="598">
        <v>0.95106106539627544</v>
      </c>
      <c r="S14" s="611">
        <v>122</v>
      </c>
    </row>
    <row r="15" spans="1:19" ht="14.45" customHeight="1" x14ac:dyDescent="0.2">
      <c r="A15" s="592" t="s">
        <v>1017</v>
      </c>
      <c r="B15" s="593" t="s">
        <v>1018</v>
      </c>
      <c r="C15" s="593" t="s">
        <v>457</v>
      </c>
      <c r="D15" s="593" t="s">
        <v>1008</v>
      </c>
      <c r="E15" s="593" t="s">
        <v>1035</v>
      </c>
      <c r="F15" s="593" t="s">
        <v>1040</v>
      </c>
      <c r="G15" s="593" t="s">
        <v>1041</v>
      </c>
      <c r="H15" s="610">
        <v>772</v>
      </c>
      <c r="I15" s="610">
        <v>28564</v>
      </c>
      <c r="J15" s="593">
        <v>1.0812324929971988</v>
      </c>
      <c r="K15" s="593">
        <v>37</v>
      </c>
      <c r="L15" s="610">
        <v>714</v>
      </c>
      <c r="M15" s="610">
        <v>26418</v>
      </c>
      <c r="N15" s="593">
        <v>1</v>
      </c>
      <c r="O15" s="593">
        <v>37</v>
      </c>
      <c r="P15" s="610">
        <v>639</v>
      </c>
      <c r="Q15" s="610">
        <v>24282</v>
      </c>
      <c r="R15" s="598">
        <v>0.91914603679309559</v>
      </c>
      <c r="S15" s="611">
        <v>38</v>
      </c>
    </row>
    <row r="16" spans="1:19" ht="14.45" customHeight="1" x14ac:dyDescent="0.2">
      <c r="A16" s="592" t="s">
        <v>1017</v>
      </c>
      <c r="B16" s="593" t="s">
        <v>1018</v>
      </c>
      <c r="C16" s="593" t="s">
        <v>457</v>
      </c>
      <c r="D16" s="593" t="s">
        <v>1008</v>
      </c>
      <c r="E16" s="593" t="s">
        <v>1035</v>
      </c>
      <c r="F16" s="593" t="s">
        <v>1042</v>
      </c>
      <c r="G16" s="593" t="s">
        <v>1043</v>
      </c>
      <c r="H16" s="610">
        <v>1</v>
      </c>
      <c r="I16" s="610">
        <v>10</v>
      </c>
      <c r="J16" s="593"/>
      <c r="K16" s="593">
        <v>10</v>
      </c>
      <c r="L16" s="610"/>
      <c r="M16" s="610"/>
      <c r="N16" s="593"/>
      <c r="O16" s="593"/>
      <c r="P16" s="610">
        <v>2</v>
      </c>
      <c r="Q16" s="610">
        <v>20</v>
      </c>
      <c r="R16" s="598"/>
      <c r="S16" s="611">
        <v>10</v>
      </c>
    </row>
    <row r="17" spans="1:19" ht="14.45" customHeight="1" x14ac:dyDescent="0.2">
      <c r="A17" s="592" t="s">
        <v>1017</v>
      </c>
      <c r="B17" s="593" t="s">
        <v>1018</v>
      </c>
      <c r="C17" s="593" t="s">
        <v>457</v>
      </c>
      <c r="D17" s="593" t="s">
        <v>1008</v>
      </c>
      <c r="E17" s="593" t="s">
        <v>1035</v>
      </c>
      <c r="F17" s="593" t="s">
        <v>1044</v>
      </c>
      <c r="G17" s="593" t="s">
        <v>1045</v>
      </c>
      <c r="H17" s="610">
        <v>43</v>
      </c>
      <c r="I17" s="610">
        <v>215</v>
      </c>
      <c r="J17" s="593">
        <v>0.87755102040816324</v>
      </c>
      <c r="K17" s="593">
        <v>5</v>
      </c>
      <c r="L17" s="610">
        <v>49</v>
      </c>
      <c r="M17" s="610">
        <v>245</v>
      </c>
      <c r="N17" s="593">
        <v>1</v>
      </c>
      <c r="O17" s="593">
        <v>5</v>
      </c>
      <c r="P17" s="610">
        <v>76</v>
      </c>
      <c r="Q17" s="610">
        <v>380</v>
      </c>
      <c r="R17" s="598">
        <v>1.5510204081632653</v>
      </c>
      <c r="S17" s="611">
        <v>5</v>
      </c>
    </row>
    <row r="18" spans="1:19" ht="14.45" customHeight="1" x14ac:dyDescent="0.2">
      <c r="A18" s="592" t="s">
        <v>1017</v>
      </c>
      <c r="B18" s="593" t="s">
        <v>1018</v>
      </c>
      <c r="C18" s="593" t="s">
        <v>457</v>
      </c>
      <c r="D18" s="593" t="s">
        <v>1008</v>
      </c>
      <c r="E18" s="593" t="s">
        <v>1035</v>
      </c>
      <c r="F18" s="593" t="s">
        <v>1046</v>
      </c>
      <c r="G18" s="593" t="s">
        <v>1047</v>
      </c>
      <c r="H18" s="610">
        <v>5</v>
      </c>
      <c r="I18" s="610">
        <v>25</v>
      </c>
      <c r="J18" s="593">
        <v>0.83333333333333337</v>
      </c>
      <c r="K18" s="593">
        <v>5</v>
      </c>
      <c r="L18" s="610">
        <v>6</v>
      </c>
      <c r="M18" s="610">
        <v>30</v>
      </c>
      <c r="N18" s="593">
        <v>1</v>
      </c>
      <c r="O18" s="593">
        <v>5</v>
      </c>
      <c r="P18" s="610">
        <v>13</v>
      </c>
      <c r="Q18" s="610">
        <v>65</v>
      </c>
      <c r="R18" s="598">
        <v>2.1666666666666665</v>
      </c>
      <c r="S18" s="611">
        <v>5</v>
      </c>
    </row>
    <row r="19" spans="1:19" ht="14.45" customHeight="1" x14ac:dyDescent="0.2">
      <c r="A19" s="592" t="s">
        <v>1017</v>
      </c>
      <c r="B19" s="593" t="s">
        <v>1018</v>
      </c>
      <c r="C19" s="593" t="s">
        <v>457</v>
      </c>
      <c r="D19" s="593" t="s">
        <v>1008</v>
      </c>
      <c r="E19" s="593" t="s">
        <v>1035</v>
      </c>
      <c r="F19" s="593" t="s">
        <v>1048</v>
      </c>
      <c r="G19" s="593" t="s">
        <v>1049</v>
      </c>
      <c r="H19" s="610"/>
      <c r="I19" s="610"/>
      <c r="J19" s="593"/>
      <c r="K19" s="593"/>
      <c r="L19" s="610">
        <v>1</v>
      </c>
      <c r="M19" s="610">
        <v>74</v>
      </c>
      <c r="N19" s="593">
        <v>1</v>
      </c>
      <c r="O19" s="593">
        <v>74</v>
      </c>
      <c r="P19" s="610">
        <v>4</v>
      </c>
      <c r="Q19" s="610">
        <v>300</v>
      </c>
      <c r="R19" s="598">
        <v>4.0540540540540544</v>
      </c>
      <c r="S19" s="611">
        <v>75</v>
      </c>
    </row>
    <row r="20" spans="1:19" ht="14.45" customHeight="1" x14ac:dyDescent="0.2">
      <c r="A20" s="592" t="s">
        <v>1017</v>
      </c>
      <c r="B20" s="593" t="s">
        <v>1018</v>
      </c>
      <c r="C20" s="593" t="s">
        <v>457</v>
      </c>
      <c r="D20" s="593" t="s">
        <v>1008</v>
      </c>
      <c r="E20" s="593" t="s">
        <v>1035</v>
      </c>
      <c r="F20" s="593" t="s">
        <v>1050</v>
      </c>
      <c r="G20" s="593" t="s">
        <v>1051</v>
      </c>
      <c r="H20" s="610"/>
      <c r="I20" s="610"/>
      <c r="J20" s="593"/>
      <c r="K20" s="593"/>
      <c r="L20" s="610">
        <v>1</v>
      </c>
      <c r="M20" s="610">
        <v>178</v>
      </c>
      <c r="N20" s="593">
        <v>1</v>
      </c>
      <c r="O20" s="593">
        <v>178</v>
      </c>
      <c r="P20" s="610">
        <v>2</v>
      </c>
      <c r="Q20" s="610">
        <v>358</v>
      </c>
      <c r="R20" s="598">
        <v>2.0112359550561796</v>
      </c>
      <c r="S20" s="611">
        <v>179</v>
      </c>
    </row>
    <row r="21" spans="1:19" ht="14.45" customHeight="1" x14ac:dyDescent="0.2">
      <c r="A21" s="592" t="s">
        <v>1017</v>
      </c>
      <c r="B21" s="593" t="s">
        <v>1018</v>
      </c>
      <c r="C21" s="593" t="s">
        <v>457</v>
      </c>
      <c r="D21" s="593" t="s">
        <v>1008</v>
      </c>
      <c r="E21" s="593" t="s">
        <v>1035</v>
      </c>
      <c r="F21" s="593" t="s">
        <v>1052</v>
      </c>
      <c r="G21" s="593" t="s">
        <v>1053</v>
      </c>
      <c r="H21" s="610">
        <v>368</v>
      </c>
      <c r="I21" s="610">
        <v>100096</v>
      </c>
      <c r="J21" s="593">
        <v>1.1499999999999999</v>
      </c>
      <c r="K21" s="593">
        <v>272</v>
      </c>
      <c r="L21" s="610">
        <v>320</v>
      </c>
      <c r="M21" s="610">
        <v>87040</v>
      </c>
      <c r="N21" s="593">
        <v>1</v>
      </c>
      <c r="O21" s="593">
        <v>272</v>
      </c>
      <c r="P21" s="610">
        <v>473</v>
      </c>
      <c r="Q21" s="610">
        <v>129602</v>
      </c>
      <c r="R21" s="598">
        <v>1.4889935661764706</v>
      </c>
      <c r="S21" s="611">
        <v>274</v>
      </c>
    </row>
    <row r="22" spans="1:19" ht="14.45" customHeight="1" x14ac:dyDescent="0.2">
      <c r="A22" s="592" t="s">
        <v>1017</v>
      </c>
      <c r="B22" s="593" t="s">
        <v>1018</v>
      </c>
      <c r="C22" s="593" t="s">
        <v>457</v>
      </c>
      <c r="D22" s="593" t="s">
        <v>1008</v>
      </c>
      <c r="E22" s="593" t="s">
        <v>1035</v>
      </c>
      <c r="F22" s="593" t="s">
        <v>1054</v>
      </c>
      <c r="G22" s="593" t="s">
        <v>1055</v>
      </c>
      <c r="H22" s="610">
        <v>1</v>
      </c>
      <c r="I22" s="610">
        <v>33.33</v>
      </c>
      <c r="J22" s="593">
        <v>0.33329999999999999</v>
      </c>
      <c r="K22" s="593">
        <v>33.33</v>
      </c>
      <c r="L22" s="610">
        <v>3</v>
      </c>
      <c r="M22" s="610">
        <v>100</v>
      </c>
      <c r="N22" s="593">
        <v>1</v>
      </c>
      <c r="O22" s="593">
        <v>33.333333333333336</v>
      </c>
      <c r="P22" s="610">
        <v>8</v>
      </c>
      <c r="Q22" s="610">
        <v>266.65999999999997</v>
      </c>
      <c r="R22" s="598">
        <v>2.6665999999999999</v>
      </c>
      <c r="S22" s="611">
        <v>33.332499999999996</v>
      </c>
    </row>
    <row r="23" spans="1:19" ht="14.45" customHeight="1" x14ac:dyDescent="0.2">
      <c r="A23" s="592" t="s">
        <v>1017</v>
      </c>
      <c r="B23" s="593" t="s">
        <v>1018</v>
      </c>
      <c r="C23" s="593" t="s">
        <v>457</v>
      </c>
      <c r="D23" s="593" t="s">
        <v>1008</v>
      </c>
      <c r="E23" s="593" t="s">
        <v>1035</v>
      </c>
      <c r="F23" s="593" t="s">
        <v>1056</v>
      </c>
      <c r="G23" s="593" t="s">
        <v>1057</v>
      </c>
      <c r="H23" s="610">
        <v>634</v>
      </c>
      <c r="I23" s="610">
        <v>23458</v>
      </c>
      <c r="J23" s="593">
        <v>1.016025641025641</v>
      </c>
      <c r="K23" s="593">
        <v>37</v>
      </c>
      <c r="L23" s="610">
        <v>624</v>
      </c>
      <c r="M23" s="610">
        <v>23088</v>
      </c>
      <c r="N23" s="593">
        <v>1</v>
      </c>
      <c r="O23" s="593">
        <v>37</v>
      </c>
      <c r="P23" s="610">
        <v>551</v>
      </c>
      <c r="Q23" s="610">
        <v>20938</v>
      </c>
      <c r="R23" s="598">
        <v>0.90687803187803184</v>
      </c>
      <c r="S23" s="611">
        <v>38</v>
      </c>
    </row>
    <row r="24" spans="1:19" ht="14.45" customHeight="1" x14ac:dyDescent="0.2">
      <c r="A24" s="592" t="s">
        <v>1017</v>
      </c>
      <c r="B24" s="593" t="s">
        <v>1018</v>
      </c>
      <c r="C24" s="593" t="s">
        <v>457</v>
      </c>
      <c r="D24" s="593" t="s">
        <v>1008</v>
      </c>
      <c r="E24" s="593" t="s">
        <v>1035</v>
      </c>
      <c r="F24" s="593" t="s">
        <v>1058</v>
      </c>
      <c r="G24" s="593" t="s">
        <v>1059</v>
      </c>
      <c r="H24" s="610"/>
      <c r="I24" s="610"/>
      <c r="J24" s="593"/>
      <c r="K24" s="593"/>
      <c r="L24" s="610">
        <v>2</v>
      </c>
      <c r="M24" s="610">
        <v>64</v>
      </c>
      <c r="N24" s="593">
        <v>1</v>
      </c>
      <c r="O24" s="593">
        <v>32</v>
      </c>
      <c r="P24" s="610"/>
      <c r="Q24" s="610"/>
      <c r="R24" s="598"/>
      <c r="S24" s="611"/>
    </row>
    <row r="25" spans="1:19" ht="14.45" customHeight="1" x14ac:dyDescent="0.2">
      <c r="A25" s="592" t="s">
        <v>1017</v>
      </c>
      <c r="B25" s="593" t="s">
        <v>1018</v>
      </c>
      <c r="C25" s="593" t="s">
        <v>457</v>
      </c>
      <c r="D25" s="593" t="s">
        <v>1008</v>
      </c>
      <c r="E25" s="593" t="s">
        <v>1035</v>
      </c>
      <c r="F25" s="593" t="s">
        <v>1060</v>
      </c>
      <c r="G25" s="593" t="s">
        <v>1061</v>
      </c>
      <c r="H25" s="610">
        <v>68</v>
      </c>
      <c r="I25" s="610">
        <v>8976</v>
      </c>
      <c r="J25" s="593">
        <v>0.69387755102040816</v>
      </c>
      <c r="K25" s="593">
        <v>132</v>
      </c>
      <c r="L25" s="610">
        <v>98</v>
      </c>
      <c r="M25" s="610">
        <v>12936</v>
      </c>
      <c r="N25" s="593">
        <v>1</v>
      </c>
      <c r="O25" s="593">
        <v>132</v>
      </c>
      <c r="P25" s="610">
        <v>39</v>
      </c>
      <c r="Q25" s="610">
        <v>5265</v>
      </c>
      <c r="R25" s="598">
        <v>0.40700371057513912</v>
      </c>
      <c r="S25" s="611">
        <v>135</v>
      </c>
    </row>
    <row r="26" spans="1:19" ht="14.45" customHeight="1" x14ac:dyDescent="0.2">
      <c r="A26" s="592" t="s">
        <v>1017</v>
      </c>
      <c r="B26" s="593" t="s">
        <v>1018</v>
      </c>
      <c r="C26" s="593" t="s">
        <v>457</v>
      </c>
      <c r="D26" s="593" t="s">
        <v>1008</v>
      </c>
      <c r="E26" s="593" t="s">
        <v>1035</v>
      </c>
      <c r="F26" s="593" t="s">
        <v>1062</v>
      </c>
      <c r="G26" s="593" t="s">
        <v>1063</v>
      </c>
      <c r="H26" s="610">
        <v>814</v>
      </c>
      <c r="I26" s="610">
        <v>60236</v>
      </c>
      <c r="J26" s="593">
        <v>0.72227151730257322</v>
      </c>
      <c r="K26" s="593">
        <v>74</v>
      </c>
      <c r="L26" s="610">
        <v>1127</v>
      </c>
      <c r="M26" s="610">
        <v>83398</v>
      </c>
      <c r="N26" s="593">
        <v>1</v>
      </c>
      <c r="O26" s="593">
        <v>74</v>
      </c>
      <c r="P26" s="610">
        <v>1493</v>
      </c>
      <c r="Q26" s="610">
        <v>111975</v>
      </c>
      <c r="R26" s="598">
        <v>1.3426580973164823</v>
      </c>
      <c r="S26" s="611">
        <v>75</v>
      </c>
    </row>
    <row r="27" spans="1:19" ht="14.45" customHeight="1" x14ac:dyDescent="0.2">
      <c r="A27" s="592" t="s">
        <v>1017</v>
      </c>
      <c r="B27" s="593" t="s">
        <v>1018</v>
      </c>
      <c r="C27" s="593" t="s">
        <v>457</v>
      </c>
      <c r="D27" s="593" t="s">
        <v>1008</v>
      </c>
      <c r="E27" s="593" t="s">
        <v>1035</v>
      </c>
      <c r="F27" s="593" t="s">
        <v>1064</v>
      </c>
      <c r="G27" s="593" t="s">
        <v>1065</v>
      </c>
      <c r="H27" s="610">
        <v>1</v>
      </c>
      <c r="I27" s="610">
        <v>355</v>
      </c>
      <c r="J27" s="593"/>
      <c r="K27" s="593">
        <v>355</v>
      </c>
      <c r="L27" s="610"/>
      <c r="M27" s="610"/>
      <c r="N27" s="593"/>
      <c r="O27" s="593"/>
      <c r="P27" s="610"/>
      <c r="Q27" s="610"/>
      <c r="R27" s="598"/>
      <c r="S27" s="611"/>
    </row>
    <row r="28" spans="1:19" ht="14.45" customHeight="1" x14ac:dyDescent="0.2">
      <c r="A28" s="592" t="s">
        <v>1017</v>
      </c>
      <c r="B28" s="593" t="s">
        <v>1018</v>
      </c>
      <c r="C28" s="593" t="s">
        <v>457</v>
      </c>
      <c r="D28" s="593" t="s">
        <v>1008</v>
      </c>
      <c r="E28" s="593" t="s">
        <v>1035</v>
      </c>
      <c r="F28" s="593" t="s">
        <v>1066</v>
      </c>
      <c r="G28" s="593" t="s">
        <v>1067</v>
      </c>
      <c r="H28" s="610">
        <v>1</v>
      </c>
      <c r="I28" s="610">
        <v>223</v>
      </c>
      <c r="J28" s="593">
        <v>0.125</v>
      </c>
      <c r="K28" s="593">
        <v>223</v>
      </c>
      <c r="L28" s="610">
        <v>8</v>
      </c>
      <c r="M28" s="610">
        <v>1784</v>
      </c>
      <c r="N28" s="593">
        <v>1</v>
      </c>
      <c r="O28" s="593">
        <v>223</v>
      </c>
      <c r="P28" s="610">
        <v>13</v>
      </c>
      <c r="Q28" s="610">
        <v>2938</v>
      </c>
      <c r="R28" s="598">
        <v>1.6468609865470851</v>
      </c>
      <c r="S28" s="611">
        <v>226</v>
      </c>
    </row>
    <row r="29" spans="1:19" ht="14.45" customHeight="1" x14ac:dyDescent="0.2">
      <c r="A29" s="592" t="s">
        <v>1017</v>
      </c>
      <c r="B29" s="593" t="s">
        <v>1018</v>
      </c>
      <c r="C29" s="593" t="s">
        <v>457</v>
      </c>
      <c r="D29" s="593" t="s">
        <v>1008</v>
      </c>
      <c r="E29" s="593" t="s">
        <v>1035</v>
      </c>
      <c r="F29" s="593" t="s">
        <v>1068</v>
      </c>
      <c r="G29" s="593" t="s">
        <v>1069</v>
      </c>
      <c r="H29" s="610">
        <v>527</v>
      </c>
      <c r="I29" s="610">
        <v>40579</v>
      </c>
      <c r="J29" s="593">
        <v>1.1737193763919822</v>
      </c>
      <c r="K29" s="593">
        <v>77</v>
      </c>
      <c r="L29" s="610">
        <v>449</v>
      </c>
      <c r="M29" s="610">
        <v>34573</v>
      </c>
      <c r="N29" s="593">
        <v>1</v>
      </c>
      <c r="O29" s="593">
        <v>77</v>
      </c>
      <c r="P29" s="610">
        <v>592</v>
      </c>
      <c r="Q29" s="610">
        <v>46176</v>
      </c>
      <c r="R29" s="598">
        <v>1.3356087120006941</v>
      </c>
      <c r="S29" s="611">
        <v>78</v>
      </c>
    </row>
    <row r="30" spans="1:19" ht="14.45" customHeight="1" x14ac:dyDescent="0.2">
      <c r="A30" s="592" t="s">
        <v>1017</v>
      </c>
      <c r="B30" s="593" t="s">
        <v>1018</v>
      </c>
      <c r="C30" s="593" t="s">
        <v>457</v>
      </c>
      <c r="D30" s="593" t="s">
        <v>1008</v>
      </c>
      <c r="E30" s="593" t="s">
        <v>1035</v>
      </c>
      <c r="F30" s="593" t="s">
        <v>1070</v>
      </c>
      <c r="G30" s="593" t="s">
        <v>1071</v>
      </c>
      <c r="H30" s="610">
        <v>161</v>
      </c>
      <c r="I30" s="610">
        <v>4508</v>
      </c>
      <c r="J30" s="593">
        <v>1.3529411764705883</v>
      </c>
      <c r="K30" s="593">
        <v>28</v>
      </c>
      <c r="L30" s="610">
        <v>119</v>
      </c>
      <c r="M30" s="610">
        <v>3332</v>
      </c>
      <c r="N30" s="593">
        <v>1</v>
      </c>
      <c r="O30" s="593">
        <v>28</v>
      </c>
      <c r="P30" s="610">
        <v>102</v>
      </c>
      <c r="Q30" s="610">
        <v>2958</v>
      </c>
      <c r="R30" s="598">
        <v>0.88775510204081631</v>
      </c>
      <c r="S30" s="611">
        <v>29</v>
      </c>
    </row>
    <row r="31" spans="1:19" ht="14.45" customHeight="1" x14ac:dyDescent="0.2">
      <c r="A31" s="592" t="s">
        <v>1017</v>
      </c>
      <c r="B31" s="593" t="s">
        <v>1018</v>
      </c>
      <c r="C31" s="593" t="s">
        <v>457</v>
      </c>
      <c r="D31" s="593" t="s">
        <v>1008</v>
      </c>
      <c r="E31" s="593" t="s">
        <v>1035</v>
      </c>
      <c r="F31" s="593" t="s">
        <v>1072</v>
      </c>
      <c r="G31" s="593" t="s">
        <v>1073</v>
      </c>
      <c r="H31" s="610">
        <v>181</v>
      </c>
      <c r="I31" s="610">
        <v>10679</v>
      </c>
      <c r="J31" s="593">
        <v>1.0703618322140924</v>
      </c>
      <c r="K31" s="593">
        <v>59</v>
      </c>
      <c r="L31" s="610">
        <v>168</v>
      </c>
      <c r="M31" s="610">
        <v>9977</v>
      </c>
      <c r="N31" s="593">
        <v>1</v>
      </c>
      <c r="O31" s="593">
        <v>59.386904761904759</v>
      </c>
      <c r="P31" s="610">
        <v>126</v>
      </c>
      <c r="Q31" s="610">
        <v>7686</v>
      </c>
      <c r="R31" s="598">
        <v>0.77037185526711438</v>
      </c>
      <c r="S31" s="611">
        <v>61</v>
      </c>
    </row>
    <row r="32" spans="1:19" ht="14.45" customHeight="1" x14ac:dyDescent="0.2">
      <c r="A32" s="592" t="s">
        <v>1017</v>
      </c>
      <c r="B32" s="593" t="s">
        <v>1018</v>
      </c>
      <c r="C32" s="593" t="s">
        <v>457</v>
      </c>
      <c r="D32" s="593" t="s">
        <v>1008</v>
      </c>
      <c r="E32" s="593" t="s">
        <v>1035</v>
      </c>
      <c r="F32" s="593" t="s">
        <v>1074</v>
      </c>
      <c r="G32" s="593" t="s">
        <v>1075</v>
      </c>
      <c r="H32" s="610">
        <v>1</v>
      </c>
      <c r="I32" s="610">
        <v>701</v>
      </c>
      <c r="J32" s="593">
        <v>0.33285849952516622</v>
      </c>
      <c r="K32" s="593">
        <v>701</v>
      </c>
      <c r="L32" s="610">
        <v>3</v>
      </c>
      <c r="M32" s="610">
        <v>2106</v>
      </c>
      <c r="N32" s="593">
        <v>1</v>
      </c>
      <c r="O32" s="593">
        <v>702</v>
      </c>
      <c r="P32" s="610">
        <v>6</v>
      </c>
      <c r="Q32" s="610">
        <v>4242</v>
      </c>
      <c r="R32" s="598">
        <v>2.0142450142450143</v>
      </c>
      <c r="S32" s="611">
        <v>707</v>
      </c>
    </row>
    <row r="33" spans="1:19" ht="14.45" customHeight="1" x14ac:dyDescent="0.2">
      <c r="A33" s="592" t="s">
        <v>1017</v>
      </c>
      <c r="B33" s="593" t="s">
        <v>1018</v>
      </c>
      <c r="C33" s="593" t="s">
        <v>457</v>
      </c>
      <c r="D33" s="593" t="s">
        <v>1008</v>
      </c>
      <c r="E33" s="593" t="s">
        <v>1035</v>
      </c>
      <c r="F33" s="593" t="s">
        <v>1076</v>
      </c>
      <c r="G33" s="593" t="s">
        <v>1077</v>
      </c>
      <c r="H33" s="610">
        <v>23</v>
      </c>
      <c r="I33" s="610">
        <v>5313</v>
      </c>
      <c r="J33" s="593">
        <v>1.9084051724137931</v>
      </c>
      <c r="K33" s="593">
        <v>231</v>
      </c>
      <c r="L33" s="610">
        <v>12</v>
      </c>
      <c r="M33" s="610">
        <v>2784</v>
      </c>
      <c r="N33" s="593">
        <v>1</v>
      </c>
      <c r="O33" s="593">
        <v>232</v>
      </c>
      <c r="P33" s="610">
        <v>8</v>
      </c>
      <c r="Q33" s="610">
        <v>1864</v>
      </c>
      <c r="R33" s="598">
        <v>0.66954022988505746</v>
      </c>
      <c r="S33" s="611">
        <v>233</v>
      </c>
    </row>
    <row r="34" spans="1:19" ht="14.45" customHeight="1" x14ac:dyDescent="0.2">
      <c r="A34" s="592" t="s">
        <v>1017</v>
      </c>
      <c r="B34" s="593" t="s">
        <v>1018</v>
      </c>
      <c r="C34" s="593" t="s">
        <v>457</v>
      </c>
      <c r="D34" s="593" t="s">
        <v>1008</v>
      </c>
      <c r="E34" s="593" t="s">
        <v>1035</v>
      </c>
      <c r="F34" s="593" t="s">
        <v>1078</v>
      </c>
      <c r="G34" s="593" t="s">
        <v>1079</v>
      </c>
      <c r="H34" s="610">
        <v>138</v>
      </c>
      <c r="I34" s="610">
        <v>65274</v>
      </c>
      <c r="J34" s="593">
        <v>1.1663569437495533</v>
      </c>
      <c r="K34" s="593">
        <v>473</v>
      </c>
      <c r="L34" s="610">
        <v>118</v>
      </c>
      <c r="M34" s="610">
        <v>55964</v>
      </c>
      <c r="N34" s="593">
        <v>1</v>
      </c>
      <c r="O34" s="593">
        <v>474.27118644067798</v>
      </c>
      <c r="P34" s="610">
        <v>115</v>
      </c>
      <c r="Q34" s="610">
        <v>54970</v>
      </c>
      <c r="R34" s="598">
        <v>0.98223858194553637</v>
      </c>
      <c r="S34" s="611">
        <v>478</v>
      </c>
    </row>
    <row r="35" spans="1:19" ht="14.45" customHeight="1" x14ac:dyDescent="0.2">
      <c r="A35" s="592" t="s">
        <v>1017</v>
      </c>
      <c r="B35" s="593" t="s">
        <v>1018</v>
      </c>
      <c r="C35" s="593" t="s">
        <v>457</v>
      </c>
      <c r="D35" s="593" t="s">
        <v>553</v>
      </c>
      <c r="E35" s="593" t="s">
        <v>1019</v>
      </c>
      <c r="F35" s="593" t="s">
        <v>1020</v>
      </c>
      <c r="G35" s="593" t="s">
        <v>1021</v>
      </c>
      <c r="H35" s="610">
        <v>399.84</v>
      </c>
      <c r="I35" s="610">
        <v>21631.280000000002</v>
      </c>
      <c r="J35" s="593">
        <v>0.8302291458050195</v>
      </c>
      <c r="K35" s="593">
        <v>54.099839935974401</v>
      </c>
      <c r="L35" s="610">
        <v>481.6</v>
      </c>
      <c r="M35" s="610">
        <v>26054.59</v>
      </c>
      <c r="N35" s="593">
        <v>1</v>
      </c>
      <c r="O35" s="593">
        <v>54.1000622923588</v>
      </c>
      <c r="P35" s="610">
        <v>461.19999999999993</v>
      </c>
      <c r="Q35" s="610">
        <v>25068.519999999997</v>
      </c>
      <c r="R35" s="598">
        <v>0.96215369345669988</v>
      </c>
      <c r="S35" s="611">
        <v>54.354986990459672</v>
      </c>
    </row>
    <row r="36" spans="1:19" ht="14.45" customHeight="1" x14ac:dyDescent="0.2">
      <c r="A36" s="592" t="s">
        <v>1017</v>
      </c>
      <c r="B36" s="593" t="s">
        <v>1018</v>
      </c>
      <c r="C36" s="593" t="s">
        <v>457</v>
      </c>
      <c r="D36" s="593" t="s">
        <v>553</v>
      </c>
      <c r="E36" s="593" t="s">
        <v>1019</v>
      </c>
      <c r="F36" s="593" t="s">
        <v>1022</v>
      </c>
      <c r="G36" s="593" t="s">
        <v>1021</v>
      </c>
      <c r="H36" s="610"/>
      <c r="I36" s="610"/>
      <c r="J36" s="593"/>
      <c r="K36" s="593"/>
      <c r="L36" s="610">
        <v>1</v>
      </c>
      <c r="M36" s="610">
        <v>108.25</v>
      </c>
      <c r="N36" s="593">
        <v>1</v>
      </c>
      <c r="O36" s="593">
        <v>108.25</v>
      </c>
      <c r="P36" s="610"/>
      <c r="Q36" s="610"/>
      <c r="R36" s="598"/>
      <c r="S36" s="611"/>
    </row>
    <row r="37" spans="1:19" ht="14.45" customHeight="1" x14ac:dyDescent="0.2">
      <c r="A37" s="592" t="s">
        <v>1017</v>
      </c>
      <c r="B37" s="593" t="s">
        <v>1018</v>
      </c>
      <c r="C37" s="593" t="s">
        <v>457</v>
      </c>
      <c r="D37" s="593" t="s">
        <v>553</v>
      </c>
      <c r="E37" s="593" t="s">
        <v>1019</v>
      </c>
      <c r="F37" s="593" t="s">
        <v>1023</v>
      </c>
      <c r="G37" s="593" t="s">
        <v>495</v>
      </c>
      <c r="H37" s="610">
        <v>3.6999999999999997</v>
      </c>
      <c r="I37" s="610">
        <v>511.34</v>
      </c>
      <c r="J37" s="593">
        <v>0.65520290096485267</v>
      </c>
      <c r="K37" s="593">
        <v>138.20000000000002</v>
      </c>
      <c r="L37" s="610">
        <v>5.7</v>
      </c>
      <c r="M37" s="610">
        <v>780.43</v>
      </c>
      <c r="N37" s="593">
        <v>1</v>
      </c>
      <c r="O37" s="593">
        <v>136.9175438596491</v>
      </c>
      <c r="P37" s="610">
        <v>0.4</v>
      </c>
      <c r="Q37" s="610">
        <v>54.6</v>
      </c>
      <c r="R37" s="598">
        <v>6.9961431518521841E-2</v>
      </c>
      <c r="S37" s="611">
        <v>136.5</v>
      </c>
    </row>
    <row r="38" spans="1:19" ht="14.45" customHeight="1" x14ac:dyDescent="0.2">
      <c r="A38" s="592" t="s">
        <v>1017</v>
      </c>
      <c r="B38" s="593" t="s">
        <v>1018</v>
      </c>
      <c r="C38" s="593" t="s">
        <v>457</v>
      </c>
      <c r="D38" s="593" t="s">
        <v>553</v>
      </c>
      <c r="E38" s="593" t="s">
        <v>1019</v>
      </c>
      <c r="F38" s="593" t="s">
        <v>1024</v>
      </c>
      <c r="G38" s="593" t="s">
        <v>500</v>
      </c>
      <c r="H38" s="610">
        <v>26</v>
      </c>
      <c r="I38" s="610">
        <v>1597.0900000000001</v>
      </c>
      <c r="J38" s="593">
        <v>0.78390556359977437</v>
      </c>
      <c r="K38" s="593">
        <v>61.42653846153847</v>
      </c>
      <c r="L38" s="610">
        <v>36</v>
      </c>
      <c r="M38" s="610">
        <v>2037.35</v>
      </c>
      <c r="N38" s="593">
        <v>1</v>
      </c>
      <c r="O38" s="593">
        <v>56.593055555555551</v>
      </c>
      <c r="P38" s="610">
        <v>36.5</v>
      </c>
      <c r="Q38" s="610">
        <v>1847.75</v>
      </c>
      <c r="R38" s="598">
        <v>0.90693793408103673</v>
      </c>
      <c r="S38" s="611">
        <v>50.623287671232873</v>
      </c>
    </row>
    <row r="39" spans="1:19" ht="14.45" customHeight="1" x14ac:dyDescent="0.2">
      <c r="A39" s="592" t="s">
        <v>1017</v>
      </c>
      <c r="B39" s="593" t="s">
        <v>1018</v>
      </c>
      <c r="C39" s="593" t="s">
        <v>457</v>
      </c>
      <c r="D39" s="593" t="s">
        <v>553</v>
      </c>
      <c r="E39" s="593" t="s">
        <v>1019</v>
      </c>
      <c r="F39" s="593" t="s">
        <v>1025</v>
      </c>
      <c r="G39" s="593" t="s">
        <v>1026</v>
      </c>
      <c r="H39" s="610">
        <v>10.5</v>
      </c>
      <c r="I39" s="610">
        <v>1858.5</v>
      </c>
      <c r="J39" s="593">
        <v>0.85365853658536583</v>
      </c>
      <c r="K39" s="593">
        <v>177</v>
      </c>
      <c r="L39" s="610">
        <v>12.3</v>
      </c>
      <c r="M39" s="610">
        <v>2177.1</v>
      </c>
      <c r="N39" s="593">
        <v>1</v>
      </c>
      <c r="O39" s="593">
        <v>176.99999999999997</v>
      </c>
      <c r="P39" s="610">
        <v>8.5</v>
      </c>
      <c r="Q39" s="610">
        <v>1504.5</v>
      </c>
      <c r="R39" s="598">
        <v>0.69105691056910568</v>
      </c>
      <c r="S39" s="611">
        <v>177</v>
      </c>
    </row>
    <row r="40" spans="1:19" ht="14.45" customHeight="1" x14ac:dyDescent="0.2">
      <c r="A40" s="592" t="s">
        <v>1017</v>
      </c>
      <c r="B40" s="593" t="s">
        <v>1018</v>
      </c>
      <c r="C40" s="593" t="s">
        <v>457</v>
      </c>
      <c r="D40" s="593" t="s">
        <v>553</v>
      </c>
      <c r="E40" s="593" t="s">
        <v>1019</v>
      </c>
      <c r="F40" s="593" t="s">
        <v>1027</v>
      </c>
      <c r="G40" s="593" t="s">
        <v>1028</v>
      </c>
      <c r="H40" s="610"/>
      <c r="I40" s="610"/>
      <c r="J40" s="593"/>
      <c r="K40" s="593"/>
      <c r="L40" s="610">
        <v>4</v>
      </c>
      <c r="M40" s="610">
        <v>24.36</v>
      </c>
      <c r="N40" s="593">
        <v>1</v>
      </c>
      <c r="O40" s="593">
        <v>6.09</v>
      </c>
      <c r="P40" s="610"/>
      <c r="Q40" s="610"/>
      <c r="R40" s="598"/>
      <c r="S40" s="611"/>
    </row>
    <row r="41" spans="1:19" ht="14.45" customHeight="1" x14ac:dyDescent="0.2">
      <c r="A41" s="592" t="s">
        <v>1017</v>
      </c>
      <c r="B41" s="593" t="s">
        <v>1018</v>
      </c>
      <c r="C41" s="593" t="s">
        <v>457</v>
      </c>
      <c r="D41" s="593" t="s">
        <v>553</v>
      </c>
      <c r="E41" s="593" t="s">
        <v>1019</v>
      </c>
      <c r="F41" s="593" t="s">
        <v>1029</v>
      </c>
      <c r="G41" s="593" t="s">
        <v>483</v>
      </c>
      <c r="H41" s="610">
        <v>104.55000000000001</v>
      </c>
      <c r="I41" s="610">
        <v>501.84000000000003</v>
      </c>
      <c r="J41" s="593">
        <v>0.8438256658595642</v>
      </c>
      <c r="K41" s="593">
        <v>4.8</v>
      </c>
      <c r="L41" s="610">
        <v>123.9</v>
      </c>
      <c r="M41" s="610">
        <v>594.72</v>
      </c>
      <c r="N41" s="593">
        <v>1</v>
      </c>
      <c r="O41" s="593">
        <v>4.8</v>
      </c>
      <c r="P41" s="610">
        <v>119.10000000000001</v>
      </c>
      <c r="Q41" s="610">
        <v>571.75</v>
      </c>
      <c r="R41" s="598">
        <v>0.96137678235135859</v>
      </c>
      <c r="S41" s="611">
        <v>4.8005877413937865</v>
      </c>
    </row>
    <row r="42" spans="1:19" ht="14.45" customHeight="1" x14ac:dyDescent="0.2">
      <c r="A42" s="592" t="s">
        <v>1017</v>
      </c>
      <c r="B42" s="593" t="s">
        <v>1018</v>
      </c>
      <c r="C42" s="593" t="s">
        <v>457</v>
      </c>
      <c r="D42" s="593" t="s">
        <v>553</v>
      </c>
      <c r="E42" s="593" t="s">
        <v>1019</v>
      </c>
      <c r="F42" s="593" t="s">
        <v>1030</v>
      </c>
      <c r="G42" s="593" t="s">
        <v>1031</v>
      </c>
      <c r="H42" s="610">
        <v>77</v>
      </c>
      <c r="I42" s="610">
        <v>8041.880000000001</v>
      </c>
      <c r="J42" s="593">
        <v>1.1846153846153846</v>
      </c>
      <c r="K42" s="593">
        <v>104.44000000000001</v>
      </c>
      <c r="L42" s="610">
        <v>65</v>
      </c>
      <c r="M42" s="610">
        <v>6788.6</v>
      </c>
      <c r="N42" s="593">
        <v>1</v>
      </c>
      <c r="O42" s="593">
        <v>104.44000000000001</v>
      </c>
      <c r="P42" s="610"/>
      <c r="Q42" s="610"/>
      <c r="R42" s="598"/>
      <c r="S42" s="611"/>
    </row>
    <row r="43" spans="1:19" ht="14.45" customHeight="1" x14ac:dyDescent="0.2">
      <c r="A43" s="592" t="s">
        <v>1017</v>
      </c>
      <c r="B43" s="593" t="s">
        <v>1018</v>
      </c>
      <c r="C43" s="593" t="s">
        <v>457</v>
      </c>
      <c r="D43" s="593" t="s">
        <v>553</v>
      </c>
      <c r="E43" s="593" t="s">
        <v>1019</v>
      </c>
      <c r="F43" s="593" t="s">
        <v>1032</v>
      </c>
      <c r="G43" s="593" t="s">
        <v>1031</v>
      </c>
      <c r="H43" s="610"/>
      <c r="I43" s="610"/>
      <c r="J43" s="593"/>
      <c r="K43" s="593"/>
      <c r="L43" s="610"/>
      <c r="M43" s="610"/>
      <c r="N43" s="593"/>
      <c r="O43" s="593"/>
      <c r="P43" s="610">
        <v>4.5</v>
      </c>
      <c r="Q43" s="610">
        <v>3567.6000000000004</v>
      </c>
      <c r="R43" s="598"/>
      <c r="S43" s="611">
        <v>792.80000000000007</v>
      </c>
    </row>
    <row r="44" spans="1:19" ht="14.45" customHeight="1" x14ac:dyDescent="0.2">
      <c r="A44" s="592" t="s">
        <v>1017</v>
      </c>
      <c r="B44" s="593" t="s">
        <v>1018</v>
      </c>
      <c r="C44" s="593" t="s">
        <v>457</v>
      </c>
      <c r="D44" s="593" t="s">
        <v>553</v>
      </c>
      <c r="E44" s="593" t="s">
        <v>1035</v>
      </c>
      <c r="F44" s="593" t="s">
        <v>1036</v>
      </c>
      <c r="G44" s="593" t="s">
        <v>1037</v>
      </c>
      <c r="H44" s="610">
        <v>1</v>
      </c>
      <c r="I44" s="610">
        <v>183</v>
      </c>
      <c r="J44" s="593"/>
      <c r="K44" s="593">
        <v>183</v>
      </c>
      <c r="L44" s="610"/>
      <c r="M44" s="610"/>
      <c r="N44" s="593"/>
      <c r="O44" s="593"/>
      <c r="P44" s="610"/>
      <c r="Q44" s="610"/>
      <c r="R44" s="598"/>
      <c r="S44" s="611"/>
    </row>
    <row r="45" spans="1:19" ht="14.45" customHeight="1" x14ac:dyDescent="0.2">
      <c r="A45" s="592" t="s">
        <v>1017</v>
      </c>
      <c r="B45" s="593" t="s">
        <v>1018</v>
      </c>
      <c r="C45" s="593" t="s">
        <v>457</v>
      </c>
      <c r="D45" s="593" t="s">
        <v>553</v>
      </c>
      <c r="E45" s="593" t="s">
        <v>1035</v>
      </c>
      <c r="F45" s="593" t="s">
        <v>1038</v>
      </c>
      <c r="G45" s="593" t="s">
        <v>1039</v>
      </c>
      <c r="H45" s="610">
        <v>22</v>
      </c>
      <c r="I45" s="610">
        <v>2684</v>
      </c>
      <c r="J45" s="593">
        <v>7.353424657534247</v>
      </c>
      <c r="K45" s="593">
        <v>122</v>
      </c>
      <c r="L45" s="610">
        <v>3</v>
      </c>
      <c r="M45" s="610">
        <v>365</v>
      </c>
      <c r="N45" s="593">
        <v>1</v>
      </c>
      <c r="O45" s="593">
        <v>121.66666666666667</v>
      </c>
      <c r="P45" s="610">
        <v>3</v>
      </c>
      <c r="Q45" s="610">
        <v>366</v>
      </c>
      <c r="R45" s="598">
        <v>1.0027397260273974</v>
      </c>
      <c r="S45" s="611">
        <v>122</v>
      </c>
    </row>
    <row r="46" spans="1:19" ht="14.45" customHeight="1" x14ac:dyDescent="0.2">
      <c r="A46" s="592" t="s">
        <v>1017</v>
      </c>
      <c r="B46" s="593" t="s">
        <v>1018</v>
      </c>
      <c r="C46" s="593" t="s">
        <v>457</v>
      </c>
      <c r="D46" s="593" t="s">
        <v>553</v>
      </c>
      <c r="E46" s="593" t="s">
        <v>1035</v>
      </c>
      <c r="F46" s="593" t="s">
        <v>1040</v>
      </c>
      <c r="G46" s="593" t="s">
        <v>1041</v>
      </c>
      <c r="H46" s="610">
        <v>2169</v>
      </c>
      <c r="I46" s="610">
        <v>80253</v>
      </c>
      <c r="J46" s="593">
        <v>0.90981543624161076</v>
      </c>
      <c r="K46" s="593">
        <v>37</v>
      </c>
      <c r="L46" s="610">
        <v>2384</v>
      </c>
      <c r="M46" s="610">
        <v>88208</v>
      </c>
      <c r="N46" s="593">
        <v>1</v>
      </c>
      <c r="O46" s="593">
        <v>37</v>
      </c>
      <c r="P46" s="610">
        <v>2218</v>
      </c>
      <c r="Q46" s="610">
        <v>84284</v>
      </c>
      <c r="R46" s="598">
        <v>0.95551423907128608</v>
      </c>
      <c r="S46" s="611">
        <v>38</v>
      </c>
    </row>
    <row r="47" spans="1:19" ht="14.45" customHeight="1" x14ac:dyDescent="0.2">
      <c r="A47" s="592" t="s">
        <v>1017</v>
      </c>
      <c r="B47" s="593" t="s">
        <v>1018</v>
      </c>
      <c r="C47" s="593" t="s">
        <v>457</v>
      </c>
      <c r="D47" s="593" t="s">
        <v>553</v>
      </c>
      <c r="E47" s="593" t="s">
        <v>1035</v>
      </c>
      <c r="F47" s="593" t="s">
        <v>1042</v>
      </c>
      <c r="G47" s="593" t="s">
        <v>1043</v>
      </c>
      <c r="H47" s="610">
        <v>135</v>
      </c>
      <c r="I47" s="610">
        <v>1350</v>
      </c>
      <c r="J47" s="593">
        <v>0.78947368421052633</v>
      </c>
      <c r="K47" s="593">
        <v>10</v>
      </c>
      <c r="L47" s="610">
        <v>171</v>
      </c>
      <c r="M47" s="610">
        <v>1710</v>
      </c>
      <c r="N47" s="593">
        <v>1</v>
      </c>
      <c r="O47" s="593">
        <v>10</v>
      </c>
      <c r="P47" s="610">
        <v>273</v>
      </c>
      <c r="Q47" s="610">
        <v>2730</v>
      </c>
      <c r="R47" s="598">
        <v>1.5964912280701755</v>
      </c>
      <c r="S47" s="611">
        <v>10</v>
      </c>
    </row>
    <row r="48" spans="1:19" ht="14.45" customHeight="1" x14ac:dyDescent="0.2">
      <c r="A48" s="592" t="s">
        <v>1017</v>
      </c>
      <c r="B48" s="593" t="s">
        <v>1018</v>
      </c>
      <c r="C48" s="593" t="s">
        <v>457</v>
      </c>
      <c r="D48" s="593" t="s">
        <v>553</v>
      </c>
      <c r="E48" s="593" t="s">
        <v>1035</v>
      </c>
      <c r="F48" s="593" t="s">
        <v>1044</v>
      </c>
      <c r="G48" s="593" t="s">
        <v>1045</v>
      </c>
      <c r="H48" s="610">
        <v>23</v>
      </c>
      <c r="I48" s="610">
        <v>115</v>
      </c>
      <c r="J48" s="593">
        <v>0.85185185185185186</v>
      </c>
      <c r="K48" s="593">
        <v>5</v>
      </c>
      <c r="L48" s="610">
        <v>27</v>
      </c>
      <c r="M48" s="610">
        <v>135</v>
      </c>
      <c r="N48" s="593">
        <v>1</v>
      </c>
      <c r="O48" s="593">
        <v>5</v>
      </c>
      <c r="P48" s="610">
        <v>24</v>
      </c>
      <c r="Q48" s="610">
        <v>120</v>
      </c>
      <c r="R48" s="598">
        <v>0.88888888888888884</v>
      </c>
      <c r="S48" s="611">
        <v>5</v>
      </c>
    </row>
    <row r="49" spans="1:19" ht="14.45" customHeight="1" x14ac:dyDescent="0.2">
      <c r="A49" s="592" t="s">
        <v>1017</v>
      </c>
      <c r="B49" s="593" t="s">
        <v>1018</v>
      </c>
      <c r="C49" s="593" t="s">
        <v>457</v>
      </c>
      <c r="D49" s="593" t="s">
        <v>553</v>
      </c>
      <c r="E49" s="593" t="s">
        <v>1035</v>
      </c>
      <c r="F49" s="593" t="s">
        <v>1046</v>
      </c>
      <c r="G49" s="593" t="s">
        <v>1047</v>
      </c>
      <c r="H49" s="610">
        <v>21</v>
      </c>
      <c r="I49" s="610">
        <v>105</v>
      </c>
      <c r="J49" s="593">
        <v>0.55263157894736847</v>
      </c>
      <c r="K49" s="593">
        <v>5</v>
      </c>
      <c r="L49" s="610">
        <v>38</v>
      </c>
      <c r="M49" s="610">
        <v>190</v>
      </c>
      <c r="N49" s="593">
        <v>1</v>
      </c>
      <c r="O49" s="593">
        <v>5</v>
      </c>
      <c r="P49" s="610">
        <v>31</v>
      </c>
      <c r="Q49" s="610">
        <v>155</v>
      </c>
      <c r="R49" s="598">
        <v>0.81578947368421051</v>
      </c>
      <c r="S49" s="611">
        <v>5</v>
      </c>
    </row>
    <row r="50" spans="1:19" ht="14.45" customHeight="1" x14ac:dyDescent="0.2">
      <c r="A50" s="592" t="s">
        <v>1017</v>
      </c>
      <c r="B50" s="593" t="s">
        <v>1018</v>
      </c>
      <c r="C50" s="593" t="s">
        <v>457</v>
      </c>
      <c r="D50" s="593" t="s">
        <v>553</v>
      </c>
      <c r="E50" s="593" t="s">
        <v>1035</v>
      </c>
      <c r="F50" s="593" t="s">
        <v>1048</v>
      </c>
      <c r="G50" s="593" t="s">
        <v>1049</v>
      </c>
      <c r="H50" s="610">
        <v>202</v>
      </c>
      <c r="I50" s="610">
        <v>14948</v>
      </c>
      <c r="J50" s="593">
        <v>0.63522012578616349</v>
      </c>
      <c r="K50" s="593">
        <v>74</v>
      </c>
      <c r="L50" s="610">
        <v>318</v>
      </c>
      <c r="M50" s="610">
        <v>23532</v>
      </c>
      <c r="N50" s="593">
        <v>1</v>
      </c>
      <c r="O50" s="593">
        <v>74</v>
      </c>
      <c r="P50" s="610">
        <v>486</v>
      </c>
      <c r="Q50" s="610">
        <v>36450</v>
      </c>
      <c r="R50" s="598">
        <v>1.5489546149923508</v>
      </c>
      <c r="S50" s="611">
        <v>75</v>
      </c>
    </row>
    <row r="51" spans="1:19" ht="14.45" customHeight="1" x14ac:dyDescent="0.2">
      <c r="A51" s="592" t="s">
        <v>1017</v>
      </c>
      <c r="B51" s="593" t="s">
        <v>1018</v>
      </c>
      <c r="C51" s="593" t="s">
        <v>457</v>
      </c>
      <c r="D51" s="593" t="s">
        <v>553</v>
      </c>
      <c r="E51" s="593" t="s">
        <v>1035</v>
      </c>
      <c r="F51" s="593" t="s">
        <v>1050</v>
      </c>
      <c r="G51" s="593" t="s">
        <v>1051</v>
      </c>
      <c r="H51" s="610">
        <v>279</v>
      </c>
      <c r="I51" s="610">
        <v>49383</v>
      </c>
      <c r="J51" s="593">
        <v>0.79040622299049268</v>
      </c>
      <c r="K51" s="593">
        <v>177</v>
      </c>
      <c r="L51" s="610">
        <v>351</v>
      </c>
      <c r="M51" s="610">
        <v>62478</v>
      </c>
      <c r="N51" s="593">
        <v>1</v>
      </c>
      <c r="O51" s="593">
        <v>178</v>
      </c>
      <c r="P51" s="610">
        <v>378</v>
      </c>
      <c r="Q51" s="610">
        <v>67662</v>
      </c>
      <c r="R51" s="598">
        <v>1.0829732065687121</v>
      </c>
      <c r="S51" s="611">
        <v>179</v>
      </c>
    </row>
    <row r="52" spans="1:19" ht="14.45" customHeight="1" x14ac:dyDescent="0.2">
      <c r="A52" s="592" t="s">
        <v>1017</v>
      </c>
      <c r="B52" s="593" t="s">
        <v>1018</v>
      </c>
      <c r="C52" s="593" t="s">
        <v>457</v>
      </c>
      <c r="D52" s="593" t="s">
        <v>553</v>
      </c>
      <c r="E52" s="593" t="s">
        <v>1035</v>
      </c>
      <c r="F52" s="593" t="s">
        <v>1052</v>
      </c>
      <c r="G52" s="593" t="s">
        <v>1053</v>
      </c>
      <c r="H52" s="610">
        <v>1</v>
      </c>
      <c r="I52" s="610">
        <v>272</v>
      </c>
      <c r="J52" s="593">
        <v>0.5</v>
      </c>
      <c r="K52" s="593">
        <v>272</v>
      </c>
      <c r="L52" s="610">
        <v>2</v>
      </c>
      <c r="M52" s="610">
        <v>544</v>
      </c>
      <c r="N52" s="593">
        <v>1</v>
      </c>
      <c r="O52" s="593">
        <v>272</v>
      </c>
      <c r="P52" s="610"/>
      <c r="Q52" s="610"/>
      <c r="R52" s="598"/>
      <c r="S52" s="611"/>
    </row>
    <row r="53" spans="1:19" ht="14.45" customHeight="1" x14ac:dyDescent="0.2">
      <c r="A53" s="592" t="s">
        <v>1017</v>
      </c>
      <c r="B53" s="593" t="s">
        <v>1018</v>
      </c>
      <c r="C53" s="593" t="s">
        <v>457</v>
      </c>
      <c r="D53" s="593" t="s">
        <v>553</v>
      </c>
      <c r="E53" s="593" t="s">
        <v>1035</v>
      </c>
      <c r="F53" s="593" t="s">
        <v>1054</v>
      </c>
      <c r="G53" s="593" t="s">
        <v>1055</v>
      </c>
      <c r="H53" s="610">
        <v>399</v>
      </c>
      <c r="I53" s="610">
        <v>13300.01</v>
      </c>
      <c r="J53" s="593">
        <v>0.89663069360062353</v>
      </c>
      <c r="K53" s="593">
        <v>33.333358395989976</v>
      </c>
      <c r="L53" s="610">
        <v>445</v>
      </c>
      <c r="M53" s="610">
        <v>14833.32</v>
      </c>
      <c r="N53" s="593">
        <v>1</v>
      </c>
      <c r="O53" s="593">
        <v>33.333303370786517</v>
      </c>
      <c r="P53" s="610">
        <v>691</v>
      </c>
      <c r="Q53" s="610">
        <v>23033.35</v>
      </c>
      <c r="R53" s="598">
        <v>1.5528115081451759</v>
      </c>
      <c r="S53" s="611">
        <v>33.333357452966716</v>
      </c>
    </row>
    <row r="54" spans="1:19" ht="14.45" customHeight="1" x14ac:dyDescent="0.2">
      <c r="A54" s="592" t="s">
        <v>1017</v>
      </c>
      <c r="B54" s="593" t="s">
        <v>1018</v>
      </c>
      <c r="C54" s="593" t="s">
        <v>457</v>
      </c>
      <c r="D54" s="593" t="s">
        <v>553</v>
      </c>
      <c r="E54" s="593" t="s">
        <v>1035</v>
      </c>
      <c r="F54" s="593" t="s">
        <v>1056</v>
      </c>
      <c r="G54" s="593" t="s">
        <v>1057</v>
      </c>
      <c r="H54" s="610">
        <v>1</v>
      </c>
      <c r="I54" s="610">
        <v>37</v>
      </c>
      <c r="J54" s="593"/>
      <c r="K54" s="593">
        <v>37</v>
      </c>
      <c r="L54" s="610"/>
      <c r="M54" s="610"/>
      <c r="N54" s="593"/>
      <c r="O54" s="593"/>
      <c r="P54" s="610"/>
      <c r="Q54" s="610"/>
      <c r="R54" s="598"/>
      <c r="S54" s="611"/>
    </row>
    <row r="55" spans="1:19" ht="14.45" customHeight="1" x14ac:dyDescent="0.2">
      <c r="A55" s="592" t="s">
        <v>1017</v>
      </c>
      <c r="B55" s="593" t="s">
        <v>1018</v>
      </c>
      <c r="C55" s="593" t="s">
        <v>457</v>
      </c>
      <c r="D55" s="593" t="s">
        <v>553</v>
      </c>
      <c r="E55" s="593" t="s">
        <v>1035</v>
      </c>
      <c r="F55" s="593" t="s">
        <v>1060</v>
      </c>
      <c r="G55" s="593" t="s">
        <v>1061</v>
      </c>
      <c r="H55" s="610">
        <v>2392</v>
      </c>
      <c r="I55" s="610">
        <v>315744</v>
      </c>
      <c r="J55" s="593">
        <v>0.92462311557788945</v>
      </c>
      <c r="K55" s="593">
        <v>132</v>
      </c>
      <c r="L55" s="610">
        <v>2587</v>
      </c>
      <c r="M55" s="610">
        <v>341484</v>
      </c>
      <c r="N55" s="593">
        <v>1</v>
      </c>
      <c r="O55" s="593">
        <v>132</v>
      </c>
      <c r="P55" s="610">
        <v>2464</v>
      </c>
      <c r="Q55" s="610">
        <v>332640</v>
      </c>
      <c r="R55" s="598">
        <v>0.97410127560881332</v>
      </c>
      <c r="S55" s="611">
        <v>135</v>
      </c>
    </row>
    <row r="56" spans="1:19" ht="14.45" customHeight="1" x14ac:dyDescent="0.2">
      <c r="A56" s="592" t="s">
        <v>1017</v>
      </c>
      <c r="B56" s="593" t="s">
        <v>1018</v>
      </c>
      <c r="C56" s="593" t="s">
        <v>457</v>
      </c>
      <c r="D56" s="593" t="s">
        <v>553</v>
      </c>
      <c r="E56" s="593" t="s">
        <v>1035</v>
      </c>
      <c r="F56" s="593" t="s">
        <v>1062</v>
      </c>
      <c r="G56" s="593" t="s">
        <v>1063</v>
      </c>
      <c r="H56" s="610">
        <v>78</v>
      </c>
      <c r="I56" s="610">
        <v>5772</v>
      </c>
      <c r="J56" s="593">
        <v>1.5</v>
      </c>
      <c r="K56" s="593">
        <v>74</v>
      </c>
      <c r="L56" s="610">
        <v>52</v>
      </c>
      <c r="M56" s="610">
        <v>3848</v>
      </c>
      <c r="N56" s="593">
        <v>1</v>
      </c>
      <c r="O56" s="593">
        <v>74</v>
      </c>
      <c r="P56" s="610">
        <v>56</v>
      </c>
      <c r="Q56" s="610">
        <v>4200</v>
      </c>
      <c r="R56" s="598">
        <v>1.0914760914760915</v>
      </c>
      <c r="S56" s="611">
        <v>75</v>
      </c>
    </row>
    <row r="57" spans="1:19" ht="14.45" customHeight="1" x14ac:dyDescent="0.2">
      <c r="A57" s="592" t="s">
        <v>1017</v>
      </c>
      <c r="B57" s="593" t="s">
        <v>1018</v>
      </c>
      <c r="C57" s="593" t="s">
        <v>457</v>
      </c>
      <c r="D57" s="593" t="s">
        <v>553</v>
      </c>
      <c r="E57" s="593" t="s">
        <v>1035</v>
      </c>
      <c r="F57" s="593" t="s">
        <v>1064</v>
      </c>
      <c r="G57" s="593" t="s">
        <v>1065</v>
      </c>
      <c r="H57" s="610">
        <v>109</v>
      </c>
      <c r="I57" s="610">
        <v>38695</v>
      </c>
      <c r="J57" s="593">
        <v>0.70779220779220775</v>
      </c>
      <c r="K57" s="593">
        <v>355</v>
      </c>
      <c r="L57" s="610">
        <v>154</v>
      </c>
      <c r="M57" s="610">
        <v>54670</v>
      </c>
      <c r="N57" s="593">
        <v>1</v>
      </c>
      <c r="O57" s="593">
        <v>355</v>
      </c>
      <c r="P57" s="610">
        <v>227</v>
      </c>
      <c r="Q57" s="610">
        <v>81266</v>
      </c>
      <c r="R57" s="598">
        <v>1.4864825315529542</v>
      </c>
      <c r="S57" s="611">
        <v>358</v>
      </c>
    </row>
    <row r="58" spans="1:19" ht="14.45" customHeight="1" x14ac:dyDescent="0.2">
      <c r="A58" s="592" t="s">
        <v>1017</v>
      </c>
      <c r="B58" s="593" t="s">
        <v>1018</v>
      </c>
      <c r="C58" s="593" t="s">
        <v>457</v>
      </c>
      <c r="D58" s="593" t="s">
        <v>553</v>
      </c>
      <c r="E58" s="593" t="s">
        <v>1035</v>
      </c>
      <c r="F58" s="593" t="s">
        <v>1066</v>
      </c>
      <c r="G58" s="593" t="s">
        <v>1067</v>
      </c>
      <c r="H58" s="610">
        <v>437</v>
      </c>
      <c r="I58" s="610">
        <v>97451</v>
      </c>
      <c r="J58" s="593">
        <v>0.71522094926350244</v>
      </c>
      <c r="K58" s="593">
        <v>223</v>
      </c>
      <c r="L58" s="610">
        <v>611</v>
      </c>
      <c r="M58" s="610">
        <v>136253</v>
      </c>
      <c r="N58" s="593">
        <v>1</v>
      </c>
      <c r="O58" s="593">
        <v>223</v>
      </c>
      <c r="P58" s="610">
        <v>761</v>
      </c>
      <c r="Q58" s="610">
        <v>171986</v>
      </c>
      <c r="R58" s="598">
        <v>1.2622547760416285</v>
      </c>
      <c r="S58" s="611">
        <v>226</v>
      </c>
    </row>
    <row r="59" spans="1:19" ht="14.45" customHeight="1" x14ac:dyDescent="0.2">
      <c r="A59" s="592" t="s">
        <v>1017</v>
      </c>
      <c r="B59" s="593" t="s">
        <v>1018</v>
      </c>
      <c r="C59" s="593" t="s">
        <v>457</v>
      </c>
      <c r="D59" s="593" t="s">
        <v>553</v>
      </c>
      <c r="E59" s="593" t="s">
        <v>1035</v>
      </c>
      <c r="F59" s="593" t="s">
        <v>1068</v>
      </c>
      <c r="G59" s="593" t="s">
        <v>1069</v>
      </c>
      <c r="H59" s="610">
        <v>22</v>
      </c>
      <c r="I59" s="610">
        <v>1694</v>
      </c>
      <c r="J59" s="593">
        <v>4.4000000000000004</v>
      </c>
      <c r="K59" s="593">
        <v>77</v>
      </c>
      <c r="L59" s="610">
        <v>5</v>
      </c>
      <c r="M59" s="610">
        <v>385</v>
      </c>
      <c r="N59" s="593">
        <v>1</v>
      </c>
      <c r="O59" s="593">
        <v>77</v>
      </c>
      <c r="P59" s="610">
        <v>3</v>
      </c>
      <c r="Q59" s="610">
        <v>234</v>
      </c>
      <c r="R59" s="598">
        <v>0.60779220779220777</v>
      </c>
      <c r="S59" s="611">
        <v>78</v>
      </c>
    </row>
    <row r="60" spans="1:19" ht="14.45" customHeight="1" x14ac:dyDescent="0.2">
      <c r="A60" s="592" t="s">
        <v>1017</v>
      </c>
      <c r="B60" s="593" t="s">
        <v>1018</v>
      </c>
      <c r="C60" s="593" t="s">
        <v>457</v>
      </c>
      <c r="D60" s="593" t="s">
        <v>553</v>
      </c>
      <c r="E60" s="593" t="s">
        <v>1035</v>
      </c>
      <c r="F60" s="593" t="s">
        <v>1074</v>
      </c>
      <c r="G60" s="593" t="s">
        <v>1075</v>
      </c>
      <c r="H60" s="610">
        <v>35</v>
      </c>
      <c r="I60" s="610">
        <v>24535</v>
      </c>
      <c r="J60" s="593">
        <v>0.52954761288094621</v>
      </c>
      <c r="K60" s="593">
        <v>701</v>
      </c>
      <c r="L60" s="610">
        <v>66</v>
      </c>
      <c r="M60" s="610">
        <v>46332</v>
      </c>
      <c r="N60" s="593">
        <v>1</v>
      </c>
      <c r="O60" s="593">
        <v>702</v>
      </c>
      <c r="P60" s="610">
        <v>92</v>
      </c>
      <c r="Q60" s="610">
        <v>65044</v>
      </c>
      <c r="R60" s="598">
        <v>1.4038677372010706</v>
      </c>
      <c r="S60" s="611">
        <v>707</v>
      </c>
    </row>
    <row r="61" spans="1:19" ht="14.45" customHeight="1" x14ac:dyDescent="0.2">
      <c r="A61" s="592" t="s">
        <v>1017</v>
      </c>
      <c r="B61" s="593" t="s">
        <v>1018</v>
      </c>
      <c r="C61" s="593" t="s">
        <v>457</v>
      </c>
      <c r="D61" s="593" t="s">
        <v>553</v>
      </c>
      <c r="E61" s="593" t="s">
        <v>1035</v>
      </c>
      <c r="F61" s="593" t="s">
        <v>1076</v>
      </c>
      <c r="G61" s="593" t="s">
        <v>1077</v>
      </c>
      <c r="H61" s="610">
        <v>188</v>
      </c>
      <c r="I61" s="610">
        <v>43428</v>
      </c>
      <c r="J61" s="593">
        <v>0.67577492842026643</v>
      </c>
      <c r="K61" s="593">
        <v>231</v>
      </c>
      <c r="L61" s="610">
        <v>277</v>
      </c>
      <c r="M61" s="610">
        <v>64264</v>
      </c>
      <c r="N61" s="593">
        <v>1</v>
      </c>
      <c r="O61" s="593">
        <v>232</v>
      </c>
      <c r="P61" s="610">
        <v>314</v>
      </c>
      <c r="Q61" s="610">
        <v>73162</v>
      </c>
      <c r="R61" s="598">
        <v>1.1384601020789245</v>
      </c>
      <c r="S61" s="611">
        <v>233</v>
      </c>
    </row>
    <row r="62" spans="1:19" ht="14.45" customHeight="1" x14ac:dyDescent="0.2">
      <c r="A62" s="592" t="s">
        <v>1017</v>
      </c>
      <c r="B62" s="593" t="s">
        <v>1018</v>
      </c>
      <c r="C62" s="593" t="s">
        <v>457</v>
      </c>
      <c r="D62" s="593" t="s">
        <v>554</v>
      </c>
      <c r="E62" s="593" t="s">
        <v>1019</v>
      </c>
      <c r="F62" s="593" t="s">
        <v>1020</v>
      </c>
      <c r="G62" s="593" t="s">
        <v>1021</v>
      </c>
      <c r="H62" s="610">
        <v>21.64</v>
      </c>
      <c r="I62" s="610">
        <v>1170.75</v>
      </c>
      <c r="J62" s="593">
        <v>1.2437057811205303</v>
      </c>
      <c r="K62" s="593">
        <v>54.101201478743064</v>
      </c>
      <c r="L62" s="610">
        <v>17.399999999999999</v>
      </c>
      <c r="M62" s="610">
        <v>941.34</v>
      </c>
      <c r="N62" s="593">
        <v>1</v>
      </c>
      <c r="O62" s="593">
        <v>54.100000000000009</v>
      </c>
      <c r="P62" s="610">
        <v>19.599999999999998</v>
      </c>
      <c r="Q62" s="610">
        <v>1065.28</v>
      </c>
      <c r="R62" s="598">
        <v>1.1316633734888562</v>
      </c>
      <c r="S62" s="611">
        <v>54.351020408163272</v>
      </c>
    </row>
    <row r="63" spans="1:19" ht="14.45" customHeight="1" x14ac:dyDescent="0.2">
      <c r="A63" s="592" t="s">
        <v>1017</v>
      </c>
      <c r="B63" s="593" t="s">
        <v>1018</v>
      </c>
      <c r="C63" s="593" t="s">
        <v>457</v>
      </c>
      <c r="D63" s="593" t="s">
        <v>554</v>
      </c>
      <c r="E63" s="593" t="s">
        <v>1019</v>
      </c>
      <c r="F63" s="593" t="s">
        <v>1022</v>
      </c>
      <c r="G63" s="593" t="s">
        <v>1021</v>
      </c>
      <c r="H63" s="610"/>
      <c r="I63" s="610"/>
      <c r="J63" s="593"/>
      <c r="K63" s="593"/>
      <c r="L63" s="610">
        <v>0.2</v>
      </c>
      <c r="M63" s="610">
        <v>21.65</v>
      </c>
      <c r="N63" s="593">
        <v>1</v>
      </c>
      <c r="O63" s="593">
        <v>108.24999999999999</v>
      </c>
      <c r="P63" s="610"/>
      <c r="Q63" s="610"/>
      <c r="R63" s="598"/>
      <c r="S63" s="611"/>
    </row>
    <row r="64" spans="1:19" ht="14.45" customHeight="1" x14ac:dyDescent="0.2">
      <c r="A64" s="592" t="s">
        <v>1017</v>
      </c>
      <c r="B64" s="593" t="s">
        <v>1018</v>
      </c>
      <c r="C64" s="593" t="s">
        <v>457</v>
      </c>
      <c r="D64" s="593" t="s">
        <v>554</v>
      </c>
      <c r="E64" s="593" t="s">
        <v>1019</v>
      </c>
      <c r="F64" s="593" t="s">
        <v>1023</v>
      </c>
      <c r="G64" s="593" t="s">
        <v>495</v>
      </c>
      <c r="H64" s="610"/>
      <c r="I64" s="610"/>
      <c r="J64" s="593"/>
      <c r="K64" s="593"/>
      <c r="L64" s="610">
        <v>0.2</v>
      </c>
      <c r="M64" s="610">
        <v>27.64</v>
      </c>
      <c r="N64" s="593">
        <v>1</v>
      </c>
      <c r="O64" s="593">
        <v>138.19999999999999</v>
      </c>
      <c r="P64" s="610"/>
      <c r="Q64" s="610"/>
      <c r="R64" s="598"/>
      <c r="S64" s="611"/>
    </row>
    <row r="65" spans="1:19" ht="14.45" customHeight="1" x14ac:dyDescent="0.2">
      <c r="A65" s="592" t="s">
        <v>1017</v>
      </c>
      <c r="B65" s="593" t="s">
        <v>1018</v>
      </c>
      <c r="C65" s="593" t="s">
        <v>457</v>
      </c>
      <c r="D65" s="593" t="s">
        <v>554</v>
      </c>
      <c r="E65" s="593" t="s">
        <v>1019</v>
      </c>
      <c r="F65" s="593" t="s">
        <v>1024</v>
      </c>
      <c r="G65" s="593" t="s">
        <v>500</v>
      </c>
      <c r="H65" s="610">
        <v>1</v>
      </c>
      <c r="I65" s="610">
        <v>61.519999999999996</v>
      </c>
      <c r="J65" s="593">
        <v>0.58512459577705922</v>
      </c>
      <c r="K65" s="593">
        <v>61.519999999999996</v>
      </c>
      <c r="L65" s="610">
        <v>1.8</v>
      </c>
      <c r="M65" s="610">
        <v>105.13999999999999</v>
      </c>
      <c r="N65" s="593">
        <v>1</v>
      </c>
      <c r="O65" s="593">
        <v>58.411111111111104</v>
      </c>
      <c r="P65" s="610">
        <v>1.5</v>
      </c>
      <c r="Q65" s="610">
        <v>75.930000000000007</v>
      </c>
      <c r="R65" s="598">
        <v>0.72217995054213446</v>
      </c>
      <c r="S65" s="611">
        <v>50.620000000000005</v>
      </c>
    </row>
    <row r="66" spans="1:19" ht="14.45" customHeight="1" x14ac:dyDescent="0.2">
      <c r="A66" s="592" t="s">
        <v>1017</v>
      </c>
      <c r="B66" s="593" t="s">
        <v>1018</v>
      </c>
      <c r="C66" s="593" t="s">
        <v>457</v>
      </c>
      <c r="D66" s="593" t="s">
        <v>554</v>
      </c>
      <c r="E66" s="593" t="s">
        <v>1019</v>
      </c>
      <c r="F66" s="593" t="s">
        <v>1025</v>
      </c>
      <c r="G66" s="593" t="s">
        <v>1026</v>
      </c>
      <c r="H66" s="610"/>
      <c r="I66" s="610"/>
      <c r="J66" s="593"/>
      <c r="K66" s="593"/>
      <c r="L66" s="610">
        <v>0.4</v>
      </c>
      <c r="M66" s="610">
        <v>70.8</v>
      </c>
      <c r="N66" s="593">
        <v>1</v>
      </c>
      <c r="O66" s="593">
        <v>176.99999999999997</v>
      </c>
      <c r="P66" s="610">
        <v>0.2</v>
      </c>
      <c r="Q66" s="610">
        <v>35.4</v>
      </c>
      <c r="R66" s="598">
        <v>0.5</v>
      </c>
      <c r="S66" s="611">
        <v>176.99999999999997</v>
      </c>
    </row>
    <row r="67" spans="1:19" ht="14.45" customHeight="1" x14ac:dyDescent="0.2">
      <c r="A67" s="592" t="s">
        <v>1017</v>
      </c>
      <c r="B67" s="593" t="s">
        <v>1018</v>
      </c>
      <c r="C67" s="593" t="s">
        <v>457</v>
      </c>
      <c r="D67" s="593" t="s">
        <v>554</v>
      </c>
      <c r="E67" s="593" t="s">
        <v>1019</v>
      </c>
      <c r="F67" s="593" t="s">
        <v>1029</v>
      </c>
      <c r="G67" s="593" t="s">
        <v>483</v>
      </c>
      <c r="H67" s="610">
        <v>5.75</v>
      </c>
      <c r="I67" s="610">
        <v>27.599999999999998</v>
      </c>
      <c r="J67" s="593">
        <v>1.2777777777777779</v>
      </c>
      <c r="K67" s="593">
        <v>4.8</v>
      </c>
      <c r="L67" s="610">
        <v>4.5</v>
      </c>
      <c r="M67" s="610">
        <v>21.599999999999998</v>
      </c>
      <c r="N67" s="593">
        <v>1</v>
      </c>
      <c r="O67" s="593">
        <v>4.8</v>
      </c>
      <c r="P67" s="610">
        <v>4.95</v>
      </c>
      <c r="Q67" s="610">
        <v>23.76</v>
      </c>
      <c r="R67" s="598">
        <v>1.1000000000000001</v>
      </c>
      <c r="S67" s="611">
        <v>4.8</v>
      </c>
    </row>
    <row r="68" spans="1:19" ht="14.45" customHeight="1" x14ac:dyDescent="0.2">
      <c r="A68" s="592" t="s">
        <v>1017</v>
      </c>
      <c r="B68" s="593" t="s">
        <v>1018</v>
      </c>
      <c r="C68" s="593" t="s">
        <v>457</v>
      </c>
      <c r="D68" s="593" t="s">
        <v>554</v>
      </c>
      <c r="E68" s="593" t="s">
        <v>1019</v>
      </c>
      <c r="F68" s="593" t="s">
        <v>1030</v>
      </c>
      <c r="G68" s="593" t="s">
        <v>1031</v>
      </c>
      <c r="H68" s="610">
        <v>2</v>
      </c>
      <c r="I68" s="610">
        <v>208.88</v>
      </c>
      <c r="J68" s="593">
        <v>0.5</v>
      </c>
      <c r="K68" s="593">
        <v>104.44</v>
      </c>
      <c r="L68" s="610">
        <v>4</v>
      </c>
      <c r="M68" s="610">
        <v>417.76</v>
      </c>
      <c r="N68" s="593">
        <v>1</v>
      </c>
      <c r="O68" s="593">
        <v>104.44</v>
      </c>
      <c r="P68" s="610"/>
      <c r="Q68" s="610"/>
      <c r="R68" s="598"/>
      <c r="S68" s="611"/>
    </row>
    <row r="69" spans="1:19" ht="14.45" customHeight="1" x14ac:dyDescent="0.2">
      <c r="A69" s="592" t="s">
        <v>1017</v>
      </c>
      <c r="B69" s="593" t="s">
        <v>1018</v>
      </c>
      <c r="C69" s="593" t="s">
        <v>457</v>
      </c>
      <c r="D69" s="593" t="s">
        <v>554</v>
      </c>
      <c r="E69" s="593" t="s">
        <v>1019</v>
      </c>
      <c r="F69" s="593" t="s">
        <v>1032</v>
      </c>
      <c r="G69" s="593" t="s">
        <v>1031</v>
      </c>
      <c r="H69" s="610"/>
      <c r="I69" s="610"/>
      <c r="J69" s="593"/>
      <c r="K69" s="593"/>
      <c r="L69" s="610"/>
      <c r="M69" s="610"/>
      <c r="N69" s="593"/>
      <c r="O69" s="593"/>
      <c r="P69" s="610">
        <v>0.30000000000000004</v>
      </c>
      <c r="Q69" s="610">
        <v>237.84</v>
      </c>
      <c r="R69" s="598"/>
      <c r="S69" s="611">
        <v>792.79999999999984</v>
      </c>
    </row>
    <row r="70" spans="1:19" ht="14.45" customHeight="1" x14ac:dyDescent="0.2">
      <c r="A70" s="592" t="s">
        <v>1017</v>
      </c>
      <c r="B70" s="593" t="s">
        <v>1018</v>
      </c>
      <c r="C70" s="593" t="s">
        <v>457</v>
      </c>
      <c r="D70" s="593" t="s">
        <v>554</v>
      </c>
      <c r="E70" s="593" t="s">
        <v>1035</v>
      </c>
      <c r="F70" s="593" t="s">
        <v>1040</v>
      </c>
      <c r="G70" s="593" t="s">
        <v>1041</v>
      </c>
      <c r="H70" s="610">
        <v>350</v>
      </c>
      <c r="I70" s="610">
        <v>12950</v>
      </c>
      <c r="J70" s="593">
        <v>1.2820512820512822</v>
      </c>
      <c r="K70" s="593">
        <v>37</v>
      </c>
      <c r="L70" s="610">
        <v>273</v>
      </c>
      <c r="M70" s="610">
        <v>10101</v>
      </c>
      <c r="N70" s="593">
        <v>1</v>
      </c>
      <c r="O70" s="593">
        <v>37</v>
      </c>
      <c r="P70" s="610">
        <v>151</v>
      </c>
      <c r="Q70" s="610">
        <v>5738</v>
      </c>
      <c r="R70" s="598">
        <v>0.56806256806256805</v>
      </c>
      <c r="S70" s="611">
        <v>38</v>
      </c>
    </row>
    <row r="71" spans="1:19" ht="14.45" customHeight="1" x14ac:dyDescent="0.2">
      <c r="A71" s="592" t="s">
        <v>1017</v>
      </c>
      <c r="B71" s="593" t="s">
        <v>1018</v>
      </c>
      <c r="C71" s="593" t="s">
        <v>457</v>
      </c>
      <c r="D71" s="593" t="s">
        <v>554</v>
      </c>
      <c r="E71" s="593" t="s">
        <v>1035</v>
      </c>
      <c r="F71" s="593" t="s">
        <v>1042</v>
      </c>
      <c r="G71" s="593" t="s">
        <v>1043</v>
      </c>
      <c r="H71" s="610">
        <v>351</v>
      </c>
      <c r="I71" s="610">
        <v>3510</v>
      </c>
      <c r="J71" s="593">
        <v>1.0833333333333333</v>
      </c>
      <c r="K71" s="593">
        <v>10</v>
      </c>
      <c r="L71" s="610">
        <v>324</v>
      </c>
      <c r="M71" s="610">
        <v>3240</v>
      </c>
      <c r="N71" s="593">
        <v>1</v>
      </c>
      <c r="O71" s="593">
        <v>10</v>
      </c>
      <c r="P71" s="610">
        <v>421</v>
      </c>
      <c r="Q71" s="610">
        <v>4210</v>
      </c>
      <c r="R71" s="598">
        <v>1.2993827160493827</v>
      </c>
      <c r="S71" s="611">
        <v>10</v>
      </c>
    </row>
    <row r="72" spans="1:19" ht="14.45" customHeight="1" x14ac:dyDescent="0.2">
      <c r="A72" s="592" t="s">
        <v>1017</v>
      </c>
      <c r="B72" s="593" t="s">
        <v>1018</v>
      </c>
      <c r="C72" s="593" t="s">
        <v>457</v>
      </c>
      <c r="D72" s="593" t="s">
        <v>554</v>
      </c>
      <c r="E72" s="593" t="s">
        <v>1035</v>
      </c>
      <c r="F72" s="593" t="s">
        <v>1044</v>
      </c>
      <c r="G72" s="593" t="s">
        <v>1045</v>
      </c>
      <c r="H72" s="610">
        <v>41</v>
      </c>
      <c r="I72" s="610">
        <v>205</v>
      </c>
      <c r="J72" s="593">
        <v>1.0512820512820513</v>
      </c>
      <c r="K72" s="593">
        <v>5</v>
      </c>
      <c r="L72" s="610">
        <v>39</v>
      </c>
      <c r="M72" s="610">
        <v>195</v>
      </c>
      <c r="N72" s="593">
        <v>1</v>
      </c>
      <c r="O72" s="593">
        <v>5</v>
      </c>
      <c r="P72" s="610">
        <v>17</v>
      </c>
      <c r="Q72" s="610">
        <v>85</v>
      </c>
      <c r="R72" s="598">
        <v>0.4358974358974359</v>
      </c>
      <c r="S72" s="611">
        <v>5</v>
      </c>
    </row>
    <row r="73" spans="1:19" ht="14.45" customHeight="1" x14ac:dyDescent="0.2">
      <c r="A73" s="592" t="s">
        <v>1017</v>
      </c>
      <c r="B73" s="593" t="s">
        <v>1018</v>
      </c>
      <c r="C73" s="593" t="s">
        <v>457</v>
      </c>
      <c r="D73" s="593" t="s">
        <v>554</v>
      </c>
      <c r="E73" s="593" t="s">
        <v>1035</v>
      </c>
      <c r="F73" s="593" t="s">
        <v>1046</v>
      </c>
      <c r="G73" s="593" t="s">
        <v>1047</v>
      </c>
      <c r="H73" s="610"/>
      <c r="I73" s="610"/>
      <c r="J73" s="593"/>
      <c r="K73" s="593"/>
      <c r="L73" s="610">
        <v>1</v>
      </c>
      <c r="M73" s="610">
        <v>5</v>
      </c>
      <c r="N73" s="593">
        <v>1</v>
      </c>
      <c r="O73" s="593">
        <v>5</v>
      </c>
      <c r="P73" s="610"/>
      <c r="Q73" s="610"/>
      <c r="R73" s="598"/>
      <c r="S73" s="611"/>
    </row>
    <row r="74" spans="1:19" ht="14.45" customHeight="1" x14ac:dyDescent="0.2">
      <c r="A74" s="592" t="s">
        <v>1017</v>
      </c>
      <c r="B74" s="593" t="s">
        <v>1018</v>
      </c>
      <c r="C74" s="593" t="s">
        <v>457</v>
      </c>
      <c r="D74" s="593" t="s">
        <v>554</v>
      </c>
      <c r="E74" s="593" t="s">
        <v>1035</v>
      </c>
      <c r="F74" s="593" t="s">
        <v>1048</v>
      </c>
      <c r="G74" s="593" t="s">
        <v>1049</v>
      </c>
      <c r="H74" s="610">
        <v>14</v>
      </c>
      <c r="I74" s="610">
        <v>1036</v>
      </c>
      <c r="J74" s="593">
        <v>1.75</v>
      </c>
      <c r="K74" s="593">
        <v>74</v>
      </c>
      <c r="L74" s="610">
        <v>8</v>
      </c>
      <c r="M74" s="610">
        <v>592</v>
      </c>
      <c r="N74" s="593">
        <v>1</v>
      </c>
      <c r="O74" s="593">
        <v>74</v>
      </c>
      <c r="P74" s="610">
        <v>10</v>
      </c>
      <c r="Q74" s="610">
        <v>750</v>
      </c>
      <c r="R74" s="598">
        <v>1.2668918918918919</v>
      </c>
      <c r="S74" s="611">
        <v>75</v>
      </c>
    </row>
    <row r="75" spans="1:19" ht="14.45" customHeight="1" x14ac:dyDescent="0.2">
      <c r="A75" s="592" t="s">
        <v>1017</v>
      </c>
      <c r="B75" s="593" t="s">
        <v>1018</v>
      </c>
      <c r="C75" s="593" t="s">
        <v>457</v>
      </c>
      <c r="D75" s="593" t="s">
        <v>554</v>
      </c>
      <c r="E75" s="593" t="s">
        <v>1035</v>
      </c>
      <c r="F75" s="593" t="s">
        <v>1050</v>
      </c>
      <c r="G75" s="593" t="s">
        <v>1051</v>
      </c>
      <c r="H75" s="610">
        <v>187</v>
      </c>
      <c r="I75" s="610">
        <v>33099</v>
      </c>
      <c r="J75" s="593">
        <v>1.1694933220267119</v>
      </c>
      <c r="K75" s="593">
        <v>177</v>
      </c>
      <c r="L75" s="610">
        <v>159</v>
      </c>
      <c r="M75" s="610">
        <v>28302</v>
      </c>
      <c r="N75" s="593">
        <v>1</v>
      </c>
      <c r="O75" s="593">
        <v>178</v>
      </c>
      <c r="P75" s="610">
        <v>260</v>
      </c>
      <c r="Q75" s="610">
        <v>46540</v>
      </c>
      <c r="R75" s="598">
        <v>1.6444067557063105</v>
      </c>
      <c r="S75" s="611">
        <v>179</v>
      </c>
    </row>
    <row r="76" spans="1:19" ht="14.45" customHeight="1" x14ac:dyDescent="0.2">
      <c r="A76" s="592" t="s">
        <v>1017</v>
      </c>
      <c r="B76" s="593" t="s">
        <v>1018</v>
      </c>
      <c r="C76" s="593" t="s">
        <v>457</v>
      </c>
      <c r="D76" s="593" t="s">
        <v>554</v>
      </c>
      <c r="E76" s="593" t="s">
        <v>1035</v>
      </c>
      <c r="F76" s="593" t="s">
        <v>1052</v>
      </c>
      <c r="G76" s="593" t="s">
        <v>1053</v>
      </c>
      <c r="H76" s="610"/>
      <c r="I76" s="610"/>
      <c r="J76" s="593"/>
      <c r="K76" s="593"/>
      <c r="L76" s="610">
        <v>1</v>
      </c>
      <c r="M76" s="610">
        <v>272</v>
      </c>
      <c r="N76" s="593">
        <v>1</v>
      </c>
      <c r="O76" s="593">
        <v>272</v>
      </c>
      <c r="P76" s="610"/>
      <c r="Q76" s="610"/>
      <c r="R76" s="598"/>
      <c r="S76" s="611"/>
    </row>
    <row r="77" spans="1:19" ht="14.45" customHeight="1" x14ac:dyDescent="0.2">
      <c r="A77" s="592" t="s">
        <v>1017</v>
      </c>
      <c r="B77" s="593" t="s">
        <v>1018</v>
      </c>
      <c r="C77" s="593" t="s">
        <v>457</v>
      </c>
      <c r="D77" s="593" t="s">
        <v>554</v>
      </c>
      <c r="E77" s="593" t="s">
        <v>1035</v>
      </c>
      <c r="F77" s="593" t="s">
        <v>1054</v>
      </c>
      <c r="G77" s="593" t="s">
        <v>1055</v>
      </c>
      <c r="H77" s="610">
        <v>659</v>
      </c>
      <c r="I77" s="610">
        <v>21966.660000000003</v>
      </c>
      <c r="J77" s="593">
        <v>1.3932339549188257</v>
      </c>
      <c r="K77" s="593">
        <v>33.333323216995453</v>
      </c>
      <c r="L77" s="610">
        <v>473</v>
      </c>
      <c r="M77" s="610">
        <v>15766.67</v>
      </c>
      <c r="N77" s="593">
        <v>1</v>
      </c>
      <c r="O77" s="593">
        <v>33.333340380549686</v>
      </c>
      <c r="P77" s="610">
        <v>755</v>
      </c>
      <c r="Q77" s="610">
        <v>25166.67</v>
      </c>
      <c r="R77" s="598">
        <v>1.5961943771259244</v>
      </c>
      <c r="S77" s="611">
        <v>33.33333774834437</v>
      </c>
    </row>
    <row r="78" spans="1:19" ht="14.45" customHeight="1" x14ac:dyDescent="0.2">
      <c r="A78" s="592" t="s">
        <v>1017</v>
      </c>
      <c r="B78" s="593" t="s">
        <v>1018</v>
      </c>
      <c r="C78" s="593" t="s">
        <v>457</v>
      </c>
      <c r="D78" s="593" t="s">
        <v>554</v>
      </c>
      <c r="E78" s="593" t="s">
        <v>1035</v>
      </c>
      <c r="F78" s="593" t="s">
        <v>1056</v>
      </c>
      <c r="G78" s="593" t="s">
        <v>1057</v>
      </c>
      <c r="H78" s="610">
        <v>13</v>
      </c>
      <c r="I78" s="610">
        <v>481</v>
      </c>
      <c r="J78" s="593">
        <v>2.6</v>
      </c>
      <c r="K78" s="593">
        <v>37</v>
      </c>
      <c r="L78" s="610">
        <v>5</v>
      </c>
      <c r="M78" s="610">
        <v>185</v>
      </c>
      <c r="N78" s="593">
        <v>1</v>
      </c>
      <c r="O78" s="593">
        <v>37</v>
      </c>
      <c r="P78" s="610">
        <v>1</v>
      </c>
      <c r="Q78" s="610">
        <v>38</v>
      </c>
      <c r="R78" s="598">
        <v>0.20540540540540542</v>
      </c>
      <c r="S78" s="611">
        <v>38</v>
      </c>
    </row>
    <row r="79" spans="1:19" ht="14.45" customHeight="1" x14ac:dyDescent="0.2">
      <c r="A79" s="592" t="s">
        <v>1017</v>
      </c>
      <c r="B79" s="593" t="s">
        <v>1018</v>
      </c>
      <c r="C79" s="593" t="s">
        <v>457</v>
      </c>
      <c r="D79" s="593" t="s">
        <v>554</v>
      </c>
      <c r="E79" s="593" t="s">
        <v>1035</v>
      </c>
      <c r="F79" s="593" t="s">
        <v>1060</v>
      </c>
      <c r="G79" s="593" t="s">
        <v>1061</v>
      </c>
      <c r="H79" s="610">
        <v>144</v>
      </c>
      <c r="I79" s="610">
        <v>19008</v>
      </c>
      <c r="J79" s="593">
        <v>1.5319148936170213</v>
      </c>
      <c r="K79" s="593">
        <v>132</v>
      </c>
      <c r="L79" s="610">
        <v>94</v>
      </c>
      <c r="M79" s="610">
        <v>12408</v>
      </c>
      <c r="N79" s="593">
        <v>1</v>
      </c>
      <c r="O79" s="593">
        <v>132</v>
      </c>
      <c r="P79" s="610">
        <v>104</v>
      </c>
      <c r="Q79" s="610">
        <v>14040</v>
      </c>
      <c r="R79" s="598">
        <v>1.1315280464216635</v>
      </c>
      <c r="S79" s="611">
        <v>135</v>
      </c>
    </row>
    <row r="80" spans="1:19" ht="14.45" customHeight="1" x14ac:dyDescent="0.2">
      <c r="A80" s="592" t="s">
        <v>1017</v>
      </c>
      <c r="B80" s="593" t="s">
        <v>1018</v>
      </c>
      <c r="C80" s="593" t="s">
        <v>457</v>
      </c>
      <c r="D80" s="593" t="s">
        <v>554</v>
      </c>
      <c r="E80" s="593" t="s">
        <v>1035</v>
      </c>
      <c r="F80" s="593" t="s">
        <v>1062</v>
      </c>
      <c r="G80" s="593" t="s">
        <v>1063</v>
      </c>
      <c r="H80" s="610">
        <v>204</v>
      </c>
      <c r="I80" s="610">
        <v>15096</v>
      </c>
      <c r="J80" s="593">
        <v>6.580645161290323</v>
      </c>
      <c r="K80" s="593">
        <v>74</v>
      </c>
      <c r="L80" s="610">
        <v>31</v>
      </c>
      <c r="M80" s="610">
        <v>2294</v>
      </c>
      <c r="N80" s="593">
        <v>1</v>
      </c>
      <c r="O80" s="593">
        <v>74</v>
      </c>
      <c r="P80" s="610">
        <v>36</v>
      </c>
      <c r="Q80" s="610">
        <v>2700</v>
      </c>
      <c r="R80" s="598">
        <v>1.1769834350479511</v>
      </c>
      <c r="S80" s="611">
        <v>75</v>
      </c>
    </row>
    <row r="81" spans="1:19" ht="14.45" customHeight="1" x14ac:dyDescent="0.2">
      <c r="A81" s="592" t="s">
        <v>1017</v>
      </c>
      <c r="B81" s="593" t="s">
        <v>1018</v>
      </c>
      <c r="C81" s="593" t="s">
        <v>457</v>
      </c>
      <c r="D81" s="593" t="s">
        <v>554</v>
      </c>
      <c r="E81" s="593" t="s">
        <v>1035</v>
      </c>
      <c r="F81" s="593" t="s">
        <v>1064</v>
      </c>
      <c r="G81" s="593" t="s">
        <v>1065</v>
      </c>
      <c r="H81" s="610">
        <v>401</v>
      </c>
      <c r="I81" s="610">
        <v>142355</v>
      </c>
      <c r="J81" s="593">
        <v>1.116991643454039</v>
      </c>
      <c r="K81" s="593">
        <v>355</v>
      </c>
      <c r="L81" s="610">
        <v>359</v>
      </c>
      <c r="M81" s="610">
        <v>127445</v>
      </c>
      <c r="N81" s="593">
        <v>1</v>
      </c>
      <c r="O81" s="593">
        <v>355</v>
      </c>
      <c r="P81" s="610">
        <v>428</v>
      </c>
      <c r="Q81" s="610">
        <v>153224</v>
      </c>
      <c r="R81" s="598">
        <v>1.2022754913884421</v>
      </c>
      <c r="S81" s="611">
        <v>358</v>
      </c>
    </row>
    <row r="82" spans="1:19" ht="14.45" customHeight="1" x14ac:dyDescent="0.2">
      <c r="A82" s="592" t="s">
        <v>1017</v>
      </c>
      <c r="B82" s="593" t="s">
        <v>1018</v>
      </c>
      <c r="C82" s="593" t="s">
        <v>457</v>
      </c>
      <c r="D82" s="593" t="s">
        <v>554</v>
      </c>
      <c r="E82" s="593" t="s">
        <v>1035</v>
      </c>
      <c r="F82" s="593" t="s">
        <v>1066</v>
      </c>
      <c r="G82" s="593" t="s">
        <v>1067</v>
      </c>
      <c r="H82" s="610">
        <v>149</v>
      </c>
      <c r="I82" s="610">
        <v>33227</v>
      </c>
      <c r="J82" s="593">
        <v>1.0347222222222223</v>
      </c>
      <c r="K82" s="593">
        <v>223</v>
      </c>
      <c r="L82" s="610">
        <v>144</v>
      </c>
      <c r="M82" s="610">
        <v>32112</v>
      </c>
      <c r="N82" s="593">
        <v>1</v>
      </c>
      <c r="O82" s="593">
        <v>223</v>
      </c>
      <c r="P82" s="610">
        <v>137</v>
      </c>
      <c r="Q82" s="610">
        <v>30962</v>
      </c>
      <c r="R82" s="598">
        <v>0.96418784255107126</v>
      </c>
      <c r="S82" s="611">
        <v>226</v>
      </c>
    </row>
    <row r="83" spans="1:19" ht="14.45" customHeight="1" x14ac:dyDescent="0.2">
      <c r="A83" s="592" t="s">
        <v>1017</v>
      </c>
      <c r="B83" s="593" t="s">
        <v>1018</v>
      </c>
      <c r="C83" s="593" t="s">
        <v>457</v>
      </c>
      <c r="D83" s="593" t="s">
        <v>554</v>
      </c>
      <c r="E83" s="593" t="s">
        <v>1035</v>
      </c>
      <c r="F83" s="593" t="s">
        <v>1068</v>
      </c>
      <c r="G83" s="593" t="s">
        <v>1069</v>
      </c>
      <c r="H83" s="610">
        <v>4</v>
      </c>
      <c r="I83" s="610">
        <v>308</v>
      </c>
      <c r="J83" s="593">
        <v>4</v>
      </c>
      <c r="K83" s="593">
        <v>77</v>
      </c>
      <c r="L83" s="610">
        <v>1</v>
      </c>
      <c r="M83" s="610">
        <v>77</v>
      </c>
      <c r="N83" s="593">
        <v>1</v>
      </c>
      <c r="O83" s="593">
        <v>77</v>
      </c>
      <c r="P83" s="610"/>
      <c r="Q83" s="610"/>
      <c r="R83" s="598"/>
      <c r="S83" s="611"/>
    </row>
    <row r="84" spans="1:19" ht="14.45" customHeight="1" x14ac:dyDescent="0.2">
      <c r="A84" s="592" t="s">
        <v>1017</v>
      </c>
      <c r="B84" s="593" t="s">
        <v>1018</v>
      </c>
      <c r="C84" s="593" t="s">
        <v>457</v>
      </c>
      <c r="D84" s="593" t="s">
        <v>554</v>
      </c>
      <c r="E84" s="593" t="s">
        <v>1035</v>
      </c>
      <c r="F84" s="593" t="s">
        <v>1072</v>
      </c>
      <c r="G84" s="593" t="s">
        <v>1073</v>
      </c>
      <c r="H84" s="610"/>
      <c r="I84" s="610"/>
      <c r="J84" s="593"/>
      <c r="K84" s="593"/>
      <c r="L84" s="610">
        <v>1</v>
      </c>
      <c r="M84" s="610">
        <v>60</v>
      </c>
      <c r="N84" s="593">
        <v>1</v>
      </c>
      <c r="O84" s="593">
        <v>60</v>
      </c>
      <c r="P84" s="610">
        <v>1</v>
      </c>
      <c r="Q84" s="610">
        <v>61</v>
      </c>
      <c r="R84" s="598">
        <v>1.0166666666666666</v>
      </c>
      <c r="S84" s="611">
        <v>61</v>
      </c>
    </row>
    <row r="85" spans="1:19" ht="14.45" customHeight="1" x14ac:dyDescent="0.2">
      <c r="A85" s="592" t="s">
        <v>1017</v>
      </c>
      <c r="B85" s="593" t="s">
        <v>1018</v>
      </c>
      <c r="C85" s="593" t="s">
        <v>457</v>
      </c>
      <c r="D85" s="593" t="s">
        <v>554</v>
      </c>
      <c r="E85" s="593" t="s">
        <v>1035</v>
      </c>
      <c r="F85" s="593" t="s">
        <v>1074</v>
      </c>
      <c r="G85" s="593" t="s">
        <v>1075</v>
      </c>
      <c r="H85" s="610">
        <v>111</v>
      </c>
      <c r="I85" s="610">
        <v>77811</v>
      </c>
      <c r="J85" s="593">
        <v>0.83971121471121468</v>
      </c>
      <c r="K85" s="593">
        <v>701</v>
      </c>
      <c r="L85" s="610">
        <v>132</v>
      </c>
      <c r="M85" s="610">
        <v>92664</v>
      </c>
      <c r="N85" s="593">
        <v>1</v>
      </c>
      <c r="O85" s="593">
        <v>702</v>
      </c>
      <c r="P85" s="610">
        <v>75</v>
      </c>
      <c r="Q85" s="610">
        <v>53025</v>
      </c>
      <c r="R85" s="598">
        <v>0.57222869722869718</v>
      </c>
      <c r="S85" s="611">
        <v>707</v>
      </c>
    </row>
    <row r="86" spans="1:19" ht="14.45" customHeight="1" x14ac:dyDescent="0.2">
      <c r="A86" s="592" t="s">
        <v>1017</v>
      </c>
      <c r="B86" s="593" t="s">
        <v>1018</v>
      </c>
      <c r="C86" s="593" t="s">
        <v>457</v>
      </c>
      <c r="D86" s="593" t="s">
        <v>554</v>
      </c>
      <c r="E86" s="593" t="s">
        <v>1035</v>
      </c>
      <c r="F86" s="593" t="s">
        <v>1076</v>
      </c>
      <c r="G86" s="593" t="s">
        <v>1077</v>
      </c>
      <c r="H86" s="610">
        <v>482</v>
      </c>
      <c r="I86" s="610">
        <v>111342</v>
      </c>
      <c r="J86" s="593">
        <v>0.97347345596978385</v>
      </c>
      <c r="K86" s="593">
        <v>231</v>
      </c>
      <c r="L86" s="610">
        <v>493</v>
      </c>
      <c r="M86" s="610">
        <v>114376</v>
      </c>
      <c r="N86" s="593">
        <v>1</v>
      </c>
      <c r="O86" s="593">
        <v>232</v>
      </c>
      <c r="P86" s="610">
        <v>525</v>
      </c>
      <c r="Q86" s="610">
        <v>122325</v>
      </c>
      <c r="R86" s="598">
        <v>1.0694988459117298</v>
      </c>
      <c r="S86" s="611">
        <v>233</v>
      </c>
    </row>
    <row r="87" spans="1:19" ht="14.45" customHeight="1" x14ac:dyDescent="0.2">
      <c r="A87" s="592" t="s">
        <v>1017</v>
      </c>
      <c r="B87" s="593" t="s">
        <v>1018</v>
      </c>
      <c r="C87" s="593" t="s">
        <v>457</v>
      </c>
      <c r="D87" s="593" t="s">
        <v>554</v>
      </c>
      <c r="E87" s="593" t="s">
        <v>1035</v>
      </c>
      <c r="F87" s="593" t="s">
        <v>1078</v>
      </c>
      <c r="G87" s="593" t="s">
        <v>1079</v>
      </c>
      <c r="H87" s="610">
        <v>2</v>
      </c>
      <c r="I87" s="610">
        <v>946</v>
      </c>
      <c r="J87" s="593">
        <v>1.9915789473684211</v>
      </c>
      <c r="K87" s="593">
        <v>473</v>
      </c>
      <c r="L87" s="610">
        <v>1</v>
      </c>
      <c r="M87" s="610">
        <v>475</v>
      </c>
      <c r="N87" s="593">
        <v>1</v>
      </c>
      <c r="O87" s="593">
        <v>475</v>
      </c>
      <c r="P87" s="610"/>
      <c r="Q87" s="610"/>
      <c r="R87" s="598"/>
      <c r="S87" s="611"/>
    </row>
    <row r="88" spans="1:19" ht="14.45" customHeight="1" x14ac:dyDescent="0.2">
      <c r="A88" s="592" t="s">
        <v>1017</v>
      </c>
      <c r="B88" s="593" t="s">
        <v>1018</v>
      </c>
      <c r="C88" s="593" t="s">
        <v>457</v>
      </c>
      <c r="D88" s="593" t="s">
        <v>1012</v>
      </c>
      <c r="E88" s="593" t="s">
        <v>1035</v>
      </c>
      <c r="F88" s="593" t="s">
        <v>1042</v>
      </c>
      <c r="G88" s="593" t="s">
        <v>1043</v>
      </c>
      <c r="H88" s="610">
        <v>1</v>
      </c>
      <c r="I88" s="610">
        <v>10</v>
      </c>
      <c r="J88" s="593"/>
      <c r="K88" s="593">
        <v>10</v>
      </c>
      <c r="L88" s="610"/>
      <c r="M88" s="610"/>
      <c r="N88" s="593"/>
      <c r="O88" s="593"/>
      <c r="P88" s="610"/>
      <c r="Q88" s="610"/>
      <c r="R88" s="598"/>
      <c r="S88" s="611"/>
    </row>
    <row r="89" spans="1:19" ht="14.45" customHeight="1" x14ac:dyDescent="0.2">
      <c r="A89" s="592" t="s">
        <v>1017</v>
      </c>
      <c r="B89" s="593" t="s">
        <v>1018</v>
      </c>
      <c r="C89" s="593" t="s">
        <v>457</v>
      </c>
      <c r="D89" s="593" t="s">
        <v>1012</v>
      </c>
      <c r="E89" s="593" t="s">
        <v>1035</v>
      </c>
      <c r="F89" s="593" t="s">
        <v>1048</v>
      </c>
      <c r="G89" s="593" t="s">
        <v>1049</v>
      </c>
      <c r="H89" s="610">
        <v>1</v>
      </c>
      <c r="I89" s="610">
        <v>74</v>
      </c>
      <c r="J89" s="593"/>
      <c r="K89" s="593">
        <v>74</v>
      </c>
      <c r="L89" s="610"/>
      <c r="M89" s="610"/>
      <c r="N89" s="593"/>
      <c r="O89" s="593"/>
      <c r="P89" s="610"/>
      <c r="Q89" s="610"/>
      <c r="R89" s="598"/>
      <c r="S89" s="611"/>
    </row>
    <row r="90" spans="1:19" ht="14.45" customHeight="1" x14ac:dyDescent="0.2">
      <c r="A90" s="592" t="s">
        <v>1017</v>
      </c>
      <c r="B90" s="593" t="s">
        <v>1018</v>
      </c>
      <c r="C90" s="593" t="s">
        <v>457</v>
      </c>
      <c r="D90" s="593" t="s">
        <v>1012</v>
      </c>
      <c r="E90" s="593" t="s">
        <v>1035</v>
      </c>
      <c r="F90" s="593" t="s">
        <v>1050</v>
      </c>
      <c r="G90" s="593" t="s">
        <v>1051</v>
      </c>
      <c r="H90" s="610">
        <v>1</v>
      </c>
      <c r="I90" s="610">
        <v>177</v>
      </c>
      <c r="J90" s="593"/>
      <c r="K90" s="593">
        <v>177</v>
      </c>
      <c r="L90" s="610"/>
      <c r="M90" s="610"/>
      <c r="N90" s="593"/>
      <c r="O90" s="593"/>
      <c r="P90" s="610"/>
      <c r="Q90" s="610"/>
      <c r="R90" s="598"/>
      <c r="S90" s="611"/>
    </row>
    <row r="91" spans="1:19" ht="14.45" customHeight="1" x14ac:dyDescent="0.2">
      <c r="A91" s="592" t="s">
        <v>1017</v>
      </c>
      <c r="B91" s="593" t="s">
        <v>1018</v>
      </c>
      <c r="C91" s="593" t="s">
        <v>457</v>
      </c>
      <c r="D91" s="593" t="s">
        <v>1012</v>
      </c>
      <c r="E91" s="593" t="s">
        <v>1035</v>
      </c>
      <c r="F91" s="593" t="s">
        <v>1054</v>
      </c>
      <c r="G91" s="593" t="s">
        <v>1055</v>
      </c>
      <c r="H91" s="610">
        <v>3</v>
      </c>
      <c r="I91" s="610">
        <v>100</v>
      </c>
      <c r="J91" s="593"/>
      <c r="K91" s="593">
        <v>33.333333333333336</v>
      </c>
      <c r="L91" s="610"/>
      <c r="M91" s="610"/>
      <c r="N91" s="593"/>
      <c r="O91" s="593"/>
      <c r="P91" s="610"/>
      <c r="Q91" s="610"/>
      <c r="R91" s="598"/>
      <c r="S91" s="611"/>
    </row>
    <row r="92" spans="1:19" ht="14.45" customHeight="1" x14ac:dyDescent="0.2">
      <c r="A92" s="592" t="s">
        <v>1017</v>
      </c>
      <c r="B92" s="593" t="s">
        <v>1018</v>
      </c>
      <c r="C92" s="593" t="s">
        <v>457</v>
      </c>
      <c r="D92" s="593" t="s">
        <v>1012</v>
      </c>
      <c r="E92" s="593" t="s">
        <v>1035</v>
      </c>
      <c r="F92" s="593" t="s">
        <v>1062</v>
      </c>
      <c r="G92" s="593" t="s">
        <v>1063</v>
      </c>
      <c r="H92" s="610">
        <v>6</v>
      </c>
      <c r="I92" s="610">
        <v>444</v>
      </c>
      <c r="J92" s="593"/>
      <c r="K92" s="593">
        <v>74</v>
      </c>
      <c r="L92" s="610"/>
      <c r="M92" s="610"/>
      <c r="N92" s="593"/>
      <c r="O92" s="593"/>
      <c r="P92" s="610"/>
      <c r="Q92" s="610"/>
      <c r="R92" s="598"/>
      <c r="S92" s="611"/>
    </row>
    <row r="93" spans="1:19" ht="14.45" customHeight="1" x14ac:dyDescent="0.2">
      <c r="A93" s="592" t="s">
        <v>1017</v>
      </c>
      <c r="B93" s="593" t="s">
        <v>1018</v>
      </c>
      <c r="C93" s="593" t="s">
        <v>457</v>
      </c>
      <c r="D93" s="593" t="s">
        <v>1012</v>
      </c>
      <c r="E93" s="593" t="s">
        <v>1035</v>
      </c>
      <c r="F93" s="593" t="s">
        <v>1064</v>
      </c>
      <c r="G93" s="593" t="s">
        <v>1065</v>
      </c>
      <c r="H93" s="610">
        <v>1</v>
      </c>
      <c r="I93" s="610">
        <v>355</v>
      </c>
      <c r="J93" s="593"/>
      <c r="K93" s="593">
        <v>355</v>
      </c>
      <c r="L93" s="610"/>
      <c r="M93" s="610"/>
      <c r="N93" s="593"/>
      <c r="O93" s="593"/>
      <c r="P93" s="610"/>
      <c r="Q93" s="610"/>
      <c r="R93" s="598"/>
      <c r="S93" s="611"/>
    </row>
    <row r="94" spans="1:19" ht="14.45" customHeight="1" x14ac:dyDescent="0.2">
      <c r="A94" s="592" t="s">
        <v>1017</v>
      </c>
      <c r="B94" s="593" t="s">
        <v>1018</v>
      </c>
      <c r="C94" s="593" t="s">
        <v>457</v>
      </c>
      <c r="D94" s="593" t="s">
        <v>1012</v>
      </c>
      <c r="E94" s="593" t="s">
        <v>1035</v>
      </c>
      <c r="F94" s="593" t="s">
        <v>1066</v>
      </c>
      <c r="G94" s="593" t="s">
        <v>1067</v>
      </c>
      <c r="H94" s="610">
        <v>2</v>
      </c>
      <c r="I94" s="610">
        <v>446</v>
      </c>
      <c r="J94" s="593"/>
      <c r="K94" s="593">
        <v>223</v>
      </c>
      <c r="L94" s="610"/>
      <c r="M94" s="610"/>
      <c r="N94" s="593"/>
      <c r="O94" s="593"/>
      <c r="P94" s="610"/>
      <c r="Q94" s="610"/>
      <c r="R94" s="598"/>
      <c r="S94" s="611"/>
    </row>
    <row r="95" spans="1:19" ht="14.45" customHeight="1" x14ac:dyDescent="0.2">
      <c r="A95" s="592" t="s">
        <v>1017</v>
      </c>
      <c r="B95" s="593" t="s">
        <v>1018</v>
      </c>
      <c r="C95" s="593" t="s">
        <v>457</v>
      </c>
      <c r="D95" s="593" t="s">
        <v>1012</v>
      </c>
      <c r="E95" s="593" t="s">
        <v>1035</v>
      </c>
      <c r="F95" s="593" t="s">
        <v>1074</v>
      </c>
      <c r="G95" s="593" t="s">
        <v>1075</v>
      </c>
      <c r="H95" s="610">
        <v>1</v>
      </c>
      <c r="I95" s="610">
        <v>701</v>
      </c>
      <c r="J95" s="593"/>
      <c r="K95" s="593">
        <v>701</v>
      </c>
      <c r="L95" s="610"/>
      <c r="M95" s="610"/>
      <c r="N95" s="593"/>
      <c r="O95" s="593"/>
      <c r="P95" s="610"/>
      <c r="Q95" s="610"/>
      <c r="R95" s="598"/>
      <c r="S95" s="611"/>
    </row>
    <row r="96" spans="1:19" ht="14.45" customHeight="1" x14ac:dyDescent="0.2">
      <c r="A96" s="592" t="s">
        <v>1017</v>
      </c>
      <c r="B96" s="593" t="s">
        <v>1018</v>
      </c>
      <c r="C96" s="593" t="s">
        <v>457</v>
      </c>
      <c r="D96" s="593" t="s">
        <v>555</v>
      </c>
      <c r="E96" s="593" t="s">
        <v>1035</v>
      </c>
      <c r="F96" s="593" t="s">
        <v>1040</v>
      </c>
      <c r="G96" s="593" t="s">
        <v>1041</v>
      </c>
      <c r="H96" s="610">
        <v>35</v>
      </c>
      <c r="I96" s="610">
        <v>1295</v>
      </c>
      <c r="J96" s="593">
        <v>0.89743589743589747</v>
      </c>
      <c r="K96" s="593">
        <v>37</v>
      </c>
      <c r="L96" s="610">
        <v>39</v>
      </c>
      <c r="M96" s="610">
        <v>1443</v>
      </c>
      <c r="N96" s="593">
        <v>1</v>
      </c>
      <c r="O96" s="593">
        <v>37</v>
      </c>
      <c r="P96" s="610">
        <v>30</v>
      </c>
      <c r="Q96" s="610">
        <v>1140</v>
      </c>
      <c r="R96" s="598">
        <v>0.79002079002079006</v>
      </c>
      <c r="S96" s="611">
        <v>38</v>
      </c>
    </row>
    <row r="97" spans="1:19" ht="14.45" customHeight="1" x14ac:dyDescent="0.2">
      <c r="A97" s="592" t="s">
        <v>1017</v>
      </c>
      <c r="B97" s="593" t="s">
        <v>1018</v>
      </c>
      <c r="C97" s="593" t="s">
        <v>457</v>
      </c>
      <c r="D97" s="593" t="s">
        <v>555</v>
      </c>
      <c r="E97" s="593" t="s">
        <v>1035</v>
      </c>
      <c r="F97" s="593" t="s">
        <v>1042</v>
      </c>
      <c r="G97" s="593" t="s">
        <v>1043</v>
      </c>
      <c r="H97" s="610">
        <v>3</v>
      </c>
      <c r="I97" s="610">
        <v>30</v>
      </c>
      <c r="J97" s="593">
        <v>0.375</v>
      </c>
      <c r="K97" s="593">
        <v>10</v>
      </c>
      <c r="L97" s="610">
        <v>8</v>
      </c>
      <c r="M97" s="610">
        <v>80</v>
      </c>
      <c r="N97" s="593">
        <v>1</v>
      </c>
      <c r="O97" s="593">
        <v>10</v>
      </c>
      <c r="P97" s="610">
        <v>7</v>
      </c>
      <c r="Q97" s="610">
        <v>70</v>
      </c>
      <c r="R97" s="598">
        <v>0.875</v>
      </c>
      <c r="S97" s="611">
        <v>10</v>
      </c>
    </row>
    <row r="98" spans="1:19" ht="14.45" customHeight="1" x14ac:dyDescent="0.2">
      <c r="A98" s="592" t="s">
        <v>1017</v>
      </c>
      <c r="B98" s="593" t="s">
        <v>1018</v>
      </c>
      <c r="C98" s="593" t="s">
        <v>457</v>
      </c>
      <c r="D98" s="593" t="s">
        <v>555</v>
      </c>
      <c r="E98" s="593" t="s">
        <v>1035</v>
      </c>
      <c r="F98" s="593" t="s">
        <v>1048</v>
      </c>
      <c r="G98" s="593" t="s">
        <v>1049</v>
      </c>
      <c r="H98" s="610">
        <v>6</v>
      </c>
      <c r="I98" s="610">
        <v>444</v>
      </c>
      <c r="J98" s="593">
        <v>0.54545454545454541</v>
      </c>
      <c r="K98" s="593">
        <v>74</v>
      </c>
      <c r="L98" s="610">
        <v>11</v>
      </c>
      <c r="M98" s="610">
        <v>814</v>
      </c>
      <c r="N98" s="593">
        <v>1</v>
      </c>
      <c r="O98" s="593">
        <v>74</v>
      </c>
      <c r="P98" s="610">
        <v>6</v>
      </c>
      <c r="Q98" s="610">
        <v>450</v>
      </c>
      <c r="R98" s="598">
        <v>0.55282555282555279</v>
      </c>
      <c r="S98" s="611">
        <v>75</v>
      </c>
    </row>
    <row r="99" spans="1:19" ht="14.45" customHeight="1" x14ac:dyDescent="0.2">
      <c r="A99" s="592" t="s">
        <v>1017</v>
      </c>
      <c r="B99" s="593" t="s">
        <v>1018</v>
      </c>
      <c r="C99" s="593" t="s">
        <v>457</v>
      </c>
      <c r="D99" s="593" t="s">
        <v>555</v>
      </c>
      <c r="E99" s="593" t="s">
        <v>1035</v>
      </c>
      <c r="F99" s="593" t="s">
        <v>1050</v>
      </c>
      <c r="G99" s="593" t="s">
        <v>1051</v>
      </c>
      <c r="H99" s="610">
        <v>4</v>
      </c>
      <c r="I99" s="610">
        <v>708</v>
      </c>
      <c r="J99" s="593">
        <v>0.49719101123595505</v>
      </c>
      <c r="K99" s="593">
        <v>177</v>
      </c>
      <c r="L99" s="610">
        <v>8</v>
      </c>
      <c r="M99" s="610">
        <v>1424</v>
      </c>
      <c r="N99" s="593">
        <v>1</v>
      </c>
      <c r="O99" s="593">
        <v>178</v>
      </c>
      <c r="P99" s="610">
        <v>5</v>
      </c>
      <c r="Q99" s="610">
        <v>895</v>
      </c>
      <c r="R99" s="598">
        <v>0.6285112359550562</v>
      </c>
      <c r="S99" s="611">
        <v>179</v>
      </c>
    </row>
    <row r="100" spans="1:19" ht="14.45" customHeight="1" x14ac:dyDescent="0.2">
      <c r="A100" s="592" t="s">
        <v>1017</v>
      </c>
      <c r="B100" s="593" t="s">
        <v>1018</v>
      </c>
      <c r="C100" s="593" t="s">
        <v>457</v>
      </c>
      <c r="D100" s="593" t="s">
        <v>555</v>
      </c>
      <c r="E100" s="593" t="s">
        <v>1035</v>
      </c>
      <c r="F100" s="593" t="s">
        <v>1054</v>
      </c>
      <c r="G100" s="593" t="s">
        <v>1055</v>
      </c>
      <c r="H100" s="610">
        <v>15</v>
      </c>
      <c r="I100" s="610">
        <v>500</v>
      </c>
      <c r="J100" s="593">
        <v>1.0714209184220111</v>
      </c>
      <c r="K100" s="593">
        <v>33.333333333333336</v>
      </c>
      <c r="L100" s="610">
        <v>14</v>
      </c>
      <c r="M100" s="610">
        <v>466.67000000000007</v>
      </c>
      <c r="N100" s="593">
        <v>1</v>
      </c>
      <c r="O100" s="593">
        <v>33.333571428571432</v>
      </c>
      <c r="P100" s="610">
        <v>13</v>
      </c>
      <c r="Q100" s="610">
        <v>433.33000000000004</v>
      </c>
      <c r="R100" s="598">
        <v>0.92855765315962024</v>
      </c>
      <c r="S100" s="611">
        <v>33.333076923076923</v>
      </c>
    </row>
    <row r="101" spans="1:19" ht="14.45" customHeight="1" x14ac:dyDescent="0.2">
      <c r="A101" s="592" t="s">
        <v>1017</v>
      </c>
      <c r="B101" s="593" t="s">
        <v>1018</v>
      </c>
      <c r="C101" s="593" t="s">
        <v>457</v>
      </c>
      <c r="D101" s="593" t="s">
        <v>555</v>
      </c>
      <c r="E101" s="593" t="s">
        <v>1035</v>
      </c>
      <c r="F101" s="593" t="s">
        <v>1056</v>
      </c>
      <c r="G101" s="593" t="s">
        <v>1057</v>
      </c>
      <c r="H101" s="610">
        <v>1</v>
      </c>
      <c r="I101" s="610">
        <v>37</v>
      </c>
      <c r="J101" s="593"/>
      <c r="K101" s="593">
        <v>37</v>
      </c>
      <c r="L101" s="610"/>
      <c r="M101" s="610"/>
      <c r="N101" s="593"/>
      <c r="O101" s="593"/>
      <c r="P101" s="610"/>
      <c r="Q101" s="610"/>
      <c r="R101" s="598"/>
      <c r="S101" s="611"/>
    </row>
    <row r="102" spans="1:19" ht="14.45" customHeight="1" x14ac:dyDescent="0.2">
      <c r="A102" s="592" t="s">
        <v>1017</v>
      </c>
      <c r="B102" s="593" t="s">
        <v>1018</v>
      </c>
      <c r="C102" s="593" t="s">
        <v>457</v>
      </c>
      <c r="D102" s="593" t="s">
        <v>555</v>
      </c>
      <c r="E102" s="593" t="s">
        <v>1035</v>
      </c>
      <c r="F102" s="593" t="s">
        <v>1062</v>
      </c>
      <c r="G102" s="593" t="s">
        <v>1063</v>
      </c>
      <c r="H102" s="610">
        <v>29</v>
      </c>
      <c r="I102" s="610">
        <v>2146</v>
      </c>
      <c r="J102" s="593">
        <v>0.65909090909090906</v>
      </c>
      <c r="K102" s="593">
        <v>74</v>
      </c>
      <c r="L102" s="610">
        <v>44</v>
      </c>
      <c r="M102" s="610">
        <v>3256</v>
      </c>
      <c r="N102" s="593">
        <v>1</v>
      </c>
      <c r="O102" s="593">
        <v>74</v>
      </c>
      <c r="P102" s="610">
        <v>61</v>
      </c>
      <c r="Q102" s="610">
        <v>4575</v>
      </c>
      <c r="R102" s="598">
        <v>1.4050982800982801</v>
      </c>
      <c r="S102" s="611">
        <v>75</v>
      </c>
    </row>
    <row r="103" spans="1:19" ht="14.45" customHeight="1" x14ac:dyDescent="0.2">
      <c r="A103" s="592" t="s">
        <v>1017</v>
      </c>
      <c r="B103" s="593" t="s">
        <v>1018</v>
      </c>
      <c r="C103" s="593" t="s">
        <v>457</v>
      </c>
      <c r="D103" s="593" t="s">
        <v>555</v>
      </c>
      <c r="E103" s="593" t="s">
        <v>1035</v>
      </c>
      <c r="F103" s="593" t="s">
        <v>1064</v>
      </c>
      <c r="G103" s="593" t="s">
        <v>1065</v>
      </c>
      <c r="H103" s="610">
        <v>8</v>
      </c>
      <c r="I103" s="610">
        <v>2840</v>
      </c>
      <c r="J103" s="593">
        <v>1.1428571428571428</v>
      </c>
      <c r="K103" s="593">
        <v>355</v>
      </c>
      <c r="L103" s="610">
        <v>7</v>
      </c>
      <c r="M103" s="610">
        <v>2485</v>
      </c>
      <c r="N103" s="593">
        <v>1</v>
      </c>
      <c r="O103" s="593">
        <v>355</v>
      </c>
      <c r="P103" s="610">
        <v>5</v>
      </c>
      <c r="Q103" s="610">
        <v>1790</v>
      </c>
      <c r="R103" s="598">
        <v>0.72032193158953728</v>
      </c>
      <c r="S103" s="611">
        <v>358</v>
      </c>
    </row>
    <row r="104" spans="1:19" ht="14.45" customHeight="1" x14ac:dyDescent="0.2">
      <c r="A104" s="592" t="s">
        <v>1017</v>
      </c>
      <c r="B104" s="593" t="s">
        <v>1018</v>
      </c>
      <c r="C104" s="593" t="s">
        <v>457</v>
      </c>
      <c r="D104" s="593" t="s">
        <v>555</v>
      </c>
      <c r="E104" s="593" t="s">
        <v>1035</v>
      </c>
      <c r="F104" s="593" t="s">
        <v>1066</v>
      </c>
      <c r="G104" s="593" t="s">
        <v>1067</v>
      </c>
      <c r="H104" s="610">
        <v>11</v>
      </c>
      <c r="I104" s="610">
        <v>2453</v>
      </c>
      <c r="J104" s="593">
        <v>0.42307692307692307</v>
      </c>
      <c r="K104" s="593">
        <v>223</v>
      </c>
      <c r="L104" s="610">
        <v>26</v>
      </c>
      <c r="M104" s="610">
        <v>5798</v>
      </c>
      <c r="N104" s="593">
        <v>1</v>
      </c>
      <c r="O104" s="593">
        <v>223</v>
      </c>
      <c r="P104" s="610">
        <v>12</v>
      </c>
      <c r="Q104" s="610">
        <v>2712</v>
      </c>
      <c r="R104" s="598">
        <v>0.46774749913763369</v>
      </c>
      <c r="S104" s="611">
        <v>226</v>
      </c>
    </row>
    <row r="105" spans="1:19" ht="14.45" customHeight="1" x14ac:dyDescent="0.2">
      <c r="A105" s="592" t="s">
        <v>1017</v>
      </c>
      <c r="B105" s="593" t="s">
        <v>1018</v>
      </c>
      <c r="C105" s="593" t="s">
        <v>457</v>
      </c>
      <c r="D105" s="593" t="s">
        <v>555</v>
      </c>
      <c r="E105" s="593" t="s">
        <v>1035</v>
      </c>
      <c r="F105" s="593" t="s">
        <v>1068</v>
      </c>
      <c r="G105" s="593" t="s">
        <v>1069</v>
      </c>
      <c r="H105" s="610"/>
      <c r="I105" s="610"/>
      <c r="J105" s="593"/>
      <c r="K105" s="593"/>
      <c r="L105" s="610">
        <v>1</v>
      </c>
      <c r="M105" s="610">
        <v>77</v>
      </c>
      <c r="N105" s="593">
        <v>1</v>
      </c>
      <c r="O105" s="593">
        <v>77</v>
      </c>
      <c r="P105" s="610"/>
      <c r="Q105" s="610"/>
      <c r="R105" s="598"/>
      <c r="S105" s="611"/>
    </row>
    <row r="106" spans="1:19" ht="14.45" customHeight="1" x14ac:dyDescent="0.2">
      <c r="A106" s="592" t="s">
        <v>1017</v>
      </c>
      <c r="B106" s="593" t="s">
        <v>1018</v>
      </c>
      <c r="C106" s="593" t="s">
        <v>457</v>
      </c>
      <c r="D106" s="593" t="s">
        <v>555</v>
      </c>
      <c r="E106" s="593" t="s">
        <v>1035</v>
      </c>
      <c r="F106" s="593" t="s">
        <v>1074</v>
      </c>
      <c r="G106" s="593" t="s">
        <v>1075</v>
      </c>
      <c r="H106" s="610">
        <v>4</v>
      </c>
      <c r="I106" s="610">
        <v>2804</v>
      </c>
      <c r="J106" s="593">
        <v>1.9971509971509971</v>
      </c>
      <c r="K106" s="593">
        <v>701</v>
      </c>
      <c r="L106" s="610">
        <v>2</v>
      </c>
      <c r="M106" s="610">
        <v>1404</v>
      </c>
      <c r="N106" s="593">
        <v>1</v>
      </c>
      <c r="O106" s="593">
        <v>702</v>
      </c>
      <c r="P106" s="610">
        <v>3</v>
      </c>
      <c r="Q106" s="610">
        <v>2121</v>
      </c>
      <c r="R106" s="598">
        <v>1.5106837606837606</v>
      </c>
      <c r="S106" s="611">
        <v>707</v>
      </c>
    </row>
    <row r="107" spans="1:19" ht="14.45" customHeight="1" x14ac:dyDescent="0.2">
      <c r="A107" s="592" t="s">
        <v>1017</v>
      </c>
      <c r="B107" s="593" t="s">
        <v>1018</v>
      </c>
      <c r="C107" s="593" t="s">
        <v>457</v>
      </c>
      <c r="D107" s="593" t="s">
        <v>555</v>
      </c>
      <c r="E107" s="593" t="s">
        <v>1035</v>
      </c>
      <c r="F107" s="593" t="s">
        <v>1076</v>
      </c>
      <c r="G107" s="593" t="s">
        <v>1077</v>
      </c>
      <c r="H107" s="610">
        <v>126</v>
      </c>
      <c r="I107" s="610">
        <v>29106</v>
      </c>
      <c r="J107" s="593">
        <v>0.66029945553539016</v>
      </c>
      <c r="K107" s="593">
        <v>231</v>
      </c>
      <c r="L107" s="610">
        <v>190</v>
      </c>
      <c r="M107" s="610">
        <v>44080</v>
      </c>
      <c r="N107" s="593">
        <v>1</v>
      </c>
      <c r="O107" s="593">
        <v>232</v>
      </c>
      <c r="P107" s="610">
        <v>138</v>
      </c>
      <c r="Q107" s="610">
        <v>32154</v>
      </c>
      <c r="R107" s="598">
        <v>0.72944646098003629</v>
      </c>
      <c r="S107" s="611">
        <v>233</v>
      </c>
    </row>
    <row r="108" spans="1:19" ht="14.45" customHeight="1" x14ac:dyDescent="0.2">
      <c r="A108" s="592" t="s">
        <v>1017</v>
      </c>
      <c r="B108" s="593" t="s">
        <v>1018</v>
      </c>
      <c r="C108" s="593" t="s">
        <v>457</v>
      </c>
      <c r="D108" s="593" t="s">
        <v>555</v>
      </c>
      <c r="E108" s="593" t="s">
        <v>1035</v>
      </c>
      <c r="F108" s="593" t="s">
        <v>1078</v>
      </c>
      <c r="G108" s="593" t="s">
        <v>1079</v>
      </c>
      <c r="H108" s="610"/>
      <c r="I108" s="610"/>
      <c r="J108" s="593"/>
      <c r="K108" s="593"/>
      <c r="L108" s="610">
        <v>0</v>
      </c>
      <c r="M108" s="610">
        <v>0</v>
      </c>
      <c r="N108" s="593"/>
      <c r="O108" s="593"/>
      <c r="P108" s="610"/>
      <c r="Q108" s="610"/>
      <c r="R108" s="598"/>
      <c r="S108" s="611"/>
    </row>
    <row r="109" spans="1:19" ht="14.45" customHeight="1" x14ac:dyDescent="0.2">
      <c r="A109" s="592" t="s">
        <v>1017</v>
      </c>
      <c r="B109" s="593" t="s">
        <v>1018</v>
      </c>
      <c r="C109" s="593" t="s">
        <v>457</v>
      </c>
      <c r="D109" s="593" t="s">
        <v>1013</v>
      </c>
      <c r="E109" s="593" t="s">
        <v>1019</v>
      </c>
      <c r="F109" s="593" t="s">
        <v>1020</v>
      </c>
      <c r="G109" s="593" t="s">
        <v>1021</v>
      </c>
      <c r="H109" s="610">
        <v>1.6</v>
      </c>
      <c r="I109" s="610">
        <v>86.56</v>
      </c>
      <c r="J109" s="593">
        <v>0.30769230769230771</v>
      </c>
      <c r="K109" s="593">
        <v>54.1</v>
      </c>
      <c r="L109" s="610">
        <v>5.2</v>
      </c>
      <c r="M109" s="610">
        <v>281.32</v>
      </c>
      <c r="N109" s="593">
        <v>1</v>
      </c>
      <c r="O109" s="593">
        <v>54.099999999999994</v>
      </c>
      <c r="P109" s="610">
        <v>3.2</v>
      </c>
      <c r="Q109" s="610">
        <v>173.96</v>
      </c>
      <c r="R109" s="598">
        <v>0.61837053888809901</v>
      </c>
      <c r="S109" s="611">
        <v>54.362499999999997</v>
      </c>
    </row>
    <row r="110" spans="1:19" ht="14.45" customHeight="1" x14ac:dyDescent="0.2">
      <c r="A110" s="592" t="s">
        <v>1017</v>
      </c>
      <c r="B110" s="593" t="s">
        <v>1018</v>
      </c>
      <c r="C110" s="593" t="s">
        <v>457</v>
      </c>
      <c r="D110" s="593" t="s">
        <v>1013</v>
      </c>
      <c r="E110" s="593" t="s">
        <v>1019</v>
      </c>
      <c r="F110" s="593" t="s">
        <v>1024</v>
      </c>
      <c r="G110" s="593" t="s">
        <v>500</v>
      </c>
      <c r="H110" s="610"/>
      <c r="I110" s="610"/>
      <c r="J110" s="593"/>
      <c r="K110" s="593"/>
      <c r="L110" s="610">
        <v>0.2</v>
      </c>
      <c r="M110" s="610">
        <v>11.21</v>
      </c>
      <c r="N110" s="593">
        <v>1</v>
      </c>
      <c r="O110" s="593">
        <v>56.050000000000004</v>
      </c>
      <c r="P110" s="610">
        <v>0.2</v>
      </c>
      <c r="Q110" s="610">
        <v>10.119999999999999</v>
      </c>
      <c r="R110" s="598">
        <v>0.90276538804638706</v>
      </c>
      <c r="S110" s="611">
        <v>50.599999999999994</v>
      </c>
    </row>
    <row r="111" spans="1:19" ht="14.45" customHeight="1" x14ac:dyDescent="0.2">
      <c r="A111" s="592" t="s">
        <v>1017</v>
      </c>
      <c r="B111" s="593" t="s">
        <v>1018</v>
      </c>
      <c r="C111" s="593" t="s">
        <v>457</v>
      </c>
      <c r="D111" s="593" t="s">
        <v>1013</v>
      </c>
      <c r="E111" s="593" t="s">
        <v>1019</v>
      </c>
      <c r="F111" s="593" t="s">
        <v>1025</v>
      </c>
      <c r="G111" s="593" t="s">
        <v>1026</v>
      </c>
      <c r="H111" s="610">
        <v>0.1</v>
      </c>
      <c r="I111" s="610">
        <v>17.7</v>
      </c>
      <c r="J111" s="593"/>
      <c r="K111" s="593">
        <v>176.99999999999997</v>
      </c>
      <c r="L111" s="610"/>
      <c r="M111" s="610"/>
      <c r="N111" s="593"/>
      <c r="O111" s="593"/>
      <c r="P111" s="610"/>
      <c r="Q111" s="610"/>
      <c r="R111" s="598"/>
      <c r="S111" s="611"/>
    </row>
    <row r="112" spans="1:19" ht="14.45" customHeight="1" x14ac:dyDescent="0.2">
      <c r="A112" s="592" t="s">
        <v>1017</v>
      </c>
      <c r="B112" s="593" t="s">
        <v>1018</v>
      </c>
      <c r="C112" s="593" t="s">
        <v>457</v>
      </c>
      <c r="D112" s="593" t="s">
        <v>1013</v>
      </c>
      <c r="E112" s="593" t="s">
        <v>1019</v>
      </c>
      <c r="F112" s="593" t="s">
        <v>1029</v>
      </c>
      <c r="G112" s="593" t="s">
        <v>483</v>
      </c>
      <c r="H112" s="610">
        <v>0.45</v>
      </c>
      <c r="I112" s="610">
        <v>2.16</v>
      </c>
      <c r="J112" s="593">
        <v>0.33333333333333331</v>
      </c>
      <c r="K112" s="593">
        <v>4.8</v>
      </c>
      <c r="L112" s="610">
        <v>1.35</v>
      </c>
      <c r="M112" s="610">
        <v>6.48</v>
      </c>
      <c r="N112" s="593">
        <v>1</v>
      </c>
      <c r="O112" s="593">
        <v>4.8</v>
      </c>
      <c r="P112" s="610">
        <v>1.05</v>
      </c>
      <c r="Q112" s="610">
        <v>5.0399999999999991</v>
      </c>
      <c r="R112" s="598">
        <v>0.77777777777777757</v>
      </c>
      <c r="S112" s="611">
        <v>4.7999999999999989</v>
      </c>
    </row>
    <row r="113" spans="1:19" ht="14.45" customHeight="1" x14ac:dyDescent="0.2">
      <c r="A113" s="592" t="s">
        <v>1017</v>
      </c>
      <c r="B113" s="593" t="s">
        <v>1018</v>
      </c>
      <c r="C113" s="593" t="s">
        <v>457</v>
      </c>
      <c r="D113" s="593" t="s">
        <v>1013</v>
      </c>
      <c r="E113" s="593" t="s">
        <v>1019</v>
      </c>
      <c r="F113" s="593" t="s">
        <v>1030</v>
      </c>
      <c r="G113" s="593" t="s">
        <v>1031</v>
      </c>
      <c r="H113" s="610"/>
      <c r="I113" s="610"/>
      <c r="J113" s="593"/>
      <c r="K113" s="593"/>
      <c r="L113" s="610">
        <v>1</v>
      </c>
      <c r="M113" s="610">
        <v>104.44</v>
      </c>
      <c r="N113" s="593">
        <v>1</v>
      </c>
      <c r="O113" s="593">
        <v>104.44</v>
      </c>
      <c r="P113" s="610"/>
      <c r="Q113" s="610"/>
      <c r="R113" s="598"/>
      <c r="S113" s="611"/>
    </row>
    <row r="114" spans="1:19" ht="14.45" customHeight="1" x14ac:dyDescent="0.2">
      <c r="A114" s="592" t="s">
        <v>1017</v>
      </c>
      <c r="B114" s="593" t="s">
        <v>1018</v>
      </c>
      <c r="C114" s="593" t="s">
        <v>457</v>
      </c>
      <c r="D114" s="593" t="s">
        <v>1013</v>
      </c>
      <c r="E114" s="593" t="s">
        <v>1035</v>
      </c>
      <c r="F114" s="593" t="s">
        <v>1040</v>
      </c>
      <c r="G114" s="593" t="s">
        <v>1041</v>
      </c>
      <c r="H114" s="610">
        <v>315</v>
      </c>
      <c r="I114" s="610">
        <v>11655</v>
      </c>
      <c r="J114" s="593">
        <v>1.3938053097345133</v>
      </c>
      <c r="K114" s="593">
        <v>37</v>
      </c>
      <c r="L114" s="610">
        <v>226</v>
      </c>
      <c r="M114" s="610">
        <v>8362</v>
      </c>
      <c r="N114" s="593">
        <v>1</v>
      </c>
      <c r="O114" s="593">
        <v>37</v>
      </c>
      <c r="P114" s="610">
        <v>182</v>
      </c>
      <c r="Q114" s="610">
        <v>6916</v>
      </c>
      <c r="R114" s="598">
        <v>0.82707486247309259</v>
      </c>
      <c r="S114" s="611">
        <v>38</v>
      </c>
    </row>
    <row r="115" spans="1:19" ht="14.45" customHeight="1" x14ac:dyDescent="0.2">
      <c r="A115" s="592" t="s">
        <v>1017</v>
      </c>
      <c r="B115" s="593" t="s">
        <v>1018</v>
      </c>
      <c r="C115" s="593" t="s">
        <v>457</v>
      </c>
      <c r="D115" s="593" t="s">
        <v>1013</v>
      </c>
      <c r="E115" s="593" t="s">
        <v>1035</v>
      </c>
      <c r="F115" s="593" t="s">
        <v>1042</v>
      </c>
      <c r="G115" s="593" t="s">
        <v>1043</v>
      </c>
      <c r="H115" s="610">
        <v>562</v>
      </c>
      <c r="I115" s="610">
        <v>5620</v>
      </c>
      <c r="J115" s="593">
        <v>1.5965909090909092</v>
      </c>
      <c r="K115" s="593">
        <v>10</v>
      </c>
      <c r="L115" s="610">
        <v>352</v>
      </c>
      <c r="M115" s="610">
        <v>3520</v>
      </c>
      <c r="N115" s="593">
        <v>1</v>
      </c>
      <c r="O115" s="593">
        <v>10</v>
      </c>
      <c r="P115" s="610">
        <v>381</v>
      </c>
      <c r="Q115" s="610">
        <v>3810</v>
      </c>
      <c r="R115" s="598">
        <v>1.0823863636363635</v>
      </c>
      <c r="S115" s="611">
        <v>10</v>
      </c>
    </row>
    <row r="116" spans="1:19" ht="14.45" customHeight="1" x14ac:dyDescent="0.2">
      <c r="A116" s="592" t="s">
        <v>1017</v>
      </c>
      <c r="B116" s="593" t="s">
        <v>1018</v>
      </c>
      <c r="C116" s="593" t="s">
        <v>457</v>
      </c>
      <c r="D116" s="593" t="s">
        <v>1013</v>
      </c>
      <c r="E116" s="593" t="s">
        <v>1035</v>
      </c>
      <c r="F116" s="593" t="s">
        <v>1044</v>
      </c>
      <c r="G116" s="593" t="s">
        <v>1045</v>
      </c>
      <c r="H116" s="610">
        <v>6</v>
      </c>
      <c r="I116" s="610">
        <v>30</v>
      </c>
      <c r="J116" s="593">
        <v>0.75</v>
      </c>
      <c r="K116" s="593">
        <v>5</v>
      </c>
      <c r="L116" s="610">
        <v>8</v>
      </c>
      <c r="M116" s="610">
        <v>40</v>
      </c>
      <c r="N116" s="593">
        <v>1</v>
      </c>
      <c r="O116" s="593">
        <v>5</v>
      </c>
      <c r="P116" s="610">
        <v>10</v>
      </c>
      <c r="Q116" s="610">
        <v>50</v>
      </c>
      <c r="R116" s="598">
        <v>1.25</v>
      </c>
      <c r="S116" s="611">
        <v>5</v>
      </c>
    </row>
    <row r="117" spans="1:19" ht="14.45" customHeight="1" x14ac:dyDescent="0.2">
      <c r="A117" s="592" t="s">
        <v>1017</v>
      </c>
      <c r="B117" s="593" t="s">
        <v>1018</v>
      </c>
      <c r="C117" s="593" t="s">
        <v>457</v>
      </c>
      <c r="D117" s="593" t="s">
        <v>1013</v>
      </c>
      <c r="E117" s="593" t="s">
        <v>1035</v>
      </c>
      <c r="F117" s="593" t="s">
        <v>1046</v>
      </c>
      <c r="G117" s="593" t="s">
        <v>1047</v>
      </c>
      <c r="H117" s="610">
        <v>1</v>
      </c>
      <c r="I117" s="610">
        <v>5</v>
      </c>
      <c r="J117" s="593"/>
      <c r="K117" s="593">
        <v>5</v>
      </c>
      <c r="L117" s="610"/>
      <c r="M117" s="610"/>
      <c r="N117" s="593"/>
      <c r="O117" s="593"/>
      <c r="P117" s="610"/>
      <c r="Q117" s="610"/>
      <c r="R117" s="598"/>
      <c r="S117" s="611"/>
    </row>
    <row r="118" spans="1:19" ht="14.45" customHeight="1" x14ac:dyDescent="0.2">
      <c r="A118" s="592" t="s">
        <v>1017</v>
      </c>
      <c r="B118" s="593" t="s">
        <v>1018</v>
      </c>
      <c r="C118" s="593" t="s">
        <v>457</v>
      </c>
      <c r="D118" s="593" t="s">
        <v>1013</v>
      </c>
      <c r="E118" s="593" t="s">
        <v>1035</v>
      </c>
      <c r="F118" s="593" t="s">
        <v>1048</v>
      </c>
      <c r="G118" s="593" t="s">
        <v>1049</v>
      </c>
      <c r="H118" s="610">
        <v>293</v>
      </c>
      <c r="I118" s="610">
        <v>21682</v>
      </c>
      <c r="J118" s="593">
        <v>1.8427672955974843</v>
      </c>
      <c r="K118" s="593">
        <v>74</v>
      </c>
      <c r="L118" s="610">
        <v>159</v>
      </c>
      <c r="M118" s="610">
        <v>11766</v>
      </c>
      <c r="N118" s="593">
        <v>1</v>
      </c>
      <c r="O118" s="593">
        <v>74</v>
      </c>
      <c r="P118" s="610">
        <v>134</v>
      </c>
      <c r="Q118" s="610">
        <v>10050</v>
      </c>
      <c r="R118" s="598">
        <v>0.85415604283528812</v>
      </c>
      <c r="S118" s="611">
        <v>75</v>
      </c>
    </row>
    <row r="119" spans="1:19" ht="14.45" customHeight="1" x14ac:dyDescent="0.2">
      <c r="A119" s="592" t="s">
        <v>1017</v>
      </c>
      <c r="B119" s="593" t="s">
        <v>1018</v>
      </c>
      <c r="C119" s="593" t="s">
        <v>457</v>
      </c>
      <c r="D119" s="593" t="s">
        <v>1013</v>
      </c>
      <c r="E119" s="593" t="s">
        <v>1035</v>
      </c>
      <c r="F119" s="593" t="s">
        <v>1050</v>
      </c>
      <c r="G119" s="593" t="s">
        <v>1051</v>
      </c>
      <c r="H119" s="610">
        <v>1</v>
      </c>
      <c r="I119" s="610">
        <v>177</v>
      </c>
      <c r="J119" s="593"/>
      <c r="K119" s="593">
        <v>177</v>
      </c>
      <c r="L119" s="610"/>
      <c r="M119" s="610"/>
      <c r="N119" s="593"/>
      <c r="O119" s="593"/>
      <c r="P119" s="610">
        <v>1</v>
      </c>
      <c r="Q119" s="610">
        <v>179</v>
      </c>
      <c r="R119" s="598"/>
      <c r="S119" s="611">
        <v>179</v>
      </c>
    </row>
    <row r="120" spans="1:19" ht="14.45" customHeight="1" x14ac:dyDescent="0.2">
      <c r="A120" s="592" t="s">
        <v>1017</v>
      </c>
      <c r="B120" s="593" t="s">
        <v>1018</v>
      </c>
      <c r="C120" s="593" t="s">
        <v>457</v>
      </c>
      <c r="D120" s="593" t="s">
        <v>1013</v>
      </c>
      <c r="E120" s="593" t="s">
        <v>1035</v>
      </c>
      <c r="F120" s="593" t="s">
        <v>1052</v>
      </c>
      <c r="G120" s="593" t="s">
        <v>1053</v>
      </c>
      <c r="H120" s="610">
        <v>1</v>
      </c>
      <c r="I120" s="610">
        <v>272</v>
      </c>
      <c r="J120" s="593"/>
      <c r="K120" s="593">
        <v>272</v>
      </c>
      <c r="L120" s="610"/>
      <c r="M120" s="610"/>
      <c r="N120" s="593"/>
      <c r="O120" s="593"/>
      <c r="P120" s="610"/>
      <c r="Q120" s="610"/>
      <c r="R120" s="598"/>
      <c r="S120" s="611"/>
    </row>
    <row r="121" spans="1:19" ht="14.45" customHeight="1" x14ac:dyDescent="0.2">
      <c r="A121" s="592" t="s">
        <v>1017</v>
      </c>
      <c r="B121" s="593" t="s">
        <v>1018</v>
      </c>
      <c r="C121" s="593" t="s">
        <v>457</v>
      </c>
      <c r="D121" s="593" t="s">
        <v>1013</v>
      </c>
      <c r="E121" s="593" t="s">
        <v>1035</v>
      </c>
      <c r="F121" s="593" t="s">
        <v>1054</v>
      </c>
      <c r="G121" s="593" t="s">
        <v>1055</v>
      </c>
      <c r="H121" s="610">
        <v>697</v>
      </c>
      <c r="I121" s="610">
        <v>23233.339999999997</v>
      </c>
      <c r="J121" s="593">
        <v>1.7645570216311335</v>
      </c>
      <c r="K121" s="593">
        <v>33.333342898134859</v>
      </c>
      <c r="L121" s="610">
        <v>395</v>
      </c>
      <c r="M121" s="610">
        <v>13166.67</v>
      </c>
      <c r="N121" s="593">
        <v>1</v>
      </c>
      <c r="O121" s="593">
        <v>33.333341772151897</v>
      </c>
      <c r="P121" s="610">
        <v>467</v>
      </c>
      <c r="Q121" s="610">
        <v>15566.67</v>
      </c>
      <c r="R121" s="598">
        <v>1.182278434866219</v>
      </c>
      <c r="S121" s="611">
        <v>33.333340471092079</v>
      </c>
    </row>
    <row r="122" spans="1:19" ht="14.45" customHeight="1" x14ac:dyDescent="0.2">
      <c r="A122" s="592" t="s">
        <v>1017</v>
      </c>
      <c r="B122" s="593" t="s">
        <v>1018</v>
      </c>
      <c r="C122" s="593" t="s">
        <v>457</v>
      </c>
      <c r="D122" s="593" t="s">
        <v>1013</v>
      </c>
      <c r="E122" s="593" t="s">
        <v>1035</v>
      </c>
      <c r="F122" s="593" t="s">
        <v>1056</v>
      </c>
      <c r="G122" s="593" t="s">
        <v>1057</v>
      </c>
      <c r="H122" s="610">
        <v>9</v>
      </c>
      <c r="I122" s="610">
        <v>333</v>
      </c>
      <c r="J122" s="593">
        <v>2.25</v>
      </c>
      <c r="K122" s="593">
        <v>37</v>
      </c>
      <c r="L122" s="610">
        <v>4</v>
      </c>
      <c r="M122" s="610">
        <v>148</v>
      </c>
      <c r="N122" s="593">
        <v>1</v>
      </c>
      <c r="O122" s="593">
        <v>37</v>
      </c>
      <c r="P122" s="610"/>
      <c r="Q122" s="610"/>
      <c r="R122" s="598"/>
      <c r="S122" s="611"/>
    </row>
    <row r="123" spans="1:19" ht="14.45" customHeight="1" x14ac:dyDescent="0.2">
      <c r="A123" s="592" t="s">
        <v>1017</v>
      </c>
      <c r="B123" s="593" t="s">
        <v>1018</v>
      </c>
      <c r="C123" s="593" t="s">
        <v>457</v>
      </c>
      <c r="D123" s="593" t="s">
        <v>1013</v>
      </c>
      <c r="E123" s="593" t="s">
        <v>1035</v>
      </c>
      <c r="F123" s="593" t="s">
        <v>1060</v>
      </c>
      <c r="G123" s="593" t="s">
        <v>1061</v>
      </c>
      <c r="H123" s="610">
        <v>33</v>
      </c>
      <c r="I123" s="610">
        <v>4356</v>
      </c>
      <c r="J123" s="593">
        <v>1.1000000000000001</v>
      </c>
      <c r="K123" s="593">
        <v>132</v>
      </c>
      <c r="L123" s="610">
        <v>30</v>
      </c>
      <c r="M123" s="610">
        <v>3960</v>
      </c>
      <c r="N123" s="593">
        <v>1</v>
      </c>
      <c r="O123" s="593">
        <v>132</v>
      </c>
      <c r="P123" s="610">
        <v>22</v>
      </c>
      <c r="Q123" s="610">
        <v>2970</v>
      </c>
      <c r="R123" s="598">
        <v>0.75</v>
      </c>
      <c r="S123" s="611">
        <v>135</v>
      </c>
    </row>
    <row r="124" spans="1:19" ht="14.45" customHeight="1" x14ac:dyDescent="0.2">
      <c r="A124" s="592" t="s">
        <v>1017</v>
      </c>
      <c r="B124" s="593" t="s">
        <v>1018</v>
      </c>
      <c r="C124" s="593" t="s">
        <v>457</v>
      </c>
      <c r="D124" s="593" t="s">
        <v>1013</v>
      </c>
      <c r="E124" s="593" t="s">
        <v>1035</v>
      </c>
      <c r="F124" s="593" t="s">
        <v>1062</v>
      </c>
      <c r="G124" s="593" t="s">
        <v>1063</v>
      </c>
      <c r="H124" s="610">
        <v>243</v>
      </c>
      <c r="I124" s="610">
        <v>17982</v>
      </c>
      <c r="J124" s="593">
        <v>48.6</v>
      </c>
      <c r="K124" s="593">
        <v>74</v>
      </c>
      <c r="L124" s="610">
        <v>5</v>
      </c>
      <c r="M124" s="610">
        <v>370</v>
      </c>
      <c r="N124" s="593">
        <v>1</v>
      </c>
      <c r="O124" s="593">
        <v>74</v>
      </c>
      <c r="P124" s="610">
        <v>8</v>
      </c>
      <c r="Q124" s="610">
        <v>600</v>
      </c>
      <c r="R124" s="598">
        <v>1.6216216216216217</v>
      </c>
      <c r="S124" s="611">
        <v>75</v>
      </c>
    </row>
    <row r="125" spans="1:19" ht="14.45" customHeight="1" x14ac:dyDescent="0.2">
      <c r="A125" s="592" t="s">
        <v>1017</v>
      </c>
      <c r="B125" s="593" t="s">
        <v>1018</v>
      </c>
      <c r="C125" s="593" t="s">
        <v>457</v>
      </c>
      <c r="D125" s="593" t="s">
        <v>1013</v>
      </c>
      <c r="E125" s="593" t="s">
        <v>1035</v>
      </c>
      <c r="F125" s="593" t="s">
        <v>1064</v>
      </c>
      <c r="G125" s="593" t="s">
        <v>1065</v>
      </c>
      <c r="H125" s="610">
        <v>562</v>
      </c>
      <c r="I125" s="610">
        <v>199510</v>
      </c>
      <c r="J125" s="593">
        <v>1.6242774566473988</v>
      </c>
      <c r="K125" s="593">
        <v>355</v>
      </c>
      <c r="L125" s="610">
        <v>346</v>
      </c>
      <c r="M125" s="610">
        <v>122830</v>
      </c>
      <c r="N125" s="593">
        <v>1</v>
      </c>
      <c r="O125" s="593">
        <v>355</v>
      </c>
      <c r="P125" s="610">
        <v>365</v>
      </c>
      <c r="Q125" s="610">
        <v>130670</v>
      </c>
      <c r="R125" s="598">
        <v>1.0638280550354149</v>
      </c>
      <c r="S125" s="611">
        <v>358</v>
      </c>
    </row>
    <row r="126" spans="1:19" ht="14.45" customHeight="1" x14ac:dyDescent="0.2">
      <c r="A126" s="592" t="s">
        <v>1017</v>
      </c>
      <c r="B126" s="593" t="s">
        <v>1018</v>
      </c>
      <c r="C126" s="593" t="s">
        <v>457</v>
      </c>
      <c r="D126" s="593" t="s">
        <v>1013</v>
      </c>
      <c r="E126" s="593" t="s">
        <v>1035</v>
      </c>
      <c r="F126" s="593" t="s">
        <v>1066</v>
      </c>
      <c r="G126" s="593" t="s">
        <v>1067</v>
      </c>
      <c r="H126" s="610">
        <v>846</v>
      </c>
      <c r="I126" s="610">
        <v>188658</v>
      </c>
      <c r="J126" s="593">
        <v>1.3756097560975609</v>
      </c>
      <c r="K126" s="593">
        <v>223</v>
      </c>
      <c r="L126" s="610">
        <v>615</v>
      </c>
      <c r="M126" s="610">
        <v>137145</v>
      </c>
      <c r="N126" s="593">
        <v>1</v>
      </c>
      <c r="O126" s="593">
        <v>223</v>
      </c>
      <c r="P126" s="610">
        <v>599</v>
      </c>
      <c r="Q126" s="610">
        <v>135374</v>
      </c>
      <c r="R126" s="598">
        <v>0.98708666010426915</v>
      </c>
      <c r="S126" s="611">
        <v>226</v>
      </c>
    </row>
    <row r="127" spans="1:19" ht="14.45" customHeight="1" x14ac:dyDescent="0.2">
      <c r="A127" s="592" t="s">
        <v>1017</v>
      </c>
      <c r="B127" s="593" t="s">
        <v>1018</v>
      </c>
      <c r="C127" s="593" t="s">
        <v>457</v>
      </c>
      <c r="D127" s="593" t="s">
        <v>1013</v>
      </c>
      <c r="E127" s="593" t="s">
        <v>1035</v>
      </c>
      <c r="F127" s="593" t="s">
        <v>1068</v>
      </c>
      <c r="G127" s="593" t="s">
        <v>1069</v>
      </c>
      <c r="H127" s="610">
        <v>9</v>
      </c>
      <c r="I127" s="610">
        <v>693</v>
      </c>
      <c r="J127" s="593"/>
      <c r="K127" s="593">
        <v>77</v>
      </c>
      <c r="L127" s="610"/>
      <c r="M127" s="610"/>
      <c r="N127" s="593"/>
      <c r="O127" s="593"/>
      <c r="P127" s="610"/>
      <c r="Q127" s="610"/>
      <c r="R127" s="598"/>
      <c r="S127" s="611"/>
    </row>
    <row r="128" spans="1:19" ht="14.45" customHeight="1" x14ac:dyDescent="0.2">
      <c r="A128" s="592" t="s">
        <v>1017</v>
      </c>
      <c r="B128" s="593" t="s">
        <v>1018</v>
      </c>
      <c r="C128" s="593" t="s">
        <v>457</v>
      </c>
      <c r="D128" s="593" t="s">
        <v>1013</v>
      </c>
      <c r="E128" s="593" t="s">
        <v>1035</v>
      </c>
      <c r="F128" s="593" t="s">
        <v>1074</v>
      </c>
      <c r="G128" s="593" t="s">
        <v>1075</v>
      </c>
      <c r="H128" s="610">
        <v>187</v>
      </c>
      <c r="I128" s="610">
        <v>131087</v>
      </c>
      <c r="J128" s="593">
        <v>1.287818056783574</v>
      </c>
      <c r="K128" s="593">
        <v>701</v>
      </c>
      <c r="L128" s="610">
        <v>145</v>
      </c>
      <c r="M128" s="610">
        <v>101790</v>
      </c>
      <c r="N128" s="593">
        <v>1</v>
      </c>
      <c r="O128" s="593">
        <v>702</v>
      </c>
      <c r="P128" s="610">
        <v>102</v>
      </c>
      <c r="Q128" s="610">
        <v>72114</v>
      </c>
      <c r="R128" s="598">
        <v>0.70845859121721189</v>
      </c>
      <c r="S128" s="611">
        <v>707</v>
      </c>
    </row>
    <row r="129" spans="1:19" ht="14.45" customHeight="1" x14ac:dyDescent="0.2">
      <c r="A129" s="592" t="s">
        <v>1017</v>
      </c>
      <c r="B129" s="593" t="s">
        <v>1018</v>
      </c>
      <c r="C129" s="593" t="s">
        <v>457</v>
      </c>
      <c r="D129" s="593" t="s">
        <v>1013</v>
      </c>
      <c r="E129" s="593" t="s">
        <v>1035</v>
      </c>
      <c r="F129" s="593" t="s">
        <v>1076</v>
      </c>
      <c r="G129" s="593" t="s">
        <v>1077</v>
      </c>
      <c r="H129" s="610">
        <v>656</v>
      </c>
      <c r="I129" s="610">
        <v>151536</v>
      </c>
      <c r="J129" s="593">
        <v>1.4579741379310345</v>
      </c>
      <c r="K129" s="593">
        <v>231</v>
      </c>
      <c r="L129" s="610">
        <v>448</v>
      </c>
      <c r="M129" s="610">
        <v>103936</v>
      </c>
      <c r="N129" s="593">
        <v>1</v>
      </c>
      <c r="O129" s="593">
        <v>232</v>
      </c>
      <c r="P129" s="610">
        <v>455</v>
      </c>
      <c r="Q129" s="610">
        <v>106015</v>
      </c>
      <c r="R129" s="598">
        <v>1.0200026939655173</v>
      </c>
      <c r="S129" s="611">
        <v>233</v>
      </c>
    </row>
    <row r="130" spans="1:19" ht="14.45" customHeight="1" x14ac:dyDescent="0.2">
      <c r="A130" s="592" t="s">
        <v>1017</v>
      </c>
      <c r="B130" s="593" t="s">
        <v>1018</v>
      </c>
      <c r="C130" s="593" t="s">
        <v>457</v>
      </c>
      <c r="D130" s="593" t="s">
        <v>1013</v>
      </c>
      <c r="E130" s="593" t="s">
        <v>1035</v>
      </c>
      <c r="F130" s="593" t="s">
        <v>1078</v>
      </c>
      <c r="G130" s="593" t="s">
        <v>1079</v>
      </c>
      <c r="H130" s="610">
        <v>8</v>
      </c>
      <c r="I130" s="610">
        <v>3784</v>
      </c>
      <c r="J130" s="593"/>
      <c r="K130" s="593">
        <v>473</v>
      </c>
      <c r="L130" s="610"/>
      <c r="M130" s="610"/>
      <c r="N130" s="593"/>
      <c r="O130" s="593"/>
      <c r="P130" s="610"/>
      <c r="Q130" s="610"/>
      <c r="R130" s="598"/>
      <c r="S130" s="611"/>
    </row>
    <row r="131" spans="1:19" ht="14.45" customHeight="1" x14ac:dyDescent="0.2">
      <c r="A131" s="592" t="s">
        <v>1017</v>
      </c>
      <c r="B131" s="593" t="s">
        <v>1018</v>
      </c>
      <c r="C131" s="593" t="s">
        <v>457</v>
      </c>
      <c r="D131" s="593" t="s">
        <v>556</v>
      </c>
      <c r="E131" s="593" t="s">
        <v>1019</v>
      </c>
      <c r="F131" s="593" t="s">
        <v>1020</v>
      </c>
      <c r="G131" s="593" t="s">
        <v>1021</v>
      </c>
      <c r="H131" s="610">
        <v>43.4</v>
      </c>
      <c r="I131" s="610">
        <v>2347.94</v>
      </c>
      <c r="J131" s="593">
        <v>1.101522842639594</v>
      </c>
      <c r="K131" s="593">
        <v>54.1</v>
      </c>
      <c r="L131" s="610">
        <v>39.4</v>
      </c>
      <c r="M131" s="610">
        <v>2131.54</v>
      </c>
      <c r="N131" s="593">
        <v>1</v>
      </c>
      <c r="O131" s="593">
        <v>54.1</v>
      </c>
      <c r="P131" s="610">
        <v>38.6</v>
      </c>
      <c r="Q131" s="610">
        <v>2097.1999999999998</v>
      </c>
      <c r="R131" s="598">
        <v>0.98388958218001998</v>
      </c>
      <c r="S131" s="611">
        <v>54.331606217616574</v>
      </c>
    </row>
    <row r="132" spans="1:19" ht="14.45" customHeight="1" x14ac:dyDescent="0.2">
      <c r="A132" s="592" t="s">
        <v>1017</v>
      </c>
      <c r="B132" s="593" t="s">
        <v>1018</v>
      </c>
      <c r="C132" s="593" t="s">
        <v>457</v>
      </c>
      <c r="D132" s="593" t="s">
        <v>556</v>
      </c>
      <c r="E132" s="593" t="s">
        <v>1019</v>
      </c>
      <c r="F132" s="593" t="s">
        <v>1022</v>
      </c>
      <c r="G132" s="593" t="s">
        <v>1021</v>
      </c>
      <c r="H132" s="610"/>
      <c r="I132" s="610"/>
      <c r="J132" s="593"/>
      <c r="K132" s="593"/>
      <c r="L132" s="610">
        <v>0.2</v>
      </c>
      <c r="M132" s="610">
        <v>21.65</v>
      </c>
      <c r="N132" s="593">
        <v>1</v>
      </c>
      <c r="O132" s="593">
        <v>108.24999999999999</v>
      </c>
      <c r="P132" s="610"/>
      <c r="Q132" s="610"/>
      <c r="R132" s="598"/>
      <c r="S132" s="611"/>
    </row>
    <row r="133" spans="1:19" ht="14.45" customHeight="1" x14ac:dyDescent="0.2">
      <c r="A133" s="592" t="s">
        <v>1017</v>
      </c>
      <c r="B133" s="593" t="s">
        <v>1018</v>
      </c>
      <c r="C133" s="593" t="s">
        <v>457</v>
      </c>
      <c r="D133" s="593" t="s">
        <v>556</v>
      </c>
      <c r="E133" s="593" t="s">
        <v>1019</v>
      </c>
      <c r="F133" s="593" t="s">
        <v>1023</v>
      </c>
      <c r="G133" s="593" t="s">
        <v>495</v>
      </c>
      <c r="H133" s="610"/>
      <c r="I133" s="610"/>
      <c r="J133" s="593"/>
      <c r="K133" s="593"/>
      <c r="L133" s="610">
        <v>0.1</v>
      </c>
      <c r="M133" s="610">
        <v>13.65</v>
      </c>
      <c r="N133" s="593">
        <v>1</v>
      </c>
      <c r="O133" s="593">
        <v>136.5</v>
      </c>
      <c r="P133" s="610"/>
      <c r="Q133" s="610"/>
      <c r="R133" s="598"/>
      <c r="S133" s="611"/>
    </row>
    <row r="134" spans="1:19" ht="14.45" customHeight="1" x14ac:dyDescent="0.2">
      <c r="A134" s="592" t="s">
        <v>1017</v>
      </c>
      <c r="B134" s="593" t="s">
        <v>1018</v>
      </c>
      <c r="C134" s="593" t="s">
        <v>457</v>
      </c>
      <c r="D134" s="593" t="s">
        <v>556</v>
      </c>
      <c r="E134" s="593" t="s">
        <v>1019</v>
      </c>
      <c r="F134" s="593" t="s">
        <v>1024</v>
      </c>
      <c r="G134" s="593" t="s">
        <v>500</v>
      </c>
      <c r="H134" s="610">
        <v>3.9000000000000004</v>
      </c>
      <c r="I134" s="610">
        <v>239.46</v>
      </c>
      <c r="J134" s="593">
        <v>2.349259295595016</v>
      </c>
      <c r="K134" s="593">
        <v>61.4</v>
      </c>
      <c r="L134" s="610">
        <v>1.8000000000000003</v>
      </c>
      <c r="M134" s="610">
        <v>101.93</v>
      </c>
      <c r="N134" s="593">
        <v>1</v>
      </c>
      <c r="O134" s="593">
        <v>56.627777777777773</v>
      </c>
      <c r="P134" s="610">
        <v>4</v>
      </c>
      <c r="Q134" s="610">
        <v>202.59</v>
      </c>
      <c r="R134" s="598">
        <v>1.9875404689492788</v>
      </c>
      <c r="S134" s="611">
        <v>50.647500000000001</v>
      </c>
    </row>
    <row r="135" spans="1:19" ht="14.45" customHeight="1" x14ac:dyDescent="0.2">
      <c r="A135" s="592" t="s">
        <v>1017</v>
      </c>
      <c r="B135" s="593" t="s">
        <v>1018</v>
      </c>
      <c r="C135" s="593" t="s">
        <v>457</v>
      </c>
      <c r="D135" s="593" t="s">
        <v>556</v>
      </c>
      <c r="E135" s="593" t="s">
        <v>1019</v>
      </c>
      <c r="F135" s="593" t="s">
        <v>1025</v>
      </c>
      <c r="G135" s="593" t="s">
        <v>1026</v>
      </c>
      <c r="H135" s="610">
        <v>1.2</v>
      </c>
      <c r="I135" s="610">
        <v>212.4</v>
      </c>
      <c r="J135" s="593">
        <v>3</v>
      </c>
      <c r="K135" s="593">
        <v>177</v>
      </c>
      <c r="L135" s="610">
        <v>0.4</v>
      </c>
      <c r="M135" s="610">
        <v>70.8</v>
      </c>
      <c r="N135" s="593">
        <v>1</v>
      </c>
      <c r="O135" s="593">
        <v>176.99999999999997</v>
      </c>
      <c r="P135" s="610">
        <v>0.30000000000000004</v>
      </c>
      <c r="Q135" s="610">
        <v>53.099999999999994</v>
      </c>
      <c r="R135" s="598">
        <v>0.75</v>
      </c>
      <c r="S135" s="611">
        <v>176.99999999999994</v>
      </c>
    </row>
    <row r="136" spans="1:19" ht="14.45" customHeight="1" x14ac:dyDescent="0.2">
      <c r="A136" s="592" t="s">
        <v>1017</v>
      </c>
      <c r="B136" s="593" t="s">
        <v>1018</v>
      </c>
      <c r="C136" s="593" t="s">
        <v>457</v>
      </c>
      <c r="D136" s="593" t="s">
        <v>556</v>
      </c>
      <c r="E136" s="593" t="s">
        <v>1019</v>
      </c>
      <c r="F136" s="593" t="s">
        <v>1029</v>
      </c>
      <c r="G136" s="593" t="s">
        <v>483</v>
      </c>
      <c r="H136" s="610">
        <v>11</v>
      </c>
      <c r="I136" s="610">
        <v>52.8</v>
      </c>
      <c r="J136" s="593">
        <v>1.116751269035533</v>
      </c>
      <c r="K136" s="593">
        <v>4.8</v>
      </c>
      <c r="L136" s="610">
        <v>9.8500000000000014</v>
      </c>
      <c r="M136" s="610">
        <v>47.279999999999994</v>
      </c>
      <c r="N136" s="593">
        <v>1</v>
      </c>
      <c r="O136" s="593">
        <v>4.7999999999999989</v>
      </c>
      <c r="P136" s="610">
        <v>9.8000000000000007</v>
      </c>
      <c r="Q136" s="610">
        <v>47.04</v>
      </c>
      <c r="R136" s="598">
        <v>0.9949238578680204</v>
      </c>
      <c r="S136" s="611">
        <v>4.8</v>
      </c>
    </row>
    <row r="137" spans="1:19" ht="14.45" customHeight="1" x14ac:dyDescent="0.2">
      <c r="A137" s="592" t="s">
        <v>1017</v>
      </c>
      <c r="B137" s="593" t="s">
        <v>1018</v>
      </c>
      <c r="C137" s="593" t="s">
        <v>457</v>
      </c>
      <c r="D137" s="593" t="s">
        <v>556</v>
      </c>
      <c r="E137" s="593" t="s">
        <v>1019</v>
      </c>
      <c r="F137" s="593" t="s">
        <v>1030</v>
      </c>
      <c r="G137" s="593" t="s">
        <v>1031</v>
      </c>
      <c r="H137" s="610">
        <v>1</v>
      </c>
      <c r="I137" s="610">
        <v>104.44</v>
      </c>
      <c r="J137" s="593">
        <v>0.19999999999999998</v>
      </c>
      <c r="K137" s="593">
        <v>104.44</v>
      </c>
      <c r="L137" s="610">
        <v>5</v>
      </c>
      <c r="M137" s="610">
        <v>522.20000000000005</v>
      </c>
      <c r="N137" s="593">
        <v>1</v>
      </c>
      <c r="O137" s="593">
        <v>104.44000000000001</v>
      </c>
      <c r="P137" s="610"/>
      <c r="Q137" s="610"/>
      <c r="R137" s="598"/>
      <c r="S137" s="611"/>
    </row>
    <row r="138" spans="1:19" ht="14.45" customHeight="1" x14ac:dyDescent="0.2">
      <c r="A138" s="592" t="s">
        <v>1017</v>
      </c>
      <c r="B138" s="593" t="s">
        <v>1018</v>
      </c>
      <c r="C138" s="593" t="s">
        <v>457</v>
      </c>
      <c r="D138" s="593" t="s">
        <v>556</v>
      </c>
      <c r="E138" s="593" t="s">
        <v>1019</v>
      </c>
      <c r="F138" s="593" t="s">
        <v>1032</v>
      </c>
      <c r="G138" s="593" t="s">
        <v>1031</v>
      </c>
      <c r="H138" s="610"/>
      <c r="I138" s="610"/>
      <c r="J138" s="593"/>
      <c r="K138" s="593"/>
      <c r="L138" s="610"/>
      <c r="M138" s="610"/>
      <c r="N138" s="593"/>
      <c r="O138" s="593"/>
      <c r="P138" s="610">
        <v>0.1</v>
      </c>
      <c r="Q138" s="610">
        <v>79.28</v>
      </c>
      <c r="R138" s="598"/>
      <c r="S138" s="611">
        <v>792.8</v>
      </c>
    </row>
    <row r="139" spans="1:19" ht="14.45" customHeight="1" x14ac:dyDescent="0.2">
      <c r="A139" s="592" t="s">
        <v>1017</v>
      </c>
      <c r="B139" s="593" t="s">
        <v>1018</v>
      </c>
      <c r="C139" s="593" t="s">
        <v>457</v>
      </c>
      <c r="D139" s="593" t="s">
        <v>556</v>
      </c>
      <c r="E139" s="593" t="s">
        <v>1035</v>
      </c>
      <c r="F139" s="593" t="s">
        <v>1038</v>
      </c>
      <c r="G139" s="593" t="s">
        <v>1039</v>
      </c>
      <c r="H139" s="610">
        <v>1</v>
      </c>
      <c r="I139" s="610">
        <v>122</v>
      </c>
      <c r="J139" s="593"/>
      <c r="K139" s="593">
        <v>122</v>
      </c>
      <c r="L139" s="610"/>
      <c r="M139" s="610"/>
      <c r="N139" s="593"/>
      <c r="O139" s="593"/>
      <c r="P139" s="610"/>
      <c r="Q139" s="610"/>
      <c r="R139" s="598"/>
      <c r="S139" s="611"/>
    </row>
    <row r="140" spans="1:19" ht="14.45" customHeight="1" x14ac:dyDescent="0.2">
      <c r="A140" s="592" t="s">
        <v>1017</v>
      </c>
      <c r="B140" s="593" t="s">
        <v>1018</v>
      </c>
      <c r="C140" s="593" t="s">
        <v>457</v>
      </c>
      <c r="D140" s="593" t="s">
        <v>556</v>
      </c>
      <c r="E140" s="593" t="s">
        <v>1035</v>
      </c>
      <c r="F140" s="593" t="s">
        <v>1040</v>
      </c>
      <c r="G140" s="593" t="s">
        <v>1041</v>
      </c>
      <c r="H140" s="610">
        <v>265</v>
      </c>
      <c r="I140" s="610">
        <v>9805</v>
      </c>
      <c r="J140" s="593">
        <v>1.4480874316939891</v>
      </c>
      <c r="K140" s="593">
        <v>37</v>
      </c>
      <c r="L140" s="610">
        <v>183</v>
      </c>
      <c r="M140" s="610">
        <v>6771</v>
      </c>
      <c r="N140" s="593">
        <v>1</v>
      </c>
      <c r="O140" s="593">
        <v>37</v>
      </c>
      <c r="P140" s="610">
        <v>189</v>
      </c>
      <c r="Q140" s="610">
        <v>7182</v>
      </c>
      <c r="R140" s="598">
        <v>1.0607000443066017</v>
      </c>
      <c r="S140" s="611">
        <v>38</v>
      </c>
    </row>
    <row r="141" spans="1:19" ht="14.45" customHeight="1" x14ac:dyDescent="0.2">
      <c r="A141" s="592" t="s">
        <v>1017</v>
      </c>
      <c r="B141" s="593" t="s">
        <v>1018</v>
      </c>
      <c r="C141" s="593" t="s">
        <v>457</v>
      </c>
      <c r="D141" s="593" t="s">
        <v>556</v>
      </c>
      <c r="E141" s="593" t="s">
        <v>1035</v>
      </c>
      <c r="F141" s="593" t="s">
        <v>1042</v>
      </c>
      <c r="G141" s="593" t="s">
        <v>1043</v>
      </c>
      <c r="H141" s="610">
        <v>84</v>
      </c>
      <c r="I141" s="610">
        <v>840</v>
      </c>
      <c r="J141" s="593">
        <v>0.55263157894736847</v>
      </c>
      <c r="K141" s="593">
        <v>10</v>
      </c>
      <c r="L141" s="610">
        <v>152</v>
      </c>
      <c r="M141" s="610">
        <v>1520</v>
      </c>
      <c r="N141" s="593">
        <v>1</v>
      </c>
      <c r="O141" s="593">
        <v>10</v>
      </c>
      <c r="P141" s="610">
        <v>229</v>
      </c>
      <c r="Q141" s="610">
        <v>2290</v>
      </c>
      <c r="R141" s="598">
        <v>1.506578947368421</v>
      </c>
      <c r="S141" s="611">
        <v>10</v>
      </c>
    </row>
    <row r="142" spans="1:19" ht="14.45" customHeight="1" x14ac:dyDescent="0.2">
      <c r="A142" s="592" t="s">
        <v>1017</v>
      </c>
      <c r="B142" s="593" t="s">
        <v>1018</v>
      </c>
      <c r="C142" s="593" t="s">
        <v>457</v>
      </c>
      <c r="D142" s="593" t="s">
        <v>556</v>
      </c>
      <c r="E142" s="593" t="s">
        <v>1035</v>
      </c>
      <c r="F142" s="593" t="s">
        <v>1044</v>
      </c>
      <c r="G142" s="593" t="s">
        <v>1045</v>
      </c>
      <c r="H142" s="610">
        <v>18</v>
      </c>
      <c r="I142" s="610">
        <v>90</v>
      </c>
      <c r="J142" s="593">
        <v>0.58064516129032262</v>
      </c>
      <c r="K142" s="593">
        <v>5</v>
      </c>
      <c r="L142" s="610">
        <v>31</v>
      </c>
      <c r="M142" s="610">
        <v>155</v>
      </c>
      <c r="N142" s="593">
        <v>1</v>
      </c>
      <c r="O142" s="593">
        <v>5</v>
      </c>
      <c r="P142" s="610">
        <v>17</v>
      </c>
      <c r="Q142" s="610">
        <v>85</v>
      </c>
      <c r="R142" s="598">
        <v>0.54838709677419351</v>
      </c>
      <c r="S142" s="611">
        <v>5</v>
      </c>
    </row>
    <row r="143" spans="1:19" ht="14.45" customHeight="1" x14ac:dyDescent="0.2">
      <c r="A143" s="592" t="s">
        <v>1017</v>
      </c>
      <c r="B143" s="593" t="s">
        <v>1018</v>
      </c>
      <c r="C143" s="593" t="s">
        <v>457</v>
      </c>
      <c r="D143" s="593" t="s">
        <v>556</v>
      </c>
      <c r="E143" s="593" t="s">
        <v>1035</v>
      </c>
      <c r="F143" s="593" t="s">
        <v>1046</v>
      </c>
      <c r="G143" s="593" t="s">
        <v>1047</v>
      </c>
      <c r="H143" s="610">
        <v>6</v>
      </c>
      <c r="I143" s="610">
        <v>30</v>
      </c>
      <c r="J143" s="593">
        <v>1.2</v>
      </c>
      <c r="K143" s="593">
        <v>5</v>
      </c>
      <c r="L143" s="610">
        <v>5</v>
      </c>
      <c r="M143" s="610">
        <v>25</v>
      </c>
      <c r="N143" s="593">
        <v>1</v>
      </c>
      <c r="O143" s="593">
        <v>5</v>
      </c>
      <c r="P143" s="610">
        <v>3</v>
      </c>
      <c r="Q143" s="610">
        <v>15</v>
      </c>
      <c r="R143" s="598">
        <v>0.6</v>
      </c>
      <c r="S143" s="611">
        <v>5</v>
      </c>
    </row>
    <row r="144" spans="1:19" ht="14.45" customHeight="1" x14ac:dyDescent="0.2">
      <c r="A144" s="592" t="s">
        <v>1017</v>
      </c>
      <c r="B144" s="593" t="s">
        <v>1018</v>
      </c>
      <c r="C144" s="593" t="s">
        <v>457</v>
      </c>
      <c r="D144" s="593" t="s">
        <v>556</v>
      </c>
      <c r="E144" s="593" t="s">
        <v>1035</v>
      </c>
      <c r="F144" s="593" t="s">
        <v>1048</v>
      </c>
      <c r="G144" s="593" t="s">
        <v>1049</v>
      </c>
      <c r="H144" s="610">
        <v>98</v>
      </c>
      <c r="I144" s="610">
        <v>7252</v>
      </c>
      <c r="J144" s="593">
        <v>0.60869565217391308</v>
      </c>
      <c r="K144" s="593">
        <v>74</v>
      </c>
      <c r="L144" s="610">
        <v>161</v>
      </c>
      <c r="M144" s="610">
        <v>11914</v>
      </c>
      <c r="N144" s="593">
        <v>1</v>
      </c>
      <c r="O144" s="593">
        <v>74</v>
      </c>
      <c r="P144" s="610">
        <v>184</v>
      </c>
      <c r="Q144" s="610">
        <v>13800</v>
      </c>
      <c r="R144" s="598">
        <v>1.1583011583011582</v>
      </c>
      <c r="S144" s="611">
        <v>75</v>
      </c>
    </row>
    <row r="145" spans="1:19" ht="14.45" customHeight="1" x14ac:dyDescent="0.2">
      <c r="A145" s="592" t="s">
        <v>1017</v>
      </c>
      <c r="B145" s="593" t="s">
        <v>1018</v>
      </c>
      <c r="C145" s="593" t="s">
        <v>457</v>
      </c>
      <c r="D145" s="593" t="s">
        <v>556</v>
      </c>
      <c r="E145" s="593" t="s">
        <v>1035</v>
      </c>
      <c r="F145" s="593" t="s">
        <v>1050</v>
      </c>
      <c r="G145" s="593" t="s">
        <v>1051</v>
      </c>
      <c r="H145" s="610">
        <v>67</v>
      </c>
      <c r="I145" s="610">
        <v>11859</v>
      </c>
      <c r="J145" s="593">
        <v>1.5862760834670948</v>
      </c>
      <c r="K145" s="593">
        <v>177</v>
      </c>
      <c r="L145" s="610">
        <v>42</v>
      </c>
      <c r="M145" s="610">
        <v>7476</v>
      </c>
      <c r="N145" s="593">
        <v>1</v>
      </c>
      <c r="O145" s="593">
        <v>178</v>
      </c>
      <c r="P145" s="610">
        <v>35</v>
      </c>
      <c r="Q145" s="610">
        <v>6265</v>
      </c>
      <c r="R145" s="598">
        <v>0.83801498127340823</v>
      </c>
      <c r="S145" s="611">
        <v>179</v>
      </c>
    </row>
    <row r="146" spans="1:19" ht="14.45" customHeight="1" x14ac:dyDescent="0.2">
      <c r="A146" s="592" t="s">
        <v>1017</v>
      </c>
      <c r="B146" s="593" t="s">
        <v>1018</v>
      </c>
      <c r="C146" s="593" t="s">
        <v>457</v>
      </c>
      <c r="D146" s="593" t="s">
        <v>556</v>
      </c>
      <c r="E146" s="593" t="s">
        <v>1035</v>
      </c>
      <c r="F146" s="593" t="s">
        <v>1052</v>
      </c>
      <c r="G146" s="593" t="s">
        <v>1053</v>
      </c>
      <c r="H146" s="610"/>
      <c r="I146" s="610"/>
      <c r="J146" s="593"/>
      <c r="K146" s="593"/>
      <c r="L146" s="610">
        <v>1</v>
      </c>
      <c r="M146" s="610">
        <v>272</v>
      </c>
      <c r="N146" s="593">
        <v>1</v>
      </c>
      <c r="O146" s="593">
        <v>272</v>
      </c>
      <c r="P146" s="610"/>
      <c r="Q146" s="610"/>
      <c r="R146" s="598"/>
      <c r="S146" s="611"/>
    </row>
    <row r="147" spans="1:19" ht="14.45" customHeight="1" x14ac:dyDescent="0.2">
      <c r="A147" s="592" t="s">
        <v>1017</v>
      </c>
      <c r="B147" s="593" t="s">
        <v>1018</v>
      </c>
      <c r="C147" s="593" t="s">
        <v>457</v>
      </c>
      <c r="D147" s="593" t="s">
        <v>556</v>
      </c>
      <c r="E147" s="593" t="s">
        <v>1035</v>
      </c>
      <c r="F147" s="593" t="s">
        <v>1054</v>
      </c>
      <c r="G147" s="593" t="s">
        <v>1055</v>
      </c>
      <c r="H147" s="610">
        <v>195</v>
      </c>
      <c r="I147" s="610">
        <v>6500</v>
      </c>
      <c r="J147" s="593">
        <v>0.88636403925638152</v>
      </c>
      <c r="K147" s="593">
        <v>33.333333333333336</v>
      </c>
      <c r="L147" s="610">
        <v>220</v>
      </c>
      <c r="M147" s="610">
        <v>7333.33</v>
      </c>
      <c r="N147" s="593">
        <v>1</v>
      </c>
      <c r="O147" s="593">
        <v>33.333318181818179</v>
      </c>
      <c r="P147" s="610">
        <v>317</v>
      </c>
      <c r="Q147" s="610">
        <v>10566.67</v>
      </c>
      <c r="R147" s="598">
        <v>1.4409102004137275</v>
      </c>
      <c r="S147" s="611">
        <v>33.333343848580441</v>
      </c>
    </row>
    <row r="148" spans="1:19" ht="14.45" customHeight="1" x14ac:dyDescent="0.2">
      <c r="A148" s="592" t="s">
        <v>1017</v>
      </c>
      <c r="B148" s="593" t="s">
        <v>1018</v>
      </c>
      <c r="C148" s="593" t="s">
        <v>457</v>
      </c>
      <c r="D148" s="593" t="s">
        <v>556</v>
      </c>
      <c r="E148" s="593" t="s">
        <v>1035</v>
      </c>
      <c r="F148" s="593" t="s">
        <v>1056</v>
      </c>
      <c r="G148" s="593" t="s">
        <v>1057</v>
      </c>
      <c r="H148" s="610">
        <v>12</v>
      </c>
      <c r="I148" s="610">
        <v>444</v>
      </c>
      <c r="J148" s="593">
        <v>6</v>
      </c>
      <c r="K148" s="593">
        <v>37</v>
      </c>
      <c r="L148" s="610">
        <v>2</v>
      </c>
      <c r="M148" s="610">
        <v>74</v>
      </c>
      <c r="N148" s="593">
        <v>1</v>
      </c>
      <c r="O148" s="593">
        <v>37</v>
      </c>
      <c r="P148" s="610"/>
      <c r="Q148" s="610"/>
      <c r="R148" s="598"/>
      <c r="S148" s="611"/>
    </row>
    <row r="149" spans="1:19" ht="14.45" customHeight="1" x14ac:dyDescent="0.2">
      <c r="A149" s="592" t="s">
        <v>1017</v>
      </c>
      <c r="B149" s="593" t="s">
        <v>1018</v>
      </c>
      <c r="C149" s="593" t="s">
        <v>457</v>
      </c>
      <c r="D149" s="593" t="s">
        <v>556</v>
      </c>
      <c r="E149" s="593" t="s">
        <v>1035</v>
      </c>
      <c r="F149" s="593" t="s">
        <v>1060</v>
      </c>
      <c r="G149" s="593" t="s">
        <v>1061</v>
      </c>
      <c r="H149" s="610">
        <v>250</v>
      </c>
      <c r="I149" s="610">
        <v>33000</v>
      </c>
      <c r="J149" s="593">
        <v>1.2077294685990339</v>
      </c>
      <c r="K149" s="593">
        <v>132</v>
      </c>
      <c r="L149" s="610">
        <v>207</v>
      </c>
      <c r="M149" s="610">
        <v>27324</v>
      </c>
      <c r="N149" s="593">
        <v>1</v>
      </c>
      <c r="O149" s="593">
        <v>132</v>
      </c>
      <c r="P149" s="610">
        <v>208</v>
      </c>
      <c r="Q149" s="610">
        <v>28080</v>
      </c>
      <c r="R149" s="598">
        <v>1.0276679841897234</v>
      </c>
      <c r="S149" s="611">
        <v>135</v>
      </c>
    </row>
    <row r="150" spans="1:19" ht="14.45" customHeight="1" x14ac:dyDescent="0.2">
      <c r="A150" s="592" t="s">
        <v>1017</v>
      </c>
      <c r="B150" s="593" t="s">
        <v>1018</v>
      </c>
      <c r="C150" s="593" t="s">
        <v>457</v>
      </c>
      <c r="D150" s="593" t="s">
        <v>556</v>
      </c>
      <c r="E150" s="593" t="s">
        <v>1035</v>
      </c>
      <c r="F150" s="593" t="s">
        <v>1062</v>
      </c>
      <c r="G150" s="593" t="s">
        <v>1063</v>
      </c>
      <c r="H150" s="610">
        <v>109</v>
      </c>
      <c r="I150" s="610">
        <v>8066</v>
      </c>
      <c r="J150" s="593">
        <v>7.7857142857142856</v>
      </c>
      <c r="K150" s="593">
        <v>74</v>
      </c>
      <c r="L150" s="610">
        <v>14</v>
      </c>
      <c r="M150" s="610">
        <v>1036</v>
      </c>
      <c r="N150" s="593">
        <v>1</v>
      </c>
      <c r="O150" s="593">
        <v>74</v>
      </c>
      <c r="P150" s="610">
        <v>17</v>
      </c>
      <c r="Q150" s="610">
        <v>1275</v>
      </c>
      <c r="R150" s="598">
        <v>1.2306949806949807</v>
      </c>
      <c r="S150" s="611">
        <v>75</v>
      </c>
    </row>
    <row r="151" spans="1:19" ht="14.45" customHeight="1" x14ac:dyDescent="0.2">
      <c r="A151" s="592" t="s">
        <v>1017</v>
      </c>
      <c r="B151" s="593" t="s">
        <v>1018</v>
      </c>
      <c r="C151" s="593" t="s">
        <v>457</v>
      </c>
      <c r="D151" s="593" t="s">
        <v>556</v>
      </c>
      <c r="E151" s="593" t="s">
        <v>1035</v>
      </c>
      <c r="F151" s="593" t="s">
        <v>1064</v>
      </c>
      <c r="G151" s="593" t="s">
        <v>1065</v>
      </c>
      <c r="H151" s="610">
        <v>110</v>
      </c>
      <c r="I151" s="610">
        <v>39050</v>
      </c>
      <c r="J151" s="593">
        <v>0.5641025641025641</v>
      </c>
      <c r="K151" s="593">
        <v>355</v>
      </c>
      <c r="L151" s="610">
        <v>195</v>
      </c>
      <c r="M151" s="610">
        <v>69225</v>
      </c>
      <c r="N151" s="593">
        <v>1</v>
      </c>
      <c r="O151" s="593">
        <v>355</v>
      </c>
      <c r="P151" s="610">
        <v>234</v>
      </c>
      <c r="Q151" s="610">
        <v>83772</v>
      </c>
      <c r="R151" s="598">
        <v>1.2101408450704225</v>
      </c>
      <c r="S151" s="611">
        <v>358</v>
      </c>
    </row>
    <row r="152" spans="1:19" ht="14.45" customHeight="1" x14ac:dyDescent="0.2">
      <c r="A152" s="592" t="s">
        <v>1017</v>
      </c>
      <c r="B152" s="593" t="s">
        <v>1018</v>
      </c>
      <c r="C152" s="593" t="s">
        <v>457</v>
      </c>
      <c r="D152" s="593" t="s">
        <v>556</v>
      </c>
      <c r="E152" s="593" t="s">
        <v>1035</v>
      </c>
      <c r="F152" s="593" t="s">
        <v>1066</v>
      </c>
      <c r="G152" s="593" t="s">
        <v>1067</v>
      </c>
      <c r="H152" s="610">
        <v>198</v>
      </c>
      <c r="I152" s="610">
        <v>44154</v>
      </c>
      <c r="J152" s="593">
        <v>0.65780730897009965</v>
      </c>
      <c r="K152" s="593">
        <v>223</v>
      </c>
      <c r="L152" s="610">
        <v>301</v>
      </c>
      <c r="M152" s="610">
        <v>67123</v>
      </c>
      <c r="N152" s="593">
        <v>1</v>
      </c>
      <c r="O152" s="593">
        <v>223</v>
      </c>
      <c r="P152" s="610">
        <v>354</v>
      </c>
      <c r="Q152" s="610">
        <v>80004</v>
      </c>
      <c r="R152" s="598">
        <v>1.191901434679618</v>
      </c>
      <c r="S152" s="611">
        <v>226</v>
      </c>
    </row>
    <row r="153" spans="1:19" ht="14.45" customHeight="1" x14ac:dyDescent="0.2">
      <c r="A153" s="592" t="s">
        <v>1017</v>
      </c>
      <c r="B153" s="593" t="s">
        <v>1018</v>
      </c>
      <c r="C153" s="593" t="s">
        <v>457</v>
      </c>
      <c r="D153" s="593" t="s">
        <v>556</v>
      </c>
      <c r="E153" s="593" t="s">
        <v>1035</v>
      </c>
      <c r="F153" s="593" t="s">
        <v>1068</v>
      </c>
      <c r="G153" s="593" t="s">
        <v>1069</v>
      </c>
      <c r="H153" s="610">
        <v>1</v>
      </c>
      <c r="I153" s="610">
        <v>77</v>
      </c>
      <c r="J153" s="593">
        <v>1</v>
      </c>
      <c r="K153" s="593">
        <v>77</v>
      </c>
      <c r="L153" s="610">
        <v>1</v>
      </c>
      <c r="M153" s="610">
        <v>77</v>
      </c>
      <c r="N153" s="593">
        <v>1</v>
      </c>
      <c r="O153" s="593">
        <v>77</v>
      </c>
      <c r="P153" s="610"/>
      <c r="Q153" s="610"/>
      <c r="R153" s="598"/>
      <c r="S153" s="611"/>
    </row>
    <row r="154" spans="1:19" ht="14.45" customHeight="1" x14ac:dyDescent="0.2">
      <c r="A154" s="592" t="s">
        <v>1017</v>
      </c>
      <c r="B154" s="593" t="s">
        <v>1018</v>
      </c>
      <c r="C154" s="593" t="s">
        <v>457</v>
      </c>
      <c r="D154" s="593" t="s">
        <v>556</v>
      </c>
      <c r="E154" s="593" t="s">
        <v>1035</v>
      </c>
      <c r="F154" s="593" t="s">
        <v>1070</v>
      </c>
      <c r="G154" s="593" t="s">
        <v>1071</v>
      </c>
      <c r="H154" s="610">
        <v>1</v>
      </c>
      <c r="I154" s="610">
        <v>28</v>
      </c>
      <c r="J154" s="593"/>
      <c r="K154" s="593">
        <v>28</v>
      </c>
      <c r="L154" s="610"/>
      <c r="M154" s="610"/>
      <c r="N154" s="593"/>
      <c r="O154" s="593"/>
      <c r="P154" s="610"/>
      <c r="Q154" s="610"/>
      <c r="R154" s="598"/>
      <c r="S154" s="611"/>
    </row>
    <row r="155" spans="1:19" ht="14.45" customHeight="1" x14ac:dyDescent="0.2">
      <c r="A155" s="592" t="s">
        <v>1017</v>
      </c>
      <c r="B155" s="593" t="s">
        <v>1018</v>
      </c>
      <c r="C155" s="593" t="s">
        <v>457</v>
      </c>
      <c r="D155" s="593" t="s">
        <v>556</v>
      </c>
      <c r="E155" s="593" t="s">
        <v>1035</v>
      </c>
      <c r="F155" s="593" t="s">
        <v>1072</v>
      </c>
      <c r="G155" s="593" t="s">
        <v>1073</v>
      </c>
      <c r="H155" s="610">
        <v>1</v>
      </c>
      <c r="I155" s="610">
        <v>59</v>
      </c>
      <c r="J155" s="593"/>
      <c r="K155" s="593">
        <v>59</v>
      </c>
      <c r="L155" s="610"/>
      <c r="M155" s="610"/>
      <c r="N155" s="593"/>
      <c r="O155" s="593"/>
      <c r="P155" s="610"/>
      <c r="Q155" s="610"/>
      <c r="R155" s="598"/>
      <c r="S155" s="611"/>
    </row>
    <row r="156" spans="1:19" ht="14.45" customHeight="1" x14ac:dyDescent="0.2">
      <c r="A156" s="592" t="s">
        <v>1017</v>
      </c>
      <c r="B156" s="593" t="s">
        <v>1018</v>
      </c>
      <c r="C156" s="593" t="s">
        <v>457</v>
      </c>
      <c r="D156" s="593" t="s">
        <v>556</v>
      </c>
      <c r="E156" s="593" t="s">
        <v>1035</v>
      </c>
      <c r="F156" s="593" t="s">
        <v>1074</v>
      </c>
      <c r="G156" s="593" t="s">
        <v>1075</v>
      </c>
      <c r="H156" s="610">
        <v>37</v>
      </c>
      <c r="I156" s="610">
        <v>25937</v>
      </c>
      <c r="J156" s="593">
        <v>0.87969746303079632</v>
      </c>
      <c r="K156" s="593">
        <v>701</v>
      </c>
      <c r="L156" s="610">
        <v>42</v>
      </c>
      <c r="M156" s="610">
        <v>29484</v>
      </c>
      <c r="N156" s="593">
        <v>1</v>
      </c>
      <c r="O156" s="593">
        <v>702</v>
      </c>
      <c r="P156" s="610">
        <v>48</v>
      </c>
      <c r="Q156" s="610">
        <v>33936</v>
      </c>
      <c r="R156" s="598">
        <v>1.1509971509971511</v>
      </c>
      <c r="S156" s="611">
        <v>707</v>
      </c>
    </row>
    <row r="157" spans="1:19" ht="14.45" customHeight="1" x14ac:dyDescent="0.2">
      <c r="A157" s="592" t="s">
        <v>1017</v>
      </c>
      <c r="B157" s="593" t="s">
        <v>1018</v>
      </c>
      <c r="C157" s="593" t="s">
        <v>457</v>
      </c>
      <c r="D157" s="593" t="s">
        <v>556</v>
      </c>
      <c r="E157" s="593" t="s">
        <v>1035</v>
      </c>
      <c r="F157" s="593" t="s">
        <v>1076</v>
      </c>
      <c r="G157" s="593" t="s">
        <v>1077</v>
      </c>
      <c r="H157" s="610">
        <v>131</v>
      </c>
      <c r="I157" s="610">
        <v>30261</v>
      </c>
      <c r="J157" s="593">
        <v>0.7583450280673617</v>
      </c>
      <c r="K157" s="593">
        <v>231</v>
      </c>
      <c r="L157" s="610">
        <v>172</v>
      </c>
      <c r="M157" s="610">
        <v>39904</v>
      </c>
      <c r="N157" s="593">
        <v>1</v>
      </c>
      <c r="O157" s="593">
        <v>232</v>
      </c>
      <c r="P157" s="610">
        <v>240</v>
      </c>
      <c r="Q157" s="610">
        <v>55920</v>
      </c>
      <c r="R157" s="598">
        <v>1.4013632718524458</v>
      </c>
      <c r="S157" s="611">
        <v>233</v>
      </c>
    </row>
    <row r="158" spans="1:19" ht="14.45" customHeight="1" x14ac:dyDescent="0.2">
      <c r="A158" s="592" t="s">
        <v>1017</v>
      </c>
      <c r="B158" s="593" t="s">
        <v>1018</v>
      </c>
      <c r="C158" s="593" t="s">
        <v>457</v>
      </c>
      <c r="D158" s="593" t="s">
        <v>1015</v>
      </c>
      <c r="E158" s="593" t="s">
        <v>1035</v>
      </c>
      <c r="F158" s="593" t="s">
        <v>1040</v>
      </c>
      <c r="G158" s="593" t="s">
        <v>1041</v>
      </c>
      <c r="H158" s="610"/>
      <c r="I158" s="610"/>
      <c r="J158" s="593"/>
      <c r="K158" s="593"/>
      <c r="L158" s="610">
        <v>7</v>
      </c>
      <c r="M158" s="610">
        <v>259</v>
      </c>
      <c r="N158" s="593">
        <v>1</v>
      </c>
      <c r="O158" s="593">
        <v>37</v>
      </c>
      <c r="P158" s="610">
        <v>8</v>
      </c>
      <c r="Q158" s="610">
        <v>304</v>
      </c>
      <c r="R158" s="598">
        <v>1.1737451737451738</v>
      </c>
      <c r="S158" s="611">
        <v>38</v>
      </c>
    </row>
    <row r="159" spans="1:19" ht="14.45" customHeight="1" x14ac:dyDescent="0.2">
      <c r="A159" s="592" t="s">
        <v>1017</v>
      </c>
      <c r="B159" s="593" t="s">
        <v>1018</v>
      </c>
      <c r="C159" s="593" t="s">
        <v>457</v>
      </c>
      <c r="D159" s="593" t="s">
        <v>1015</v>
      </c>
      <c r="E159" s="593" t="s">
        <v>1035</v>
      </c>
      <c r="F159" s="593" t="s">
        <v>1042</v>
      </c>
      <c r="G159" s="593" t="s">
        <v>1043</v>
      </c>
      <c r="H159" s="610"/>
      <c r="I159" s="610"/>
      <c r="J159" s="593"/>
      <c r="K159" s="593"/>
      <c r="L159" s="610">
        <v>5</v>
      </c>
      <c r="M159" s="610">
        <v>50</v>
      </c>
      <c r="N159" s="593">
        <v>1</v>
      </c>
      <c r="O159" s="593">
        <v>10</v>
      </c>
      <c r="P159" s="610">
        <v>58</v>
      </c>
      <c r="Q159" s="610">
        <v>580</v>
      </c>
      <c r="R159" s="598">
        <v>11.6</v>
      </c>
      <c r="S159" s="611">
        <v>10</v>
      </c>
    </row>
    <row r="160" spans="1:19" ht="14.45" customHeight="1" x14ac:dyDescent="0.2">
      <c r="A160" s="592" t="s">
        <v>1017</v>
      </c>
      <c r="B160" s="593" t="s">
        <v>1018</v>
      </c>
      <c r="C160" s="593" t="s">
        <v>457</v>
      </c>
      <c r="D160" s="593" t="s">
        <v>1015</v>
      </c>
      <c r="E160" s="593" t="s">
        <v>1035</v>
      </c>
      <c r="F160" s="593" t="s">
        <v>1048</v>
      </c>
      <c r="G160" s="593" t="s">
        <v>1049</v>
      </c>
      <c r="H160" s="610"/>
      <c r="I160" s="610"/>
      <c r="J160" s="593"/>
      <c r="K160" s="593"/>
      <c r="L160" s="610">
        <v>1</v>
      </c>
      <c r="M160" s="610">
        <v>74</v>
      </c>
      <c r="N160" s="593">
        <v>1</v>
      </c>
      <c r="O160" s="593">
        <v>74</v>
      </c>
      <c r="P160" s="610">
        <v>9</v>
      </c>
      <c r="Q160" s="610">
        <v>675</v>
      </c>
      <c r="R160" s="598">
        <v>9.121621621621621</v>
      </c>
      <c r="S160" s="611">
        <v>75</v>
      </c>
    </row>
    <row r="161" spans="1:19" ht="14.45" customHeight="1" x14ac:dyDescent="0.2">
      <c r="A161" s="592" t="s">
        <v>1017</v>
      </c>
      <c r="B161" s="593" t="s">
        <v>1018</v>
      </c>
      <c r="C161" s="593" t="s">
        <v>457</v>
      </c>
      <c r="D161" s="593" t="s">
        <v>1015</v>
      </c>
      <c r="E161" s="593" t="s">
        <v>1035</v>
      </c>
      <c r="F161" s="593" t="s">
        <v>1050</v>
      </c>
      <c r="G161" s="593" t="s">
        <v>1051</v>
      </c>
      <c r="H161" s="610"/>
      <c r="I161" s="610"/>
      <c r="J161" s="593"/>
      <c r="K161" s="593"/>
      <c r="L161" s="610">
        <v>1</v>
      </c>
      <c r="M161" s="610">
        <v>178</v>
      </c>
      <c r="N161" s="593">
        <v>1</v>
      </c>
      <c r="O161" s="593">
        <v>178</v>
      </c>
      <c r="P161" s="610">
        <v>1</v>
      </c>
      <c r="Q161" s="610">
        <v>179</v>
      </c>
      <c r="R161" s="598">
        <v>1.0056179775280898</v>
      </c>
      <c r="S161" s="611">
        <v>179</v>
      </c>
    </row>
    <row r="162" spans="1:19" ht="14.45" customHeight="1" x14ac:dyDescent="0.2">
      <c r="A162" s="592" t="s">
        <v>1017</v>
      </c>
      <c r="B162" s="593" t="s">
        <v>1018</v>
      </c>
      <c r="C162" s="593" t="s">
        <v>457</v>
      </c>
      <c r="D162" s="593" t="s">
        <v>1015</v>
      </c>
      <c r="E162" s="593" t="s">
        <v>1035</v>
      </c>
      <c r="F162" s="593" t="s">
        <v>1054</v>
      </c>
      <c r="G162" s="593" t="s">
        <v>1055</v>
      </c>
      <c r="H162" s="610"/>
      <c r="I162" s="610"/>
      <c r="J162" s="593"/>
      <c r="K162" s="593"/>
      <c r="L162" s="610">
        <v>4</v>
      </c>
      <c r="M162" s="610">
        <v>133.32999999999998</v>
      </c>
      <c r="N162" s="593">
        <v>1</v>
      </c>
      <c r="O162" s="593">
        <v>33.332499999999996</v>
      </c>
      <c r="P162" s="610">
        <v>61</v>
      </c>
      <c r="Q162" s="610">
        <v>2033.33</v>
      </c>
      <c r="R162" s="598">
        <v>15.250356258906473</v>
      </c>
      <c r="S162" s="611">
        <v>33.333278688524587</v>
      </c>
    </row>
    <row r="163" spans="1:19" ht="14.45" customHeight="1" x14ac:dyDescent="0.2">
      <c r="A163" s="592" t="s">
        <v>1017</v>
      </c>
      <c r="B163" s="593" t="s">
        <v>1018</v>
      </c>
      <c r="C163" s="593" t="s">
        <v>457</v>
      </c>
      <c r="D163" s="593" t="s">
        <v>1015</v>
      </c>
      <c r="E163" s="593" t="s">
        <v>1035</v>
      </c>
      <c r="F163" s="593" t="s">
        <v>1062</v>
      </c>
      <c r="G163" s="593" t="s">
        <v>1063</v>
      </c>
      <c r="H163" s="610">
        <v>2</v>
      </c>
      <c r="I163" s="610">
        <v>148</v>
      </c>
      <c r="J163" s="593"/>
      <c r="K163" s="593">
        <v>74</v>
      </c>
      <c r="L163" s="610"/>
      <c r="M163" s="610"/>
      <c r="N163" s="593"/>
      <c r="O163" s="593"/>
      <c r="P163" s="610">
        <v>6</v>
      </c>
      <c r="Q163" s="610">
        <v>450</v>
      </c>
      <c r="R163" s="598"/>
      <c r="S163" s="611">
        <v>75</v>
      </c>
    </row>
    <row r="164" spans="1:19" ht="14.45" customHeight="1" x14ac:dyDescent="0.2">
      <c r="A164" s="592" t="s">
        <v>1017</v>
      </c>
      <c r="B164" s="593" t="s">
        <v>1018</v>
      </c>
      <c r="C164" s="593" t="s">
        <v>457</v>
      </c>
      <c r="D164" s="593" t="s">
        <v>1015</v>
      </c>
      <c r="E164" s="593" t="s">
        <v>1035</v>
      </c>
      <c r="F164" s="593" t="s">
        <v>1064</v>
      </c>
      <c r="G164" s="593" t="s">
        <v>1065</v>
      </c>
      <c r="H164" s="610"/>
      <c r="I164" s="610"/>
      <c r="J164" s="593"/>
      <c r="K164" s="593"/>
      <c r="L164" s="610">
        <v>6</v>
      </c>
      <c r="M164" s="610">
        <v>2130</v>
      </c>
      <c r="N164" s="593">
        <v>1</v>
      </c>
      <c r="O164" s="593">
        <v>355</v>
      </c>
      <c r="P164" s="610">
        <v>51</v>
      </c>
      <c r="Q164" s="610">
        <v>18258</v>
      </c>
      <c r="R164" s="598">
        <v>8.5718309859154935</v>
      </c>
      <c r="S164" s="611">
        <v>358</v>
      </c>
    </row>
    <row r="165" spans="1:19" ht="14.45" customHeight="1" x14ac:dyDescent="0.2">
      <c r="A165" s="592" t="s">
        <v>1017</v>
      </c>
      <c r="B165" s="593" t="s">
        <v>1018</v>
      </c>
      <c r="C165" s="593" t="s">
        <v>457</v>
      </c>
      <c r="D165" s="593" t="s">
        <v>1015</v>
      </c>
      <c r="E165" s="593" t="s">
        <v>1035</v>
      </c>
      <c r="F165" s="593" t="s">
        <v>1066</v>
      </c>
      <c r="G165" s="593" t="s">
        <v>1067</v>
      </c>
      <c r="H165" s="610"/>
      <c r="I165" s="610"/>
      <c r="J165" s="593"/>
      <c r="K165" s="593"/>
      <c r="L165" s="610">
        <v>11</v>
      </c>
      <c r="M165" s="610">
        <v>2453</v>
      </c>
      <c r="N165" s="593">
        <v>1</v>
      </c>
      <c r="O165" s="593">
        <v>223</v>
      </c>
      <c r="P165" s="610">
        <v>60</v>
      </c>
      <c r="Q165" s="610">
        <v>13560</v>
      </c>
      <c r="R165" s="598">
        <v>5.5279249898083975</v>
      </c>
      <c r="S165" s="611">
        <v>226</v>
      </c>
    </row>
    <row r="166" spans="1:19" ht="14.45" customHeight="1" x14ac:dyDescent="0.2">
      <c r="A166" s="592" t="s">
        <v>1017</v>
      </c>
      <c r="B166" s="593" t="s">
        <v>1018</v>
      </c>
      <c r="C166" s="593" t="s">
        <v>457</v>
      </c>
      <c r="D166" s="593" t="s">
        <v>1015</v>
      </c>
      <c r="E166" s="593" t="s">
        <v>1035</v>
      </c>
      <c r="F166" s="593" t="s">
        <v>1074</v>
      </c>
      <c r="G166" s="593" t="s">
        <v>1075</v>
      </c>
      <c r="H166" s="610"/>
      <c r="I166" s="610"/>
      <c r="J166" s="593"/>
      <c r="K166" s="593"/>
      <c r="L166" s="610">
        <v>3</v>
      </c>
      <c r="M166" s="610">
        <v>2106</v>
      </c>
      <c r="N166" s="593">
        <v>1</v>
      </c>
      <c r="O166" s="593">
        <v>702</v>
      </c>
      <c r="P166" s="610">
        <v>9</v>
      </c>
      <c r="Q166" s="610">
        <v>6363</v>
      </c>
      <c r="R166" s="598">
        <v>3.0213675213675213</v>
      </c>
      <c r="S166" s="611">
        <v>707</v>
      </c>
    </row>
    <row r="167" spans="1:19" ht="14.45" customHeight="1" x14ac:dyDescent="0.2">
      <c r="A167" s="592" t="s">
        <v>1017</v>
      </c>
      <c r="B167" s="593" t="s">
        <v>1018</v>
      </c>
      <c r="C167" s="593" t="s">
        <v>457</v>
      </c>
      <c r="D167" s="593" t="s">
        <v>1014</v>
      </c>
      <c r="E167" s="593" t="s">
        <v>1035</v>
      </c>
      <c r="F167" s="593" t="s">
        <v>1076</v>
      </c>
      <c r="G167" s="593" t="s">
        <v>1077</v>
      </c>
      <c r="H167" s="610"/>
      <c r="I167" s="610"/>
      <c r="J167" s="593"/>
      <c r="K167" s="593"/>
      <c r="L167" s="610"/>
      <c r="M167" s="610"/>
      <c r="N167" s="593"/>
      <c r="O167" s="593"/>
      <c r="P167" s="610">
        <v>1</v>
      </c>
      <c r="Q167" s="610">
        <v>233</v>
      </c>
      <c r="R167" s="598"/>
      <c r="S167" s="611">
        <v>233</v>
      </c>
    </row>
    <row r="168" spans="1:19" ht="14.45" customHeight="1" x14ac:dyDescent="0.2">
      <c r="A168" s="592" t="s">
        <v>1017</v>
      </c>
      <c r="B168" s="593" t="s">
        <v>1018</v>
      </c>
      <c r="C168" s="593" t="s">
        <v>462</v>
      </c>
      <c r="D168" s="593" t="s">
        <v>1008</v>
      </c>
      <c r="E168" s="593" t="s">
        <v>1035</v>
      </c>
      <c r="F168" s="593" t="s">
        <v>1062</v>
      </c>
      <c r="G168" s="593" t="s">
        <v>1063</v>
      </c>
      <c r="H168" s="610"/>
      <c r="I168" s="610"/>
      <c r="J168" s="593"/>
      <c r="K168" s="593"/>
      <c r="L168" s="610"/>
      <c r="M168" s="610"/>
      <c r="N168" s="593"/>
      <c r="O168" s="593"/>
      <c r="P168" s="610">
        <v>2</v>
      </c>
      <c r="Q168" s="610">
        <v>150</v>
      </c>
      <c r="R168" s="598"/>
      <c r="S168" s="611">
        <v>75</v>
      </c>
    </row>
    <row r="169" spans="1:19" ht="14.45" customHeight="1" x14ac:dyDescent="0.2">
      <c r="A169" s="592" t="s">
        <v>1017</v>
      </c>
      <c r="B169" s="593" t="s">
        <v>1018</v>
      </c>
      <c r="C169" s="593" t="s">
        <v>462</v>
      </c>
      <c r="D169" s="593" t="s">
        <v>553</v>
      </c>
      <c r="E169" s="593" t="s">
        <v>1019</v>
      </c>
      <c r="F169" s="593" t="s">
        <v>1020</v>
      </c>
      <c r="G169" s="593" t="s">
        <v>1021</v>
      </c>
      <c r="H169" s="610"/>
      <c r="I169" s="610"/>
      <c r="J169" s="593"/>
      <c r="K169" s="593"/>
      <c r="L169" s="610">
        <v>2.5999999999999996</v>
      </c>
      <c r="M169" s="610">
        <v>140.66</v>
      </c>
      <c r="N169" s="593">
        <v>1</v>
      </c>
      <c r="O169" s="593">
        <v>54.100000000000009</v>
      </c>
      <c r="P169" s="610"/>
      <c r="Q169" s="610"/>
      <c r="R169" s="598"/>
      <c r="S169" s="611"/>
    </row>
    <row r="170" spans="1:19" ht="14.45" customHeight="1" x14ac:dyDescent="0.2">
      <c r="A170" s="592" t="s">
        <v>1017</v>
      </c>
      <c r="B170" s="593" t="s">
        <v>1018</v>
      </c>
      <c r="C170" s="593" t="s">
        <v>462</v>
      </c>
      <c r="D170" s="593" t="s">
        <v>553</v>
      </c>
      <c r="E170" s="593" t="s">
        <v>1019</v>
      </c>
      <c r="F170" s="593" t="s">
        <v>1029</v>
      </c>
      <c r="G170" s="593" t="s">
        <v>483</v>
      </c>
      <c r="H170" s="610"/>
      <c r="I170" s="610"/>
      <c r="J170" s="593"/>
      <c r="K170" s="593"/>
      <c r="L170" s="610">
        <v>0.64999999999999991</v>
      </c>
      <c r="M170" s="610">
        <v>3.12</v>
      </c>
      <c r="N170" s="593">
        <v>1</v>
      </c>
      <c r="O170" s="593">
        <v>4.8000000000000007</v>
      </c>
      <c r="P170" s="610"/>
      <c r="Q170" s="610"/>
      <c r="R170" s="598"/>
      <c r="S170" s="611"/>
    </row>
    <row r="171" spans="1:19" ht="14.45" customHeight="1" x14ac:dyDescent="0.2">
      <c r="A171" s="592" t="s">
        <v>1017</v>
      </c>
      <c r="B171" s="593" t="s">
        <v>1018</v>
      </c>
      <c r="C171" s="593" t="s">
        <v>462</v>
      </c>
      <c r="D171" s="593" t="s">
        <v>553</v>
      </c>
      <c r="E171" s="593" t="s">
        <v>1035</v>
      </c>
      <c r="F171" s="593" t="s">
        <v>1040</v>
      </c>
      <c r="G171" s="593" t="s">
        <v>1041</v>
      </c>
      <c r="H171" s="610"/>
      <c r="I171" s="610"/>
      <c r="J171" s="593"/>
      <c r="K171" s="593"/>
      <c r="L171" s="610">
        <v>12</v>
      </c>
      <c r="M171" s="610">
        <v>444</v>
      </c>
      <c r="N171" s="593">
        <v>1</v>
      </c>
      <c r="O171" s="593">
        <v>37</v>
      </c>
      <c r="P171" s="610"/>
      <c r="Q171" s="610"/>
      <c r="R171" s="598"/>
      <c r="S171" s="611"/>
    </row>
    <row r="172" spans="1:19" ht="14.45" customHeight="1" x14ac:dyDescent="0.2">
      <c r="A172" s="592" t="s">
        <v>1017</v>
      </c>
      <c r="B172" s="593" t="s">
        <v>1018</v>
      </c>
      <c r="C172" s="593" t="s">
        <v>462</v>
      </c>
      <c r="D172" s="593" t="s">
        <v>553</v>
      </c>
      <c r="E172" s="593" t="s">
        <v>1035</v>
      </c>
      <c r="F172" s="593" t="s">
        <v>1060</v>
      </c>
      <c r="G172" s="593" t="s">
        <v>1061</v>
      </c>
      <c r="H172" s="610"/>
      <c r="I172" s="610"/>
      <c r="J172" s="593"/>
      <c r="K172" s="593"/>
      <c r="L172" s="610">
        <v>13</v>
      </c>
      <c r="M172" s="610">
        <v>1716</v>
      </c>
      <c r="N172" s="593">
        <v>1</v>
      </c>
      <c r="O172" s="593">
        <v>132</v>
      </c>
      <c r="P172" s="610"/>
      <c r="Q172" s="610"/>
      <c r="R172" s="598"/>
      <c r="S172" s="611"/>
    </row>
    <row r="173" spans="1:19" ht="14.45" customHeight="1" x14ac:dyDescent="0.2">
      <c r="A173" s="592" t="s">
        <v>1017</v>
      </c>
      <c r="B173" s="593" t="s">
        <v>1018</v>
      </c>
      <c r="C173" s="593" t="s">
        <v>462</v>
      </c>
      <c r="D173" s="593" t="s">
        <v>553</v>
      </c>
      <c r="E173" s="593" t="s">
        <v>1035</v>
      </c>
      <c r="F173" s="593" t="s">
        <v>1062</v>
      </c>
      <c r="G173" s="593" t="s">
        <v>1063</v>
      </c>
      <c r="H173" s="610"/>
      <c r="I173" s="610"/>
      <c r="J173" s="593"/>
      <c r="K173" s="593"/>
      <c r="L173" s="610">
        <v>1</v>
      </c>
      <c r="M173" s="610">
        <v>74</v>
      </c>
      <c r="N173" s="593">
        <v>1</v>
      </c>
      <c r="O173" s="593">
        <v>74</v>
      </c>
      <c r="P173" s="610"/>
      <c r="Q173" s="610"/>
      <c r="R173" s="598"/>
      <c r="S173" s="611"/>
    </row>
    <row r="174" spans="1:19" ht="14.45" customHeight="1" x14ac:dyDescent="0.2">
      <c r="A174" s="592" t="s">
        <v>1080</v>
      </c>
      <c r="B174" s="593" t="s">
        <v>1081</v>
      </c>
      <c r="C174" s="593" t="s">
        <v>457</v>
      </c>
      <c r="D174" s="593" t="s">
        <v>1008</v>
      </c>
      <c r="E174" s="593" t="s">
        <v>1035</v>
      </c>
      <c r="F174" s="593" t="s">
        <v>1082</v>
      </c>
      <c r="G174" s="593" t="s">
        <v>1083</v>
      </c>
      <c r="H174" s="610">
        <v>10</v>
      </c>
      <c r="I174" s="610">
        <v>1210</v>
      </c>
      <c r="J174" s="593">
        <v>0.41609353507565339</v>
      </c>
      <c r="K174" s="593">
        <v>121</v>
      </c>
      <c r="L174" s="610">
        <v>24</v>
      </c>
      <c r="M174" s="610">
        <v>2908</v>
      </c>
      <c r="N174" s="593">
        <v>1</v>
      </c>
      <c r="O174" s="593">
        <v>121.16666666666667</v>
      </c>
      <c r="P174" s="610">
        <v>7</v>
      </c>
      <c r="Q174" s="610">
        <v>854</v>
      </c>
      <c r="R174" s="598">
        <v>0.2936726272352132</v>
      </c>
      <c r="S174" s="611">
        <v>122</v>
      </c>
    </row>
    <row r="175" spans="1:19" ht="14.45" customHeight="1" x14ac:dyDescent="0.2">
      <c r="A175" s="592" t="s">
        <v>1080</v>
      </c>
      <c r="B175" s="593" t="s">
        <v>1081</v>
      </c>
      <c r="C175" s="593" t="s">
        <v>457</v>
      </c>
      <c r="D175" s="593" t="s">
        <v>553</v>
      </c>
      <c r="E175" s="593" t="s">
        <v>1035</v>
      </c>
      <c r="F175" s="593" t="s">
        <v>1040</v>
      </c>
      <c r="G175" s="593" t="s">
        <v>1041</v>
      </c>
      <c r="H175" s="610"/>
      <c r="I175" s="610"/>
      <c r="J175" s="593"/>
      <c r="K175" s="593"/>
      <c r="L175" s="610">
        <v>5</v>
      </c>
      <c r="M175" s="610">
        <v>185</v>
      </c>
      <c r="N175" s="593">
        <v>1</v>
      </c>
      <c r="O175" s="593">
        <v>37</v>
      </c>
      <c r="P175" s="610">
        <v>3</v>
      </c>
      <c r="Q175" s="610">
        <v>114</v>
      </c>
      <c r="R175" s="598">
        <v>0.61621621621621625</v>
      </c>
      <c r="S175" s="611">
        <v>38</v>
      </c>
    </row>
    <row r="176" spans="1:19" ht="14.45" customHeight="1" x14ac:dyDescent="0.2">
      <c r="A176" s="592" t="s">
        <v>1080</v>
      </c>
      <c r="B176" s="593" t="s">
        <v>1081</v>
      </c>
      <c r="C176" s="593" t="s">
        <v>457</v>
      </c>
      <c r="D176" s="593" t="s">
        <v>553</v>
      </c>
      <c r="E176" s="593" t="s">
        <v>1035</v>
      </c>
      <c r="F176" s="593" t="s">
        <v>1046</v>
      </c>
      <c r="G176" s="593" t="s">
        <v>1047</v>
      </c>
      <c r="H176" s="610">
        <v>1</v>
      </c>
      <c r="I176" s="610">
        <v>5</v>
      </c>
      <c r="J176" s="593"/>
      <c r="K176" s="593">
        <v>5</v>
      </c>
      <c r="L176" s="610"/>
      <c r="M176" s="610"/>
      <c r="N176" s="593"/>
      <c r="O176" s="593"/>
      <c r="P176" s="610"/>
      <c r="Q176" s="610"/>
      <c r="R176" s="598"/>
      <c r="S176" s="611"/>
    </row>
    <row r="177" spans="1:19" ht="14.45" customHeight="1" x14ac:dyDescent="0.2">
      <c r="A177" s="592" t="s">
        <v>1080</v>
      </c>
      <c r="B177" s="593" t="s">
        <v>1081</v>
      </c>
      <c r="C177" s="593" t="s">
        <v>457</v>
      </c>
      <c r="D177" s="593" t="s">
        <v>553</v>
      </c>
      <c r="E177" s="593" t="s">
        <v>1035</v>
      </c>
      <c r="F177" s="593" t="s">
        <v>1082</v>
      </c>
      <c r="G177" s="593" t="s">
        <v>1083</v>
      </c>
      <c r="H177" s="610">
        <v>708</v>
      </c>
      <c r="I177" s="610">
        <v>85668</v>
      </c>
      <c r="J177" s="593">
        <v>0.77887080643694884</v>
      </c>
      <c r="K177" s="593">
        <v>121</v>
      </c>
      <c r="L177" s="610">
        <v>904</v>
      </c>
      <c r="M177" s="610">
        <v>109990</v>
      </c>
      <c r="N177" s="593">
        <v>1</v>
      </c>
      <c r="O177" s="593">
        <v>121.67035398230088</v>
      </c>
      <c r="P177" s="610">
        <v>807</v>
      </c>
      <c r="Q177" s="610">
        <v>98454</v>
      </c>
      <c r="R177" s="598">
        <v>0.89511773797617966</v>
      </c>
      <c r="S177" s="611">
        <v>122</v>
      </c>
    </row>
    <row r="178" spans="1:19" ht="14.45" customHeight="1" x14ac:dyDescent="0.2">
      <c r="A178" s="592" t="s">
        <v>1080</v>
      </c>
      <c r="B178" s="593" t="s">
        <v>1081</v>
      </c>
      <c r="C178" s="593" t="s">
        <v>457</v>
      </c>
      <c r="D178" s="593" t="s">
        <v>553</v>
      </c>
      <c r="E178" s="593" t="s">
        <v>1035</v>
      </c>
      <c r="F178" s="593" t="s">
        <v>1060</v>
      </c>
      <c r="G178" s="593" t="s">
        <v>1061</v>
      </c>
      <c r="H178" s="610"/>
      <c r="I178" s="610"/>
      <c r="J178" s="593"/>
      <c r="K178" s="593"/>
      <c r="L178" s="610">
        <v>5</v>
      </c>
      <c r="M178" s="610">
        <v>660</v>
      </c>
      <c r="N178" s="593">
        <v>1</v>
      </c>
      <c r="O178" s="593">
        <v>132</v>
      </c>
      <c r="P178" s="610">
        <v>3</v>
      </c>
      <c r="Q178" s="610">
        <v>405</v>
      </c>
      <c r="R178" s="598">
        <v>0.61363636363636365</v>
      </c>
      <c r="S178" s="611">
        <v>135</v>
      </c>
    </row>
    <row r="179" spans="1:19" ht="14.45" customHeight="1" x14ac:dyDescent="0.2">
      <c r="A179" s="592" t="s">
        <v>1080</v>
      </c>
      <c r="B179" s="593" t="s">
        <v>1081</v>
      </c>
      <c r="C179" s="593" t="s">
        <v>457</v>
      </c>
      <c r="D179" s="593" t="s">
        <v>554</v>
      </c>
      <c r="E179" s="593" t="s">
        <v>1035</v>
      </c>
      <c r="F179" s="593" t="s">
        <v>1044</v>
      </c>
      <c r="G179" s="593" t="s">
        <v>1045</v>
      </c>
      <c r="H179" s="610">
        <v>1</v>
      </c>
      <c r="I179" s="610">
        <v>5</v>
      </c>
      <c r="J179" s="593"/>
      <c r="K179" s="593">
        <v>5</v>
      </c>
      <c r="L179" s="610"/>
      <c r="M179" s="610"/>
      <c r="N179" s="593"/>
      <c r="O179" s="593"/>
      <c r="P179" s="610"/>
      <c r="Q179" s="610"/>
      <c r="R179" s="598"/>
      <c r="S179" s="611"/>
    </row>
    <row r="180" spans="1:19" ht="14.45" customHeight="1" x14ac:dyDescent="0.2">
      <c r="A180" s="592" t="s">
        <v>1080</v>
      </c>
      <c r="B180" s="593" t="s">
        <v>1081</v>
      </c>
      <c r="C180" s="593" t="s">
        <v>457</v>
      </c>
      <c r="D180" s="593" t="s">
        <v>554</v>
      </c>
      <c r="E180" s="593" t="s">
        <v>1035</v>
      </c>
      <c r="F180" s="593" t="s">
        <v>1082</v>
      </c>
      <c r="G180" s="593" t="s">
        <v>1083</v>
      </c>
      <c r="H180" s="610">
        <v>24</v>
      </c>
      <c r="I180" s="610">
        <v>2904</v>
      </c>
      <c r="J180" s="593">
        <v>1.0852017937219731</v>
      </c>
      <c r="K180" s="593">
        <v>121</v>
      </c>
      <c r="L180" s="610">
        <v>22</v>
      </c>
      <c r="M180" s="610">
        <v>2676</v>
      </c>
      <c r="N180" s="593">
        <v>1</v>
      </c>
      <c r="O180" s="593">
        <v>121.63636363636364</v>
      </c>
      <c r="P180" s="610">
        <v>32</v>
      </c>
      <c r="Q180" s="610">
        <v>3904</v>
      </c>
      <c r="R180" s="598">
        <v>1.4588938714499253</v>
      </c>
      <c r="S180" s="611">
        <v>122</v>
      </c>
    </row>
    <row r="181" spans="1:19" ht="14.45" customHeight="1" x14ac:dyDescent="0.2">
      <c r="A181" s="592" t="s">
        <v>1080</v>
      </c>
      <c r="B181" s="593" t="s">
        <v>1081</v>
      </c>
      <c r="C181" s="593" t="s">
        <v>457</v>
      </c>
      <c r="D181" s="593" t="s">
        <v>1013</v>
      </c>
      <c r="E181" s="593" t="s">
        <v>1035</v>
      </c>
      <c r="F181" s="593" t="s">
        <v>1082</v>
      </c>
      <c r="G181" s="593" t="s">
        <v>1083</v>
      </c>
      <c r="H181" s="610">
        <v>4</v>
      </c>
      <c r="I181" s="610">
        <v>484</v>
      </c>
      <c r="J181" s="593">
        <v>0.28370457209847599</v>
      </c>
      <c r="K181" s="593">
        <v>121</v>
      </c>
      <c r="L181" s="610">
        <v>14</v>
      </c>
      <c r="M181" s="610">
        <v>1706</v>
      </c>
      <c r="N181" s="593">
        <v>1</v>
      </c>
      <c r="O181" s="593">
        <v>121.85714285714286</v>
      </c>
      <c r="P181" s="610">
        <v>9</v>
      </c>
      <c r="Q181" s="610">
        <v>1098</v>
      </c>
      <c r="R181" s="598">
        <v>0.64361078546307149</v>
      </c>
      <c r="S181" s="611">
        <v>122</v>
      </c>
    </row>
    <row r="182" spans="1:19" ht="14.45" customHeight="1" x14ac:dyDescent="0.2">
      <c r="A182" s="592" t="s">
        <v>1080</v>
      </c>
      <c r="B182" s="593" t="s">
        <v>1081</v>
      </c>
      <c r="C182" s="593" t="s">
        <v>457</v>
      </c>
      <c r="D182" s="593" t="s">
        <v>556</v>
      </c>
      <c r="E182" s="593" t="s">
        <v>1035</v>
      </c>
      <c r="F182" s="593" t="s">
        <v>1082</v>
      </c>
      <c r="G182" s="593" t="s">
        <v>1083</v>
      </c>
      <c r="H182" s="610">
        <v>61</v>
      </c>
      <c r="I182" s="610">
        <v>7381</v>
      </c>
      <c r="J182" s="593">
        <v>0.92078343313373257</v>
      </c>
      <c r="K182" s="593">
        <v>121</v>
      </c>
      <c r="L182" s="610">
        <v>66</v>
      </c>
      <c r="M182" s="610">
        <v>8016</v>
      </c>
      <c r="N182" s="593">
        <v>1</v>
      </c>
      <c r="O182" s="593">
        <v>121.45454545454545</v>
      </c>
      <c r="P182" s="610">
        <v>54</v>
      </c>
      <c r="Q182" s="610">
        <v>6588</v>
      </c>
      <c r="R182" s="598">
        <v>0.82185628742514971</v>
      </c>
      <c r="S182" s="611">
        <v>122</v>
      </c>
    </row>
    <row r="183" spans="1:19" ht="14.45" customHeight="1" thickBot="1" x14ac:dyDescent="0.25">
      <c r="A183" s="600" t="s">
        <v>1080</v>
      </c>
      <c r="B183" s="601" t="s">
        <v>1081</v>
      </c>
      <c r="C183" s="601" t="s">
        <v>457</v>
      </c>
      <c r="D183" s="601" t="s">
        <v>556</v>
      </c>
      <c r="E183" s="601" t="s">
        <v>1035</v>
      </c>
      <c r="F183" s="601" t="s">
        <v>1062</v>
      </c>
      <c r="G183" s="601" t="s">
        <v>1063</v>
      </c>
      <c r="H183" s="612">
        <v>0</v>
      </c>
      <c r="I183" s="612">
        <v>0</v>
      </c>
      <c r="J183" s="601"/>
      <c r="K183" s="601"/>
      <c r="L183" s="612"/>
      <c r="M183" s="612"/>
      <c r="N183" s="601"/>
      <c r="O183" s="601"/>
      <c r="P183" s="612"/>
      <c r="Q183" s="612"/>
      <c r="R183" s="606"/>
      <c r="S183" s="613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AB5656C-1855-4C02-903E-7A617047194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3097</v>
      </c>
      <c r="C3" s="222">
        <f t="shared" ref="C3:R3" si="0">SUBTOTAL(9,C6:C1048576)</f>
        <v>1.9186507936507937</v>
      </c>
      <c r="D3" s="222">
        <f t="shared" si="0"/>
        <v>1008</v>
      </c>
      <c r="E3" s="222">
        <f t="shared" si="0"/>
        <v>1</v>
      </c>
      <c r="F3" s="222">
        <f t="shared" si="0"/>
        <v>0</v>
      </c>
      <c r="G3" s="225">
        <f>IF(D3&lt;&gt;0,F3/D3,"")</f>
        <v>0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5" customHeight="1" x14ac:dyDescent="0.2">
      <c r="A6" s="617" t="s">
        <v>1086</v>
      </c>
      <c r="B6" s="648">
        <v>462</v>
      </c>
      <c r="C6" s="586"/>
      <c r="D6" s="648"/>
      <c r="E6" s="586"/>
      <c r="F6" s="648"/>
      <c r="G6" s="591"/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5" customHeight="1" x14ac:dyDescent="0.2">
      <c r="A7" s="618" t="s">
        <v>1087</v>
      </c>
      <c r="B7" s="650">
        <v>701</v>
      </c>
      <c r="C7" s="593"/>
      <c r="D7" s="650"/>
      <c r="E7" s="593"/>
      <c r="F7" s="650"/>
      <c r="G7" s="598"/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5" customHeight="1" thickBot="1" x14ac:dyDescent="0.25">
      <c r="A8" s="654" t="s">
        <v>1088</v>
      </c>
      <c r="B8" s="652">
        <v>1934</v>
      </c>
      <c r="C8" s="601">
        <v>1.9186507936507937</v>
      </c>
      <c r="D8" s="652">
        <v>1008</v>
      </c>
      <c r="E8" s="601">
        <v>1</v>
      </c>
      <c r="F8" s="652"/>
      <c r="G8" s="606"/>
      <c r="H8" s="652"/>
      <c r="I8" s="601"/>
      <c r="J8" s="652"/>
      <c r="K8" s="601"/>
      <c r="L8" s="652"/>
      <c r="M8" s="606"/>
      <c r="N8" s="652"/>
      <c r="O8" s="601"/>
      <c r="P8" s="652"/>
      <c r="Q8" s="601"/>
      <c r="R8" s="652"/>
      <c r="S8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72C4CBF-6DA1-40E0-91AC-25F618A2AAA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1092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</v>
      </c>
      <c r="G3" s="103">
        <f t="shared" si="0"/>
        <v>3097</v>
      </c>
      <c r="H3" s="103"/>
      <c r="I3" s="103"/>
      <c r="J3" s="103">
        <f t="shared" si="0"/>
        <v>3</v>
      </c>
      <c r="K3" s="103">
        <f t="shared" si="0"/>
        <v>1008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5" customHeight="1" x14ac:dyDescent="0.2">
      <c r="A6" s="585" t="s">
        <v>1089</v>
      </c>
      <c r="B6" s="586" t="s">
        <v>1018</v>
      </c>
      <c r="C6" s="586" t="s">
        <v>1035</v>
      </c>
      <c r="D6" s="586" t="s">
        <v>1076</v>
      </c>
      <c r="E6" s="586" t="s">
        <v>1077</v>
      </c>
      <c r="F6" s="116">
        <v>2</v>
      </c>
      <c r="G6" s="116">
        <v>462</v>
      </c>
      <c r="H6" s="116"/>
      <c r="I6" s="116">
        <v>231</v>
      </c>
      <c r="J6" s="116"/>
      <c r="K6" s="116"/>
      <c r="L6" s="116"/>
      <c r="M6" s="116"/>
      <c r="N6" s="116"/>
      <c r="O6" s="116"/>
      <c r="P6" s="591"/>
      <c r="Q6" s="609"/>
    </row>
    <row r="7" spans="1:17" ht="14.45" customHeight="1" x14ac:dyDescent="0.2">
      <c r="A7" s="592" t="s">
        <v>1090</v>
      </c>
      <c r="B7" s="593" t="s">
        <v>1018</v>
      </c>
      <c r="C7" s="593" t="s">
        <v>1035</v>
      </c>
      <c r="D7" s="593" t="s">
        <v>1074</v>
      </c>
      <c r="E7" s="593" t="s">
        <v>1075</v>
      </c>
      <c r="F7" s="610">
        <v>1</v>
      </c>
      <c r="G7" s="610">
        <v>701</v>
      </c>
      <c r="H7" s="610"/>
      <c r="I7" s="610">
        <v>701</v>
      </c>
      <c r="J7" s="610"/>
      <c r="K7" s="610"/>
      <c r="L7" s="610"/>
      <c r="M7" s="610"/>
      <c r="N7" s="610"/>
      <c r="O7" s="610"/>
      <c r="P7" s="598"/>
      <c r="Q7" s="611"/>
    </row>
    <row r="8" spans="1:17" ht="14.45" customHeight="1" x14ac:dyDescent="0.2">
      <c r="A8" s="592" t="s">
        <v>1091</v>
      </c>
      <c r="B8" s="593" t="s">
        <v>1018</v>
      </c>
      <c r="C8" s="593" t="s">
        <v>1035</v>
      </c>
      <c r="D8" s="593" t="s">
        <v>1048</v>
      </c>
      <c r="E8" s="593" t="s">
        <v>1049</v>
      </c>
      <c r="F8" s="610"/>
      <c r="G8" s="610"/>
      <c r="H8" s="610"/>
      <c r="I8" s="610"/>
      <c r="J8" s="610">
        <v>1</v>
      </c>
      <c r="K8" s="610">
        <v>74</v>
      </c>
      <c r="L8" s="610">
        <v>1</v>
      </c>
      <c r="M8" s="610">
        <v>74</v>
      </c>
      <c r="N8" s="610"/>
      <c r="O8" s="610"/>
      <c r="P8" s="598"/>
      <c r="Q8" s="611"/>
    </row>
    <row r="9" spans="1:17" ht="14.45" customHeight="1" x14ac:dyDescent="0.2">
      <c r="A9" s="592" t="s">
        <v>1091</v>
      </c>
      <c r="B9" s="593" t="s">
        <v>1018</v>
      </c>
      <c r="C9" s="593" t="s">
        <v>1035</v>
      </c>
      <c r="D9" s="593" t="s">
        <v>1050</v>
      </c>
      <c r="E9" s="593" t="s">
        <v>1051</v>
      </c>
      <c r="F9" s="610">
        <v>1</v>
      </c>
      <c r="G9" s="610">
        <v>177</v>
      </c>
      <c r="H9" s="610"/>
      <c r="I9" s="610">
        <v>177</v>
      </c>
      <c r="J9" s="610"/>
      <c r="K9" s="610"/>
      <c r="L9" s="610"/>
      <c r="M9" s="610"/>
      <c r="N9" s="610"/>
      <c r="O9" s="610"/>
      <c r="P9" s="598"/>
      <c r="Q9" s="611"/>
    </row>
    <row r="10" spans="1:17" ht="14.45" customHeight="1" x14ac:dyDescent="0.2">
      <c r="A10" s="592" t="s">
        <v>1091</v>
      </c>
      <c r="B10" s="593" t="s">
        <v>1018</v>
      </c>
      <c r="C10" s="593" t="s">
        <v>1035</v>
      </c>
      <c r="D10" s="593" t="s">
        <v>1064</v>
      </c>
      <c r="E10" s="593" t="s">
        <v>1065</v>
      </c>
      <c r="F10" s="610">
        <v>1</v>
      </c>
      <c r="G10" s="610">
        <v>355</v>
      </c>
      <c r="H10" s="610"/>
      <c r="I10" s="610">
        <v>355</v>
      </c>
      <c r="J10" s="610"/>
      <c r="K10" s="610"/>
      <c r="L10" s="610"/>
      <c r="M10" s="610"/>
      <c r="N10" s="610"/>
      <c r="O10" s="610"/>
      <c r="P10" s="598"/>
      <c r="Q10" s="611"/>
    </row>
    <row r="11" spans="1:17" ht="14.45" customHeight="1" x14ac:dyDescent="0.2">
      <c r="A11" s="592" t="s">
        <v>1091</v>
      </c>
      <c r="B11" s="593" t="s">
        <v>1018</v>
      </c>
      <c r="C11" s="593" t="s">
        <v>1035</v>
      </c>
      <c r="D11" s="593" t="s">
        <v>1074</v>
      </c>
      <c r="E11" s="593" t="s">
        <v>1075</v>
      </c>
      <c r="F11" s="610">
        <v>2</v>
      </c>
      <c r="G11" s="610">
        <v>1402</v>
      </c>
      <c r="H11" s="610">
        <v>1.9971509971509971</v>
      </c>
      <c r="I11" s="610">
        <v>701</v>
      </c>
      <c r="J11" s="610">
        <v>1</v>
      </c>
      <c r="K11" s="610">
        <v>702</v>
      </c>
      <c r="L11" s="610">
        <v>1</v>
      </c>
      <c r="M11" s="610">
        <v>702</v>
      </c>
      <c r="N11" s="610"/>
      <c r="O11" s="610"/>
      <c r="P11" s="598"/>
      <c r="Q11" s="611"/>
    </row>
    <row r="12" spans="1:17" ht="14.45" customHeight="1" thickBot="1" x14ac:dyDescent="0.25">
      <c r="A12" s="600" t="s">
        <v>1091</v>
      </c>
      <c r="B12" s="601" t="s">
        <v>1018</v>
      </c>
      <c r="C12" s="601" t="s">
        <v>1035</v>
      </c>
      <c r="D12" s="601" t="s">
        <v>1076</v>
      </c>
      <c r="E12" s="601" t="s">
        <v>1077</v>
      </c>
      <c r="F12" s="612"/>
      <c r="G12" s="612"/>
      <c r="H12" s="612"/>
      <c r="I12" s="612"/>
      <c r="J12" s="612">
        <v>1</v>
      </c>
      <c r="K12" s="612">
        <v>232</v>
      </c>
      <c r="L12" s="612">
        <v>1</v>
      </c>
      <c r="M12" s="612">
        <v>232</v>
      </c>
      <c r="N12" s="612"/>
      <c r="O12" s="612"/>
      <c r="P12" s="606"/>
      <c r="Q12" s="613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3C9342F-BC1E-4B16-96BA-D8CEF7C95A70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520.94353000000001</v>
      </c>
      <c r="C5" s="29">
        <v>551.03917000000013</v>
      </c>
      <c r="D5" s="8"/>
      <c r="E5" s="117">
        <v>1102.90497</v>
      </c>
      <c r="F5" s="28">
        <v>1114.9927499999999</v>
      </c>
      <c r="G5" s="116">
        <f>E5-F5</f>
        <v>-12.087779999999839</v>
      </c>
      <c r="H5" s="122">
        <f>IF(F5&lt;0.00000001,"",E5/F5)</f>
        <v>0.98915887121239143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83.621870000000001</v>
      </c>
      <c r="C6" s="31">
        <v>90.680070000000015</v>
      </c>
      <c r="D6" s="8"/>
      <c r="E6" s="118">
        <v>89.248539999999991</v>
      </c>
      <c r="F6" s="30">
        <v>92.999998046875007</v>
      </c>
      <c r="G6" s="119">
        <f>E6-F6</f>
        <v>-3.7514580468750154</v>
      </c>
      <c r="H6" s="123">
        <f>IF(F6&lt;0.00000001,"",E6/F6)</f>
        <v>0.95966174058429377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8506.1346099999992</v>
      </c>
      <c r="C7" s="31">
        <v>9441.3414200000007</v>
      </c>
      <c r="D7" s="8"/>
      <c r="E7" s="118">
        <v>10401.294089999999</v>
      </c>
      <c r="F7" s="30">
        <v>9277.9296982421874</v>
      </c>
      <c r="G7" s="119">
        <f>E7-F7</f>
        <v>1123.364391757812</v>
      </c>
      <c r="H7" s="123">
        <f>IF(F7&lt;0.00000001,"",E7/F7)</f>
        <v>1.1210792092950055</v>
      </c>
    </row>
    <row r="8" spans="1:10" ht="14.45" customHeight="1" thickBot="1" x14ac:dyDescent="0.25">
      <c r="A8" s="1" t="s">
        <v>75</v>
      </c>
      <c r="B8" s="11">
        <v>1934.7737800000027</v>
      </c>
      <c r="C8" s="33">
        <v>2111.9833200000016</v>
      </c>
      <c r="D8" s="8"/>
      <c r="E8" s="120">
        <v>2276.3889500000005</v>
      </c>
      <c r="F8" s="32">
        <v>2088.202496030809</v>
      </c>
      <c r="G8" s="121">
        <f>E8-F8</f>
        <v>188.18645396919146</v>
      </c>
      <c r="H8" s="124">
        <f>IF(F8&lt;0.00000001,"",E8/F8)</f>
        <v>1.0901188722486879</v>
      </c>
    </row>
    <row r="9" spans="1:10" ht="14.45" customHeight="1" thickBot="1" x14ac:dyDescent="0.25">
      <c r="A9" s="2" t="s">
        <v>76</v>
      </c>
      <c r="B9" s="3">
        <v>11045.473790000002</v>
      </c>
      <c r="C9" s="35">
        <v>12195.043980000002</v>
      </c>
      <c r="D9" s="8"/>
      <c r="E9" s="3">
        <v>13869.83655</v>
      </c>
      <c r="F9" s="34">
        <v>12574.124942319871</v>
      </c>
      <c r="G9" s="34">
        <f>E9-F9</f>
        <v>1295.7116076801285</v>
      </c>
      <c r="H9" s="125">
        <f>IF(F9&lt;0.00000001,"",E9/F9)</f>
        <v>1.103045867098015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2668.63834</v>
      </c>
      <c r="C11" s="29">
        <f>IF(ISERROR(VLOOKUP("Celkem:",'ZV Vykáz.-A'!A:H,5,0)),0,VLOOKUP("Celkem:",'ZV Vykáz.-A'!A:H,5,0)/1000)</f>
        <v>2623.0339900000004</v>
      </c>
      <c r="D11" s="8"/>
      <c r="E11" s="117">
        <f>IF(ISERROR(VLOOKUP("Celkem:",'ZV Vykáz.-A'!A:H,8,0)),0,VLOOKUP("Celkem:",'ZV Vykáz.-A'!A:H,8,0)/1000)</f>
        <v>2840.9716799999997</v>
      </c>
      <c r="F11" s="28">
        <f>C11</f>
        <v>2623.0339900000004</v>
      </c>
      <c r="G11" s="116">
        <f>E11-F11</f>
        <v>217.93768999999929</v>
      </c>
      <c r="H11" s="122">
        <f>IF(F11&lt;0.00000001,"",E11/F11)</f>
        <v>1.0830861097610096</v>
      </c>
      <c r="I11" s="116">
        <f>E11-B11</f>
        <v>172.33333999999968</v>
      </c>
      <c r="J11" s="122">
        <f>IF(B11&lt;0.00000001,"",E11/B11)</f>
        <v>1.0645772555302491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2668.63834</v>
      </c>
      <c r="C13" s="37">
        <f>SUM(C11:C12)</f>
        <v>2623.0339900000004</v>
      </c>
      <c r="D13" s="8"/>
      <c r="E13" s="5">
        <f>SUM(E11:E12)</f>
        <v>2840.9716799999997</v>
      </c>
      <c r="F13" s="36">
        <f>SUM(F11:F12)</f>
        <v>2623.0339900000004</v>
      </c>
      <c r="G13" s="36">
        <f>E13-F13</f>
        <v>217.93768999999929</v>
      </c>
      <c r="H13" s="126">
        <f>IF(F13&lt;0.00000001,"",E13/F13)</f>
        <v>1.0830861097610096</v>
      </c>
      <c r="I13" s="36">
        <f>SUM(I11:I12)</f>
        <v>172.33333999999968</v>
      </c>
      <c r="J13" s="126">
        <f>IF(B13&lt;0.00000001,"",E13/B13)</f>
        <v>1.0645772555302491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0.24160469625269007</v>
      </c>
      <c r="C15" s="39">
        <f>IF(C9=0,"",C13/C9)</f>
        <v>0.21509016238906584</v>
      </c>
      <c r="D15" s="8"/>
      <c r="E15" s="6">
        <f>IF(E9=0,"",E13/E9)</f>
        <v>0.20483094157299206</v>
      </c>
      <c r="F15" s="38">
        <f>IF(F9=0,"",F13/F9)</f>
        <v>0.20860568843020116</v>
      </c>
      <c r="G15" s="38">
        <f>IF(ISERROR(F15-E15),"",E15-F15)</f>
        <v>-3.7747468572091047E-3</v>
      </c>
      <c r="H15" s="127">
        <f>IF(ISERROR(F15-E15),"",IF(F15&lt;0.00000001,"",E15/F15))</f>
        <v>0.98190487092842571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FDF58873-2EDD-4D1E-B1DB-DBC37264680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0.26162768499311145</v>
      </c>
      <c r="C4" s="201">
        <f t="shared" ref="C4:M4" si="0">(C10+C8)/C6</f>
        <v>0.28833448857067084</v>
      </c>
      <c r="D4" s="201">
        <f t="shared" si="0"/>
        <v>0.25259878164280303</v>
      </c>
      <c r="E4" s="201">
        <f t="shared" si="0"/>
        <v>0.24388920346019283</v>
      </c>
      <c r="F4" s="201">
        <f t="shared" si="0"/>
        <v>0.22924947671748236</v>
      </c>
      <c r="G4" s="201">
        <f t="shared" si="0"/>
        <v>0.22391800342985066</v>
      </c>
      <c r="H4" s="201">
        <f t="shared" si="0"/>
        <v>0.20966371702197578</v>
      </c>
      <c r="I4" s="201">
        <f t="shared" si="0"/>
        <v>0.20851500224511901</v>
      </c>
      <c r="J4" s="201">
        <f t="shared" si="0"/>
        <v>0.21072668341515144</v>
      </c>
      <c r="K4" s="201">
        <f t="shared" si="0"/>
        <v>0.2128169035620969</v>
      </c>
      <c r="L4" s="201">
        <f t="shared" si="0"/>
        <v>0.20928846179728711</v>
      </c>
      <c r="M4" s="201">
        <f t="shared" si="0"/>
        <v>0.20483093147914566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1043.44588</v>
      </c>
      <c r="C5" s="201">
        <f>IF(ISERROR(VLOOKUP($A5,'Man Tab'!$A:$Q,COLUMN()+2,0)),0,VLOOKUP($A5,'Man Tab'!$A:$Q,COLUMN()+2,0))</f>
        <v>990.91242000000204</v>
      </c>
      <c r="D5" s="201">
        <f>IF(ISERROR(VLOOKUP($A5,'Man Tab'!$A:$Q,COLUMN()+2,0)),0,VLOOKUP($A5,'Man Tab'!$A:$Q,COLUMN()+2,0))</f>
        <v>1371.82341</v>
      </c>
      <c r="E5" s="201">
        <f>IF(ISERROR(VLOOKUP($A5,'Man Tab'!$A:$Q,COLUMN()+2,0)),0,VLOOKUP($A5,'Man Tab'!$A:$Q,COLUMN()+2,0))</f>
        <v>1141.08268</v>
      </c>
      <c r="F5" s="201">
        <f>IF(ISERROR(VLOOKUP($A5,'Man Tab'!$A:$Q,COLUMN()+2,0)),0,VLOOKUP($A5,'Man Tab'!$A:$Q,COLUMN()+2,0))</f>
        <v>1281.6853599999999</v>
      </c>
      <c r="G5" s="201">
        <f>IF(ISERROR(VLOOKUP($A5,'Man Tab'!$A:$Q,COLUMN()+2,0)),0,VLOOKUP($A5,'Man Tab'!$A:$Q,COLUMN()+2,0))</f>
        <v>1035.5763999999999</v>
      </c>
      <c r="H5" s="201">
        <f>IF(ISERROR(VLOOKUP($A5,'Man Tab'!$A:$Q,COLUMN()+2,0)),0,VLOOKUP($A5,'Man Tab'!$A:$Q,COLUMN()+2,0))</f>
        <v>1442.66536</v>
      </c>
      <c r="I5" s="201">
        <f>IF(ISERROR(VLOOKUP($A5,'Man Tab'!$A:$Q,COLUMN()+2,0)),0,VLOOKUP($A5,'Man Tab'!$A:$Q,COLUMN()+2,0))</f>
        <v>967.12736000000098</v>
      </c>
      <c r="J5" s="201">
        <f>IF(ISERROR(VLOOKUP($A5,'Man Tab'!$A:$Q,COLUMN()+2,0)),0,VLOOKUP($A5,'Man Tab'!$A:$Q,COLUMN()+2,0))</f>
        <v>1004.6607299999999</v>
      </c>
      <c r="K5" s="201">
        <f>IF(ISERROR(VLOOKUP($A5,'Man Tab'!$A:$Q,COLUMN()+2,0)),0,VLOOKUP($A5,'Man Tab'!$A:$Q,COLUMN()+2,0))</f>
        <v>1027.10032</v>
      </c>
      <c r="L5" s="201">
        <f>IF(ISERROR(VLOOKUP($A5,'Man Tab'!$A:$Q,COLUMN()+2,0)),0,VLOOKUP($A5,'Man Tab'!$A:$Q,COLUMN()+2,0))</f>
        <v>1368.0328199999999</v>
      </c>
      <c r="M5" s="201">
        <f>IF(ISERROR(VLOOKUP($A5,'Man Tab'!$A:$Q,COLUMN()+2,0)),0,VLOOKUP($A5,'Man Tab'!$A:$Q,COLUMN()+2,0))</f>
        <v>1195.72381</v>
      </c>
    </row>
    <row r="6" spans="1:13" ht="14.45" customHeight="1" x14ac:dyDescent="0.2">
      <c r="A6" s="202" t="s">
        <v>76</v>
      </c>
      <c r="B6" s="203">
        <f>B5</f>
        <v>1043.44588</v>
      </c>
      <c r="C6" s="203">
        <f t="shared" ref="C6:M6" si="1">C5+B6</f>
        <v>2034.3583000000021</v>
      </c>
      <c r="D6" s="203">
        <f t="shared" si="1"/>
        <v>3406.1817100000021</v>
      </c>
      <c r="E6" s="203">
        <f t="shared" si="1"/>
        <v>4547.2643900000021</v>
      </c>
      <c r="F6" s="203">
        <f t="shared" si="1"/>
        <v>5828.9497500000016</v>
      </c>
      <c r="G6" s="203">
        <f t="shared" si="1"/>
        <v>6864.5261500000015</v>
      </c>
      <c r="H6" s="203">
        <f t="shared" si="1"/>
        <v>8307.1915100000006</v>
      </c>
      <c r="I6" s="203">
        <f t="shared" si="1"/>
        <v>9274.318870000001</v>
      </c>
      <c r="J6" s="203">
        <f t="shared" si="1"/>
        <v>10278.979600000001</v>
      </c>
      <c r="K6" s="203">
        <f t="shared" si="1"/>
        <v>11306.07992</v>
      </c>
      <c r="L6" s="203">
        <f t="shared" si="1"/>
        <v>12674.11274</v>
      </c>
      <c r="M6" s="203">
        <f t="shared" si="1"/>
        <v>13869.83655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272994.33</v>
      </c>
      <c r="C9" s="202">
        <v>313581.32999999996</v>
      </c>
      <c r="D9" s="202">
        <v>273821.69</v>
      </c>
      <c r="E9" s="202">
        <v>248631.34000000003</v>
      </c>
      <c r="F9" s="202">
        <v>227254.99</v>
      </c>
      <c r="G9" s="202">
        <v>200807.31</v>
      </c>
      <c r="H9" s="202">
        <v>204625.65999999997</v>
      </c>
      <c r="I9" s="202">
        <v>192117.97000000003</v>
      </c>
      <c r="J9" s="202">
        <v>232220.66</v>
      </c>
      <c r="K9" s="202">
        <v>240069.64</v>
      </c>
      <c r="L9" s="202">
        <v>246420.64</v>
      </c>
      <c r="M9" s="202">
        <v>188425.98</v>
      </c>
    </row>
    <row r="10" spans="1:13" ht="14.45" customHeight="1" x14ac:dyDescent="0.2">
      <c r="A10" s="202" t="s">
        <v>78</v>
      </c>
      <c r="B10" s="203">
        <f>B9/1000</f>
        <v>272.99432999999999</v>
      </c>
      <c r="C10" s="203">
        <f t="shared" ref="C10:M10" si="3">C9/1000+B10</f>
        <v>586.57565999999997</v>
      </c>
      <c r="D10" s="203">
        <f t="shared" si="3"/>
        <v>860.39734999999996</v>
      </c>
      <c r="E10" s="203">
        <f t="shared" si="3"/>
        <v>1109.0286900000001</v>
      </c>
      <c r="F10" s="203">
        <f t="shared" si="3"/>
        <v>1336.28368</v>
      </c>
      <c r="G10" s="203">
        <f t="shared" si="3"/>
        <v>1537.0909899999999</v>
      </c>
      <c r="H10" s="203">
        <f t="shared" si="3"/>
        <v>1741.7166499999998</v>
      </c>
      <c r="I10" s="203">
        <f t="shared" si="3"/>
        <v>1933.8346199999999</v>
      </c>
      <c r="J10" s="203">
        <f t="shared" si="3"/>
        <v>2166.05528</v>
      </c>
      <c r="K10" s="203">
        <f t="shared" si="3"/>
        <v>2406.1249200000002</v>
      </c>
      <c r="L10" s="203">
        <f t="shared" si="3"/>
        <v>2652.54556</v>
      </c>
      <c r="M10" s="203">
        <f t="shared" si="3"/>
        <v>2840.97154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0.20860568843020116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0.20860568843020116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DBB6F59-25D7-4DB8-B0D1-1C12EA06A1D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1114.9927264241501</v>
      </c>
      <c r="C7" s="52">
        <v>92.916060535346006</v>
      </c>
      <c r="D7" s="52">
        <v>27.20429</v>
      </c>
      <c r="E7" s="52">
        <v>33.108820000000001</v>
      </c>
      <c r="F7" s="52">
        <v>126.97521999999999</v>
      </c>
      <c r="G7" s="52">
        <v>179.95882999999901</v>
      </c>
      <c r="H7" s="52">
        <v>321.46532000000002</v>
      </c>
      <c r="I7" s="52">
        <v>91.425949999999006</v>
      </c>
      <c r="J7" s="52">
        <v>70.464550000000003</v>
      </c>
      <c r="K7" s="52">
        <v>37.713679999999997</v>
      </c>
      <c r="L7" s="52">
        <v>64.798689999998999</v>
      </c>
      <c r="M7" s="52">
        <v>55.345390000000002</v>
      </c>
      <c r="N7" s="52">
        <v>88.131510000000006</v>
      </c>
      <c r="O7" s="52">
        <v>6.3127199999989996</v>
      </c>
      <c r="P7" s="53">
        <v>1102.90497</v>
      </c>
      <c r="Q7" s="95">
        <v>0.98915889212700003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93</v>
      </c>
      <c r="C9" s="52">
        <v>7.75</v>
      </c>
      <c r="D9" s="52">
        <v>7.4164199999999996</v>
      </c>
      <c r="E9" s="52">
        <v>4.6745000000000001</v>
      </c>
      <c r="F9" s="52">
        <v>6.6367699999990002</v>
      </c>
      <c r="G9" s="52">
        <v>7.3114799999990003</v>
      </c>
      <c r="H9" s="52">
        <v>8.00915</v>
      </c>
      <c r="I9" s="52">
        <v>9.6938299999990001</v>
      </c>
      <c r="J9" s="52">
        <v>7.3887</v>
      </c>
      <c r="K9" s="52">
        <v>5.5327200000000003</v>
      </c>
      <c r="L9" s="52">
        <v>7.1251199999989998</v>
      </c>
      <c r="M9" s="52">
        <v>9.9457699999999996</v>
      </c>
      <c r="N9" s="52">
        <v>8.5801700000000007</v>
      </c>
      <c r="O9" s="52">
        <v>6.9339099999989999</v>
      </c>
      <c r="P9" s="53">
        <v>89.248539999998997</v>
      </c>
      <c r="Q9" s="95">
        <v>0.95966172042999998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70.391269851475002</v>
      </c>
      <c r="C11" s="52">
        <v>5.8659391542890003</v>
      </c>
      <c r="D11" s="52">
        <v>5.7554100000000004</v>
      </c>
      <c r="E11" s="52">
        <v>6.99261</v>
      </c>
      <c r="F11" s="52">
        <v>4.8342499999989998</v>
      </c>
      <c r="G11" s="52">
        <v>5.125279999999</v>
      </c>
      <c r="H11" s="52">
        <v>6.7043499999999998</v>
      </c>
      <c r="I11" s="52">
        <v>4.5537299999989997</v>
      </c>
      <c r="J11" s="52">
        <v>5.9476800000000001</v>
      </c>
      <c r="K11" s="52">
        <v>4.2760499999999997</v>
      </c>
      <c r="L11" s="52">
        <v>5.490049999999</v>
      </c>
      <c r="M11" s="52">
        <v>6.1110699999999998</v>
      </c>
      <c r="N11" s="52">
        <v>6.5525399999999996</v>
      </c>
      <c r="O11" s="52">
        <v>5.6262099999990003</v>
      </c>
      <c r="P11" s="53">
        <v>67.969229999999996</v>
      </c>
      <c r="Q11" s="95">
        <v>0.96559175794600005</v>
      </c>
    </row>
    <row r="12" spans="1:17" ht="14.45" customHeight="1" x14ac:dyDescent="0.2">
      <c r="A12" s="15" t="s">
        <v>40</v>
      </c>
      <c r="B12" s="51">
        <v>10.098247556438</v>
      </c>
      <c r="C12" s="52">
        <v>0.84152062970300001</v>
      </c>
      <c r="D12" s="52">
        <v>1.399</v>
      </c>
      <c r="E12" s="52">
        <v>0</v>
      </c>
      <c r="F12" s="52">
        <v>6.8369999999989997</v>
      </c>
      <c r="G12" s="52">
        <v>20.496999999999002</v>
      </c>
      <c r="H12" s="52">
        <v>0.49709999999999999</v>
      </c>
      <c r="I12" s="52">
        <v>6.2999999998999995E-2</v>
      </c>
      <c r="J12" s="52">
        <v>0</v>
      </c>
      <c r="K12" s="52">
        <v>0</v>
      </c>
      <c r="L12" s="52">
        <v>0.41819999999899998</v>
      </c>
      <c r="M12" s="52">
        <v>5.64344</v>
      </c>
      <c r="N12" s="52">
        <v>6.8000000000000005E-2</v>
      </c>
      <c r="O12" s="52">
        <v>4.736999999999</v>
      </c>
      <c r="P12" s="53">
        <v>40.159739999998997</v>
      </c>
      <c r="Q12" s="95">
        <v>3.976901910509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0.27762999999999999</v>
      </c>
      <c r="E13" s="52">
        <v>0.42059999999999997</v>
      </c>
      <c r="F13" s="52">
        <v>0.222639999999</v>
      </c>
      <c r="G13" s="52">
        <v>0.26716999999899999</v>
      </c>
      <c r="H13" s="52">
        <v>0.26717000000000002</v>
      </c>
      <c r="I13" s="52">
        <v>0.311699999999</v>
      </c>
      <c r="J13" s="52">
        <v>0.57935000000000003</v>
      </c>
      <c r="K13" s="52">
        <v>0.37606000000000001</v>
      </c>
      <c r="L13" s="52">
        <v>0.53481999999899998</v>
      </c>
      <c r="M13" s="52">
        <v>0.17810999999999999</v>
      </c>
      <c r="N13" s="52">
        <v>0.58020000000000005</v>
      </c>
      <c r="O13" s="52">
        <v>0.32162000000000002</v>
      </c>
      <c r="P13" s="53">
        <v>4.3370699999999998</v>
      </c>
      <c r="Q13" s="95">
        <v>1.0842674999999999</v>
      </c>
    </row>
    <row r="14" spans="1:17" ht="14.45" customHeight="1" x14ac:dyDescent="0.2">
      <c r="A14" s="15" t="s">
        <v>42</v>
      </c>
      <c r="B14" s="51">
        <v>1276.0241848266501</v>
      </c>
      <c r="C14" s="52">
        <v>106.33534873555401</v>
      </c>
      <c r="D14" s="52">
        <v>159.82499999999999</v>
      </c>
      <c r="E14" s="52">
        <v>129.21299999999999</v>
      </c>
      <c r="F14" s="52">
        <v>120.967</v>
      </c>
      <c r="G14" s="52">
        <v>98.904999999999006</v>
      </c>
      <c r="H14" s="52">
        <v>94.540999999999997</v>
      </c>
      <c r="I14" s="52">
        <v>79.045999999998998</v>
      </c>
      <c r="J14" s="52">
        <v>76.284000000000006</v>
      </c>
      <c r="K14" s="52">
        <v>77.087999999999994</v>
      </c>
      <c r="L14" s="52">
        <v>79.634999999998996</v>
      </c>
      <c r="M14" s="52">
        <v>106.19799999999999</v>
      </c>
      <c r="N14" s="52">
        <v>118.276</v>
      </c>
      <c r="O14" s="52">
        <v>137.61199999999999</v>
      </c>
      <c r="P14" s="53">
        <v>1277.5899999999999</v>
      </c>
      <c r="Q14" s="95">
        <v>1.0012271046200001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22.803281458076</v>
      </c>
      <c r="C17" s="52">
        <v>1.9002734548389999</v>
      </c>
      <c r="D17" s="52">
        <v>3.7233000000000001</v>
      </c>
      <c r="E17" s="52">
        <v>14.800090000000001</v>
      </c>
      <c r="F17" s="52">
        <v>5.5417999999990002</v>
      </c>
      <c r="G17" s="52">
        <v>0.17202999999900001</v>
      </c>
      <c r="H17" s="52">
        <v>0</v>
      </c>
      <c r="I17" s="52">
        <v>1.4813599999989999</v>
      </c>
      <c r="J17" s="52">
        <v>0.60324</v>
      </c>
      <c r="K17" s="52">
        <v>2.3121700000000001</v>
      </c>
      <c r="L17" s="52">
        <v>37.841249999999</v>
      </c>
      <c r="M17" s="52">
        <v>2.3837000000000002</v>
      </c>
      <c r="N17" s="52">
        <v>70.274159999999995</v>
      </c>
      <c r="O17" s="52">
        <v>0</v>
      </c>
      <c r="P17" s="53">
        <v>139.13310000000001</v>
      </c>
      <c r="Q17" s="95">
        <v>6.1014508046040001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0.65700000000000003</v>
      </c>
      <c r="E18" s="52">
        <v>0.39800000000000002</v>
      </c>
      <c r="F18" s="52">
        <v>0</v>
      </c>
      <c r="G18" s="52">
        <v>0</v>
      </c>
      <c r="H18" s="52">
        <v>0</v>
      </c>
      <c r="I18" s="52">
        <v>0.597999999999</v>
      </c>
      <c r="J18" s="52">
        <v>0</v>
      </c>
      <c r="K18" s="52">
        <v>0</v>
      </c>
      <c r="L18" s="52">
        <v>0.76699999999900004</v>
      </c>
      <c r="M18" s="52">
        <v>3.9750000000000001</v>
      </c>
      <c r="N18" s="52">
        <v>0.34799999999999998</v>
      </c>
      <c r="O18" s="52">
        <v>0.34</v>
      </c>
      <c r="P18" s="53">
        <v>7.0830000000000002</v>
      </c>
      <c r="Q18" s="95" t="s">
        <v>271</v>
      </c>
    </row>
    <row r="19" spans="1:17" ht="14.45" customHeight="1" x14ac:dyDescent="0.2">
      <c r="A19" s="15" t="s">
        <v>47</v>
      </c>
      <c r="B19" s="51">
        <v>232.885522173428</v>
      </c>
      <c r="C19" s="52">
        <v>19.407126847785001</v>
      </c>
      <c r="D19" s="52">
        <v>20.805440000000001</v>
      </c>
      <c r="E19" s="52">
        <v>13.283910000000001</v>
      </c>
      <c r="F19" s="52">
        <v>22.633569999999001</v>
      </c>
      <c r="G19" s="52">
        <v>23.347989999999001</v>
      </c>
      <c r="H19" s="52">
        <v>19.566179999999999</v>
      </c>
      <c r="I19" s="52">
        <v>22.446219999998998</v>
      </c>
      <c r="J19" s="52">
        <v>15.802210000000001</v>
      </c>
      <c r="K19" s="52">
        <v>14.87988</v>
      </c>
      <c r="L19" s="52">
        <v>18.073629999999</v>
      </c>
      <c r="M19" s="52">
        <v>24.961099999999998</v>
      </c>
      <c r="N19" s="52">
        <v>22.188179999999999</v>
      </c>
      <c r="O19" s="52">
        <v>24.806740000000001</v>
      </c>
      <c r="P19" s="53">
        <v>242.79505</v>
      </c>
      <c r="Q19" s="95">
        <v>1.0425510685849999</v>
      </c>
    </row>
    <row r="20" spans="1:17" ht="14.45" customHeight="1" x14ac:dyDescent="0.2">
      <c r="A20" s="15" t="s">
        <v>48</v>
      </c>
      <c r="B20" s="51">
        <v>9277.9296980000108</v>
      </c>
      <c r="C20" s="52">
        <v>773.16080816666795</v>
      </c>
      <c r="D20" s="52">
        <v>776.27497000000199</v>
      </c>
      <c r="E20" s="52">
        <v>748.65496000000201</v>
      </c>
      <c r="F20" s="52">
        <v>1037.80925</v>
      </c>
      <c r="G20" s="52">
        <v>766.13193999999703</v>
      </c>
      <c r="H20" s="52">
        <v>791.26916000000006</v>
      </c>
      <c r="I20" s="52">
        <v>786.59079999999699</v>
      </c>
      <c r="J20" s="52">
        <v>1222.5027500000001</v>
      </c>
      <c r="K20" s="52">
        <v>785.58491000000095</v>
      </c>
      <c r="L20" s="52">
        <v>749.16708999999696</v>
      </c>
      <c r="M20" s="52">
        <v>769.49631999999997</v>
      </c>
      <c r="N20" s="52">
        <v>1003.09196</v>
      </c>
      <c r="O20" s="52">
        <v>964.71997999999905</v>
      </c>
      <c r="P20" s="53">
        <v>10401.294089999999</v>
      </c>
      <c r="Q20" s="95">
        <v>1.1210792093240001</v>
      </c>
    </row>
    <row r="21" spans="1:17" ht="14.45" customHeight="1" x14ac:dyDescent="0.2">
      <c r="A21" s="16" t="s">
        <v>49</v>
      </c>
      <c r="B21" s="51">
        <v>471.99999999999301</v>
      </c>
      <c r="C21" s="52">
        <v>39.333333333332</v>
      </c>
      <c r="D21" s="52">
        <v>39.974939999999997</v>
      </c>
      <c r="E21" s="52">
        <v>39.365929999999999</v>
      </c>
      <c r="F21" s="52">
        <v>39.365909999998998</v>
      </c>
      <c r="G21" s="52">
        <v>39.365959999998999</v>
      </c>
      <c r="H21" s="52">
        <v>39.365929999999999</v>
      </c>
      <c r="I21" s="52">
        <v>39.364929999998999</v>
      </c>
      <c r="J21" s="52">
        <v>39.364930000000001</v>
      </c>
      <c r="K21" s="52">
        <v>39.363930000000003</v>
      </c>
      <c r="L21" s="52">
        <v>39.362929999998997</v>
      </c>
      <c r="M21" s="52">
        <v>39.362929999999999</v>
      </c>
      <c r="N21" s="52">
        <v>39.362929999999999</v>
      </c>
      <c r="O21" s="52">
        <v>39.390520000000002</v>
      </c>
      <c r="P21" s="53">
        <v>473.01177000000001</v>
      </c>
      <c r="Q21" s="95">
        <v>1.0021435805079999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3.7280000000000002</v>
      </c>
      <c r="K22" s="52">
        <v>0</v>
      </c>
      <c r="L22" s="52">
        <v>0</v>
      </c>
      <c r="M22" s="52">
        <v>0</v>
      </c>
      <c r="N22" s="52">
        <v>10.138870000000001</v>
      </c>
      <c r="O22" s="52">
        <v>4.4770000000000003</v>
      </c>
      <c r="P22" s="53">
        <v>18.343869999999999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0.13247999999900001</v>
      </c>
      <c r="E24" s="52">
        <v>-1.13686837721616E-13</v>
      </c>
      <c r="F24" s="52">
        <v>-2.2737367544323201E-13</v>
      </c>
      <c r="G24" s="52">
        <v>2.2737367544323201E-13</v>
      </c>
      <c r="H24" s="52">
        <v>-2.2737367544323201E-13</v>
      </c>
      <c r="I24" s="52">
        <v>8.7999999900000004E-4</v>
      </c>
      <c r="J24" s="52">
        <v>-4.9999999873762102E-5</v>
      </c>
      <c r="K24" s="52">
        <v>-4.00000003537571E-5</v>
      </c>
      <c r="L24" s="52">
        <v>1.44695</v>
      </c>
      <c r="M24" s="52">
        <v>3.4994899999990001</v>
      </c>
      <c r="N24" s="52">
        <v>0.44029999999899999</v>
      </c>
      <c r="O24" s="52">
        <v>0.44611000000000001</v>
      </c>
      <c r="P24" s="53">
        <v>5.9661199999979999</v>
      </c>
      <c r="Q24" s="95"/>
    </row>
    <row r="25" spans="1:17" ht="14.45" customHeight="1" x14ac:dyDescent="0.2">
      <c r="A25" s="17" t="s">
        <v>53</v>
      </c>
      <c r="B25" s="54">
        <v>12574.1249302902</v>
      </c>
      <c r="C25" s="55">
        <v>1047.84374419085</v>
      </c>
      <c r="D25" s="55">
        <v>1043.44588</v>
      </c>
      <c r="E25" s="55">
        <v>990.91242000000204</v>
      </c>
      <c r="F25" s="55">
        <v>1371.82341</v>
      </c>
      <c r="G25" s="55">
        <v>1141.08268</v>
      </c>
      <c r="H25" s="55">
        <v>1281.6853599999999</v>
      </c>
      <c r="I25" s="55">
        <v>1035.5763999999999</v>
      </c>
      <c r="J25" s="55">
        <v>1442.66536</v>
      </c>
      <c r="K25" s="55">
        <v>967.12736000000098</v>
      </c>
      <c r="L25" s="55">
        <v>1004.6607299999999</v>
      </c>
      <c r="M25" s="55">
        <v>1027.10032</v>
      </c>
      <c r="N25" s="55">
        <v>1368.0328199999999</v>
      </c>
      <c r="O25" s="55">
        <v>1195.72381</v>
      </c>
      <c r="P25" s="56">
        <v>13869.83655</v>
      </c>
      <c r="Q25" s="96">
        <v>1.103045868153</v>
      </c>
    </row>
    <row r="26" spans="1:17" ht="14.45" customHeight="1" x14ac:dyDescent="0.2">
      <c r="A26" s="15" t="s">
        <v>54</v>
      </c>
      <c r="B26" s="51">
        <v>1692.8413573380101</v>
      </c>
      <c r="C26" s="52">
        <v>141.070113111501</v>
      </c>
      <c r="D26" s="52">
        <v>140.49782999999999</v>
      </c>
      <c r="E26" s="52">
        <v>143.87286</v>
      </c>
      <c r="F26" s="52">
        <v>157.43804</v>
      </c>
      <c r="G26" s="52">
        <v>149.40971999999999</v>
      </c>
      <c r="H26" s="52">
        <v>136.39214999999999</v>
      </c>
      <c r="I26" s="52">
        <v>211.23648</v>
      </c>
      <c r="J26" s="52">
        <v>168.72845000000001</v>
      </c>
      <c r="K26" s="52">
        <v>115.35317999999999</v>
      </c>
      <c r="L26" s="52">
        <v>120.72797</v>
      </c>
      <c r="M26" s="52">
        <v>137.88140999999999</v>
      </c>
      <c r="N26" s="52">
        <v>95.094610000000003</v>
      </c>
      <c r="O26" s="52">
        <v>130.05814000000001</v>
      </c>
      <c r="P26" s="53">
        <v>1706.69084</v>
      </c>
      <c r="Q26" s="95">
        <v>1.008181205286</v>
      </c>
    </row>
    <row r="27" spans="1:17" ht="14.45" customHeight="1" x14ac:dyDescent="0.2">
      <c r="A27" s="18" t="s">
        <v>55</v>
      </c>
      <c r="B27" s="54">
        <v>14266.9662876282</v>
      </c>
      <c r="C27" s="55">
        <v>1188.9138573023499</v>
      </c>
      <c r="D27" s="55">
        <v>1183.94371</v>
      </c>
      <c r="E27" s="55">
        <v>1134.7852800000001</v>
      </c>
      <c r="F27" s="55">
        <v>1529.26145</v>
      </c>
      <c r="G27" s="55">
        <v>1290.4924000000001</v>
      </c>
      <c r="H27" s="55">
        <v>1418.0775100000001</v>
      </c>
      <c r="I27" s="55">
        <v>1246.81288</v>
      </c>
      <c r="J27" s="55">
        <v>1611.39381</v>
      </c>
      <c r="K27" s="55">
        <v>1082.48054</v>
      </c>
      <c r="L27" s="55">
        <v>1125.3887</v>
      </c>
      <c r="M27" s="55">
        <v>1164.98173</v>
      </c>
      <c r="N27" s="55">
        <v>1463.12743</v>
      </c>
      <c r="O27" s="55">
        <v>1325.7819500000001</v>
      </c>
      <c r="P27" s="56">
        <v>15576.527389999999</v>
      </c>
      <c r="Q27" s="96">
        <v>1.0917897383340001</v>
      </c>
    </row>
    <row r="28" spans="1:17" ht="14.45" customHeight="1" x14ac:dyDescent="0.2">
      <c r="A28" s="16" t="s">
        <v>56</v>
      </c>
      <c r="B28" s="51">
        <v>5354.2249989290303</v>
      </c>
      <c r="C28" s="52">
        <v>446.18541657741901</v>
      </c>
      <c r="D28" s="52">
        <v>416.57650999999998</v>
      </c>
      <c r="E28" s="52">
        <v>421.33811999999898</v>
      </c>
      <c r="F28" s="52">
        <v>497.16775000000001</v>
      </c>
      <c r="G28" s="52">
        <v>461.45375999999999</v>
      </c>
      <c r="H28" s="52">
        <v>595.39774</v>
      </c>
      <c r="I28" s="52">
        <v>545.59171000000003</v>
      </c>
      <c r="J28" s="52">
        <v>402.34760999999997</v>
      </c>
      <c r="K28" s="52">
        <v>359.30493999999999</v>
      </c>
      <c r="L28" s="52">
        <v>398.90982000000002</v>
      </c>
      <c r="M28" s="52">
        <v>430.460589999999</v>
      </c>
      <c r="N28" s="52">
        <v>349.08019999999999</v>
      </c>
      <c r="O28" s="52">
        <v>429.77244000000002</v>
      </c>
      <c r="P28" s="53">
        <v>5307.4011899999996</v>
      </c>
      <c r="Q28" s="95">
        <v>0.99125479244100001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7.5199800000000003</v>
      </c>
      <c r="O31" s="58">
        <v>0.44601000000000002</v>
      </c>
      <c r="P31" s="59">
        <v>7.9659899999999997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710D016-8A59-45B2-9185-B639A7BD188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8" t="s">
        <v>273</v>
      </c>
      <c r="B6" s="460">
        <v>11125.168944592901</v>
      </c>
      <c r="C6" s="460">
        <v>12195.04398</v>
      </c>
      <c r="D6" s="461">
        <v>1069.8750354071699</v>
      </c>
      <c r="E6" s="462">
        <v>1.096167082112</v>
      </c>
      <c r="F6" s="460">
        <v>12574.1249302902</v>
      </c>
      <c r="G6" s="461">
        <v>12574.1249302902</v>
      </c>
      <c r="H6" s="463">
        <v>1195.72381</v>
      </c>
      <c r="I6" s="460">
        <v>13869.83655</v>
      </c>
      <c r="J6" s="461">
        <v>1295.71161970976</v>
      </c>
      <c r="K6" s="464">
        <v>1.103045868153</v>
      </c>
    </row>
    <row r="7" spans="1:11" ht="14.45" customHeight="1" thickBot="1" x14ac:dyDescent="0.25">
      <c r="A7" s="479" t="s">
        <v>274</v>
      </c>
      <c r="B7" s="460">
        <v>1892.6400139673799</v>
      </c>
      <c r="C7" s="460">
        <v>1851.64185</v>
      </c>
      <c r="D7" s="461">
        <v>-40.998163967373003</v>
      </c>
      <c r="E7" s="462">
        <v>0.97833810779300001</v>
      </c>
      <c r="F7" s="460">
        <v>2568.5064286587099</v>
      </c>
      <c r="G7" s="461">
        <v>2568.5064286587099</v>
      </c>
      <c r="H7" s="463">
        <v>161.98956999999999</v>
      </c>
      <c r="I7" s="460">
        <v>2583.2287200000001</v>
      </c>
      <c r="J7" s="461">
        <v>14.722291341282</v>
      </c>
      <c r="K7" s="464">
        <v>1.0057318491310001</v>
      </c>
    </row>
    <row r="8" spans="1:11" ht="14.45" customHeight="1" thickBot="1" x14ac:dyDescent="0.25">
      <c r="A8" s="480" t="s">
        <v>275</v>
      </c>
      <c r="B8" s="460">
        <v>762.06743695699902</v>
      </c>
      <c r="C8" s="460">
        <v>744.21085000000096</v>
      </c>
      <c r="D8" s="461">
        <v>-17.856586956998001</v>
      </c>
      <c r="E8" s="462">
        <v>0.97656823255900005</v>
      </c>
      <c r="F8" s="460">
        <v>1292.48224383207</v>
      </c>
      <c r="G8" s="461">
        <v>1292.48224383207</v>
      </c>
      <c r="H8" s="463">
        <v>24.377569999999999</v>
      </c>
      <c r="I8" s="460">
        <v>1305.6387199999999</v>
      </c>
      <c r="J8" s="461">
        <v>13.156476167928</v>
      </c>
      <c r="K8" s="464">
        <v>1.0101792316530001</v>
      </c>
    </row>
    <row r="9" spans="1:11" ht="14.45" customHeight="1" thickBot="1" x14ac:dyDescent="0.25">
      <c r="A9" s="481" t="s">
        <v>276</v>
      </c>
      <c r="B9" s="465">
        <v>0</v>
      </c>
      <c r="C9" s="465">
        <v>1.32E-3</v>
      </c>
      <c r="D9" s="466">
        <v>1.32E-3</v>
      </c>
      <c r="E9" s="467" t="s">
        <v>271</v>
      </c>
      <c r="F9" s="465">
        <v>0</v>
      </c>
      <c r="G9" s="466">
        <v>0</v>
      </c>
      <c r="H9" s="468">
        <v>9.9999999999999896E-5</v>
      </c>
      <c r="I9" s="465">
        <v>1.17E-3</v>
      </c>
      <c r="J9" s="466">
        <v>1.17E-3</v>
      </c>
      <c r="K9" s="469" t="s">
        <v>271</v>
      </c>
    </row>
    <row r="10" spans="1:11" ht="14.45" customHeight="1" thickBot="1" x14ac:dyDescent="0.25">
      <c r="A10" s="482" t="s">
        <v>277</v>
      </c>
      <c r="B10" s="460">
        <v>0</v>
      </c>
      <c r="C10" s="460">
        <v>1.32E-3</v>
      </c>
      <c r="D10" s="461">
        <v>1.32E-3</v>
      </c>
      <c r="E10" s="470" t="s">
        <v>271</v>
      </c>
      <c r="F10" s="460">
        <v>0</v>
      </c>
      <c r="G10" s="461">
        <v>0</v>
      </c>
      <c r="H10" s="463">
        <v>9.9999999999999896E-5</v>
      </c>
      <c r="I10" s="460">
        <v>1.17E-3</v>
      </c>
      <c r="J10" s="461">
        <v>1.17E-3</v>
      </c>
      <c r="K10" s="471" t="s">
        <v>271</v>
      </c>
    </row>
    <row r="11" spans="1:11" ht="14.45" customHeight="1" thickBot="1" x14ac:dyDescent="0.25">
      <c r="A11" s="481" t="s">
        <v>278</v>
      </c>
      <c r="B11" s="465">
        <v>590</v>
      </c>
      <c r="C11" s="465">
        <v>551.03917000000104</v>
      </c>
      <c r="D11" s="466">
        <v>-38.960829999997998</v>
      </c>
      <c r="E11" s="472">
        <v>0.933964694915</v>
      </c>
      <c r="F11" s="465">
        <v>1114.9927264241501</v>
      </c>
      <c r="G11" s="466">
        <v>1114.9927264241501</v>
      </c>
      <c r="H11" s="468">
        <v>6.3127199999989996</v>
      </c>
      <c r="I11" s="465">
        <v>1102.90497</v>
      </c>
      <c r="J11" s="466">
        <v>-12.087756424156</v>
      </c>
      <c r="K11" s="473">
        <v>0.98915889212700003</v>
      </c>
    </row>
    <row r="12" spans="1:11" ht="14.45" customHeight="1" thickBot="1" x14ac:dyDescent="0.25">
      <c r="A12" s="482" t="s">
        <v>279</v>
      </c>
      <c r="B12" s="460">
        <v>590</v>
      </c>
      <c r="C12" s="460">
        <v>550.00992000000099</v>
      </c>
      <c r="D12" s="461">
        <v>-39.990079999998002</v>
      </c>
      <c r="E12" s="462">
        <v>0.93222020338900002</v>
      </c>
      <c r="F12" s="460">
        <v>1113.9927264241501</v>
      </c>
      <c r="G12" s="461">
        <v>1113.9927264241501</v>
      </c>
      <c r="H12" s="463">
        <v>6.3127199999989996</v>
      </c>
      <c r="I12" s="460">
        <v>1102.90497</v>
      </c>
      <c r="J12" s="461">
        <v>-11.087756424156</v>
      </c>
      <c r="K12" s="464">
        <v>0.99004683229799995</v>
      </c>
    </row>
    <row r="13" spans="1:11" ht="14.45" customHeight="1" thickBot="1" x14ac:dyDescent="0.25">
      <c r="A13" s="482" t="s">
        <v>280</v>
      </c>
      <c r="B13" s="460">
        <v>0</v>
      </c>
      <c r="C13" s="460">
        <v>1.02925</v>
      </c>
      <c r="D13" s="461">
        <v>1.02925</v>
      </c>
      <c r="E13" s="470" t="s">
        <v>281</v>
      </c>
      <c r="F13" s="460">
        <v>1</v>
      </c>
      <c r="G13" s="461">
        <v>1</v>
      </c>
      <c r="H13" s="463">
        <v>0</v>
      </c>
      <c r="I13" s="460">
        <v>0</v>
      </c>
      <c r="J13" s="461">
        <v>-1</v>
      </c>
      <c r="K13" s="464">
        <v>0</v>
      </c>
    </row>
    <row r="14" spans="1:11" ht="14.45" customHeight="1" thickBot="1" x14ac:dyDescent="0.25">
      <c r="A14" s="481" t="s">
        <v>282</v>
      </c>
      <c r="B14" s="465">
        <v>92.529260863603994</v>
      </c>
      <c r="C14" s="465">
        <v>90.680070000000001</v>
      </c>
      <c r="D14" s="466">
        <v>-1.849190863604</v>
      </c>
      <c r="E14" s="472">
        <v>0.98001506932600002</v>
      </c>
      <c r="F14" s="465">
        <v>93</v>
      </c>
      <c r="G14" s="466">
        <v>93</v>
      </c>
      <c r="H14" s="468">
        <v>6.9339099999989999</v>
      </c>
      <c r="I14" s="465">
        <v>89.248539999998997</v>
      </c>
      <c r="J14" s="466">
        <v>-3.7514599999999998</v>
      </c>
      <c r="K14" s="473">
        <v>0.95966172042999998</v>
      </c>
    </row>
    <row r="15" spans="1:11" ht="14.45" customHeight="1" thickBot="1" x14ac:dyDescent="0.25">
      <c r="A15" s="482" t="s">
        <v>283</v>
      </c>
      <c r="B15" s="460">
        <v>17</v>
      </c>
      <c r="C15" s="460">
        <v>17.52092</v>
      </c>
      <c r="D15" s="461">
        <v>0.52092000000000005</v>
      </c>
      <c r="E15" s="462">
        <v>1.030642352941</v>
      </c>
      <c r="F15" s="460">
        <v>17</v>
      </c>
      <c r="G15" s="461">
        <v>17</v>
      </c>
      <c r="H15" s="463">
        <v>0</v>
      </c>
      <c r="I15" s="460">
        <v>13.31968</v>
      </c>
      <c r="J15" s="461">
        <v>-3.68032</v>
      </c>
      <c r="K15" s="464">
        <v>0.78351058823499997</v>
      </c>
    </row>
    <row r="16" spans="1:11" ht="14.45" customHeight="1" thickBot="1" x14ac:dyDescent="0.25">
      <c r="A16" s="482" t="s">
        <v>284</v>
      </c>
      <c r="B16" s="460">
        <v>2</v>
      </c>
      <c r="C16" s="460">
        <v>2.7241499999999998</v>
      </c>
      <c r="D16" s="461">
        <v>0.72414999999999996</v>
      </c>
      <c r="E16" s="462">
        <v>1.3620749999999999</v>
      </c>
      <c r="F16" s="460">
        <v>3</v>
      </c>
      <c r="G16" s="461">
        <v>3</v>
      </c>
      <c r="H16" s="463">
        <v>0.30828</v>
      </c>
      <c r="I16" s="460">
        <v>3.4880499999999999</v>
      </c>
      <c r="J16" s="461">
        <v>0.48804999999900001</v>
      </c>
      <c r="K16" s="464">
        <v>1.162683333333</v>
      </c>
    </row>
    <row r="17" spans="1:11" ht="14.45" customHeight="1" thickBot="1" x14ac:dyDescent="0.25">
      <c r="A17" s="482" t="s">
        <v>285</v>
      </c>
      <c r="B17" s="460">
        <v>30.453445476481999</v>
      </c>
      <c r="C17" s="460">
        <v>29.506830000000001</v>
      </c>
      <c r="D17" s="461">
        <v>-0.94661547648199995</v>
      </c>
      <c r="E17" s="462">
        <v>0.96891598104300003</v>
      </c>
      <c r="F17" s="460">
        <v>30</v>
      </c>
      <c r="G17" s="461">
        <v>30</v>
      </c>
      <c r="H17" s="463">
        <v>3.43763</v>
      </c>
      <c r="I17" s="460">
        <v>34.659010000000002</v>
      </c>
      <c r="J17" s="461">
        <v>4.6590099999990002</v>
      </c>
      <c r="K17" s="464">
        <v>1.1553003333330001</v>
      </c>
    </row>
    <row r="18" spans="1:11" ht="14.45" customHeight="1" thickBot="1" x14ac:dyDescent="0.25">
      <c r="A18" s="482" t="s">
        <v>286</v>
      </c>
      <c r="B18" s="460">
        <v>30.075815387121999</v>
      </c>
      <c r="C18" s="460">
        <v>31.460170000000002</v>
      </c>
      <c r="D18" s="461">
        <v>1.3843546128769999</v>
      </c>
      <c r="E18" s="462">
        <v>1.046028830642</v>
      </c>
      <c r="F18" s="460">
        <v>32</v>
      </c>
      <c r="G18" s="461">
        <v>32</v>
      </c>
      <c r="H18" s="463">
        <v>2.0339999999999998</v>
      </c>
      <c r="I18" s="460">
        <v>27.445</v>
      </c>
      <c r="J18" s="461">
        <v>-4.5549999999999997</v>
      </c>
      <c r="K18" s="464">
        <v>0.85765624999900003</v>
      </c>
    </row>
    <row r="19" spans="1:11" ht="14.45" customHeight="1" thickBot="1" x14ac:dyDescent="0.25">
      <c r="A19" s="482" t="s">
        <v>287</v>
      </c>
      <c r="B19" s="460">
        <v>10</v>
      </c>
      <c r="C19" s="460">
        <v>7.45</v>
      </c>
      <c r="D19" s="461">
        <v>-2.5499999999990002</v>
      </c>
      <c r="E19" s="462">
        <v>0.745</v>
      </c>
      <c r="F19" s="460">
        <v>8</v>
      </c>
      <c r="G19" s="461">
        <v>8</v>
      </c>
      <c r="H19" s="463">
        <v>0.64999999999900004</v>
      </c>
      <c r="I19" s="460">
        <v>8.3207999999990001</v>
      </c>
      <c r="J19" s="461">
        <v>0.320799999999</v>
      </c>
      <c r="K19" s="464">
        <v>1.0401</v>
      </c>
    </row>
    <row r="20" spans="1:11" ht="14.45" customHeight="1" thickBot="1" x14ac:dyDescent="0.25">
      <c r="A20" s="482" t="s">
        <v>288</v>
      </c>
      <c r="B20" s="460">
        <v>3</v>
      </c>
      <c r="C20" s="460">
        <v>2.0179999999999998</v>
      </c>
      <c r="D20" s="461">
        <v>-0.98199999999900001</v>
      </c>
      <c r="E20" s="462">
        <v>0.67266666666599995</v>
      </c>
      <c r="F20" s="460">
        <v>3</v>
      </c>
      <c r="G20" s="461">
        <v>3</v>
      </c>
      <c r="H20" s="463">
        <v>0.50399999999900003</v>
      </c>
      <c r="I20" s="460">
        <v>2.016</v>
      </c>
      <c r="J20" s="461">
        <v>-0.98399999999999999</v>
      </c>
      <c r="K20" s="464">
        <v>0.67199999999899995</v>
      </c>
    </row>
    <row r="21" spans="1:11" ht="14.45" customHeight="1" thickBot="1" x14ac:dyDescent="0.25">
      <c r="A21" s="481" t="s">
        <v>289</v>
      </c>
      <c r="B21" s="465">
        <v>70.766046324285</v>
      </c>
      <c r="C21" s="465">
        <v>79.015960000000007</v>
      </c>
      <c r="D21" s="466">
        <v>8.2499136757149998</v>
      </c>
      <c r="E21" s="472">
        <v>1.116580112981</v>
      </c>
      <c r="F21" s="465">
        <v>70.391269851475002</v>
      </c>
      <c r="G21" s="466">
        <v>70.391269851475002</v>
      </c>
      <c r="H21" s="468">
        <v>5.6262099999990003</v>
      </c>
      <c r="I21" s="465">
        <v>67.969229999999996</v>
      </c>
      <c r="J21" s="466">
        <v>-2.4220398514750001</v>
      </c>
      <c r="K21" s="473">
        <v>0.96559175794600005</v>
      </c>
    </row>
    <row r="22" spans="1:11" ht="14.45" customHeight="1" thickBot="1" x14ac:dyDescent="0.25">
      <c r="A22" s="482" t="s">
        <v>290</v>
      </c>
      <c r="B22" s="460">
        <v>0</v>
      </c>
      <c r="C22" s="460">
        <v>2.90279</v>
      </c>
      <c r="D22" s="461">
        <v>2.90279</v>
      </c>
      <c r="E22" s="470" t="s">
        <v>271</v>
      </c>
      <c r="F22" s="460">
        <v>0</v>
      </c>
      <c r="G22" s="461">
        <v>0</v>
      </c>
      <c r="H22" s="463">
        <v>0</v>
      </c>
      <c r="I22" s="460">
        <v>0.98010999999899995</v>
      </c>
      <c r="J22" s="461">
        <v>0.98010999999899995</v>
      </c>
      <c r="K22" s="471" t="s">
        <v>271</v>
      </c>
    </row>
    <row r="23" spans="1:11" ht="14.45" customHeight="1" thickBot="1" x14ac:dyDescent="0.25">
      <c r="A23" s="482" t="s">
        <v>291</v>
      </c>
      <c r="B23" s="460">
        <v>1</v>
      </c>
      <c r="C23" s="460">
        <v>0.25381999999999999</v>
      </c>
      <c r="D23" s="461">
        <v>-0.74617999999999995</v>
      </c>
      <c r="E23" s="462">
        <v>0.25381999999999999</v>
      </c>
      <c r="F23" s="460">
        <v>1</v>
      </c>
      <c r="G23" s="461">
        <v>1</v>
      </c>
      <c r="H23" s="463">
        <v>3.4779999999999998E-2</v>
      </c>
      <c r="I23" s="460">
        <v>0.21024999999999999</v>
      </c>
      <c r="J23" s="461">
        <v>-0.78974999999999995</v>
      </c>
      <c r="K23" s="464">
        <v>0.21024999999999999</v>
      </c>
    </row>
    <row r="24" spans="1:11" ht="14.45" customHeight="1" thickBot="1" x14ac:dyDescent="0.25">
      <c r="A24" s="482" t="s">
        <v>292</v>
      </c>
      <c r="B24" s="460">
        <v>12.949488218446</v>
      </c>
      <c r="C24" s="460">
        <v>14.656459999999999</v>
      </c>
      <c r="D24" s="461">
        <v>1.7069717815529999</v>
      </c>
      <c r="E24" s="462">
        <v>1.1318177021939999</v>
      </c>
      <c r="F24" s="460">
        <v>15</v>
      </c>
      <c r="G24" s="461">
        <v>15</v>
      </c>
      <c r="H24" s="463">
        <v>1.2529300000000001</v>
      </c>
      <c r="I24" s="460">
        <v>14.553800000000001</v>
      </c>
      <c r="J24" s="461">
        <v>-0.44619999999999999</v>
      </c>
      <c r="K24" s="464">
        <v>0.97025333333300001</v>
      </c>
    </row>
    <row r="25" spans="1:11" ht="14.45" customHeight="1" thickBot="1" x14ac:dyDescent="0.25">
      <c r="A25" s="482" t="s">
        <v>293</v>
      </c>
      <c r="B25" s="460">
        <v>25</v>
      </c>
      <c r="C25" s="460">
        <v>23.221080000000001</v>
      </c>
      <c r="D25" s="461">
        <v>-1.778919999999</v>
      </c>
      <c r="E25" s="462">
        <v>0.92884319999999998</v>
      </c>
      <c r="F25" s="460">
        <v>25</v>
      </c>
      <c r="G25" s="461">
        <v>25</v>
      </c>
      <c r="H25" s="463">
        <v>2.4492799999999999</v>
      </c>
      <c r="I25" s="460">
        <v>24.59065</v>
      </c>
      <c r="J25" s="461">
        <v>-0.40934999999999999</v>
      </c>
      <c r="K25" s="464">
        <v>0.983626</v>
      </c>
    </row>
    <row r="26" spans="1:11" ht="14.45" customHeight="1" thickBot="1" x14ac:dyDescent="0.25">
      <c r="A26" s="482" t="s">
        <v>294</v>
      </c>
      <c r="B26" s="460">
        <v>2.6834256050069998</v>
      </c>
      <c r="C26" s="460">
        <v>3.0982699999999999</v>
      </c>
      <c r="D26" s="461">
        <v>0.41484439499199999</v>
      </c>
      <c r="E26" s="462">
        <v>1.1545950795940001</v>
      </c>
      <c r="F26" s="460">
        <v>3.1383872315220001</v>
      </c>
      <c r="G26" s="461">
        <v>3.1383872315220001</v>
      </c>
      <c r="H26" s="463">
        <v>0.39900000000000002</v>
      </c>
      <c r="I26" s="460">
        <v>3.5751300000000001</v>
      </c>
      <c r="J26" s="461">
        <v>0.436742768477</v>
      </c>
      <c r="K26" s="464">
        <v>1.1391615298740001</v>
      </c>
    </row>
    <row r="27" spans="1:11" ht="14.45" customHeight="1" thickBot="1" x14ac:dyDescent="0.25">
      <c r="A27" s="482" t="s">
        <v>295</v>
      </c>
      <c r="B27" s="460">
        <v>0</v>
      </c>
      <c r="C27" s="460">
        <v>2.5558100000000001</v>
      </c>
      <c r="D27" s="461">
        <v>2.5558100000000001</v>
      </c>
      <c r="E27" s="470" t="s">
        <v>271</v>
      </c>
      <c r="F27" s="460">
        <v>0</v>
      </c>
      <c r="G27" s="461">
        <v>0</v>
      </c>
      <c r="H27" s="463">
        <v>0</v>
      </c>
      <c r="I27" s="460">
        <v>3.16899</v>
      </c>
      <c r="J27" s="461">
        <v>3.16899</v>
      </c>
      <c r="K27" s="471" t="s">
        <v>271</v>
      </c>
    </row>
    <row r="28" spans="1:11" ht="14.45" customHeight="1" thickBot="1" x14ac:dyDescent="0.25">
      <c r="A28" s="482" t="s">
        <v>296</v>
      </c>
      <c r="B28" s="460">
        <v>22.133132500830001</v>
      </c>
      <c r="C28" s="460">
        <v>18.13486</v>
      </c>
      <c r="D28" s="461">
        <v>-3.9982725008300002</v>
      </c>
      <c r="E28" s="462">
        <v>0.81935351895200004</v>
      </c>
      <c r="F28" s="460">
        <v>16.252882619952999</v>
      </c>
      <c r="G28" s="461">
        <v>16.252882619952999</v>
      </c>
      <c r="H28" s="463">
        <v>1.0587500000000001</v>
      </c>
      <c r="I28" s="460">
        <v>11.20628</v>
      </c>
      <c r="J28" s="461">
        <v>-5.0466026199530001</v>
      </c>
      <c r="K28" s="464">
        <v>0.68949491988800005</v>
      </c>
    </row>
    <row r="29" spans="1:11" ht="14.45" customHeight="1" thickBot="1" x14ac:dyDescent="0.25">
      <c r="A29" s="482" t="s">
        <v>297</v>
      </c>
      <c r="B29" s="460">
        <v>0</v>
      </c>
      <c r="C29" s="460">
        <v>5.9277899999999999</v>
      </c>
      <c r="D29" s="461">
        <v>5.9277899999999999</v>
      </c>
      <c r="E29" s="470" t="s">
        <v>271</v>
      </c>
      <c r="F29" s="460">
        <v>0</v>
      </c>
      <c r="G29" s="461">
        <v>0</v>
      </c>
      <c r="H29" s="463">
        <v>0</v>
      </c>
      <c r="I29" s="460">
        <v>0</v>
      </c>
      <c r="J29" s="461">
        <v>0</v>
      </c>
      <c r="K29" s="471" t="s">
        <v>271</v>
      </c>
    </row>
    <row r="30" spans="1:11" ht="14.45" customHeight="1" thickBot="1" x14ac:dyDescent="0.25">
      <c r="A30" s="482" t="s">
        <v>298</v>
      </c>
      <c r="B30" s="460">
        <v>0</v>
      </c>
      <c r="C30" s="460">
        <v>0</v>
      </c>
      <c r="D30" s="461">
        <v>0</v>
      </c>
      <c r="E30" s="462">
        <v>1</v>
      </c>
      <c r="F30" s="460">
        <v>0</v>
      </c>
      <c r="G30" s="461">
        <v>0</v>
      </c>
      <c r="H30" s="463">
        <v>0</v>
      </c>
      <c r="I30" s="460">
        <v>0.48399999999999999</v>
      </c>
      <c r="J30" s="461">
        <v>0.48399999999999999</v>
      </c>
      <c r="K30" s="471" t="s">
        <v>281</v>
      </c>
    </row>
    <row r="31" spans="1:11" ht="14.45" customHeight="1" thickBot="1" x14ac:dyDescent="0.25">
      <c r="A31" s="482" t="s">
        <v>299</v>
      </c>
      <c r="B31" s="460">
        <v>7</v>
      </c>
      <c r="C31" s="460">
        <v>8.2650799999999993</v>
      </c>
      <c r="D31" s="461">
        <v>1.26508</v>
      </c>
      <c r="E31" s="462">
        <v>1.1807257142850001</v>
      </c>
      <c r="F31" s="460">
        <v>10</v>
      </c>
      <c r="G31" s="461">
        <v>10</v>
      </c>
      <c r="H31" s="463">
        <v>0.43147000000000002</v>
      </c>
      <c r="I31" s="460">
        <v>9.2000200000000003</v>
      </c>
      <c r="J31" s="461">
        <v>-0.79998000000000002</v>
      </c>
      <c r="K31" s="464">
        <v>0.92000199999999999</v>
      </c>
    </row>
    <row r="32" spans="1:11" ht="14.45" customHeight="1" thickBot="1" x14ac:dyDescent="0.25">
      <c r="A32" s="481" t="s">
        <v>300</v>
      </c>
      <c r="B32" s="465">
        <v>0.96759626624700001</v>
      </c>
      <c r="C32" s="465">
        <v>11.614660000000001</v>
      </c>
      <c r="D32" s="466">
        <v>10.647063733752001</v>
      </c>
      <c r="E32" s="472">
        <v>12.003622177087999</v>
      </c>
      <c r="F32" s="465">
        <v>10.098247556438</v>
      </c>
      <c r="G32" s="466">
        <v>10.098247556438</v>
      </c>
      <c r="H32" s="468">
        <v>4.736999999999</v>
      </c>
      <c r="I32" s="465">
        <v>40.159739999998997</v>
      </c>
      <c r="J32" s="466">
        <v>30.061492443561001</v>
      </c>
      <c r="K32" s="473">
        <v>3.976901910509</v>
      </c>
    </row>
    <row r="33" spans="1:11" ht="14.45" customHeight="1" thickBot="1" x14ac:dyDescent="0.25">
      <c r="A33" s="482" t="s">
        <v>301</v>
      </c>
      <c r="B33" s="460">
        <v>0</v>
      </c>
      <c r="C33" s="460">
        <v>6.8957899999999999</v>
      </c>
      <c r="D33" s="461">
        <v>6.8957899999999999</v>
      </c>
      <c r="E33" s="470" t="s">
        <v>281</v>
      </c>
      <c r="F33" s="460">
        <v>1.78914902556</v>
      </c>
      <c r="G33" s="461">
        <v>1.78914902556</v>
      </c>
      <c r="H33" s="463">
        <v>0</v>
      </c>
      <c r="I33" s="460">
        <v>0</v>
      </c>
      <c r="J33" s="461">
        <v>-1.78914902556</v>
      </c>
      <c r="K33" s="464">
        <v>0</v>
      </c>
    </row>
    <row r="34" spans="1:11" ht="14.45" customHeight="1" thickBot="1" x14ac:dyDescent="0.25">
      <c r="A34" s="482" t="s">
        <v>302</v>
      </c>
      <c r="B34" s="460">
        <v>0</v>
      </c>
      <c r="C34" s="460">
        <v>4.09</v>
      </c>
      <c r="D34" s="461">
        <v>4.09</v>
      </c>
      <c r="E34" s="470" t="s">
        <v>281</v>
      </c>
      <c r="F34" s="460">
        <v>3.566627206178</v>
      </c>
      <c r="G34" s="461">
        <v>3.566627206178</v>
      </c>
      <c r="H34" s="463">
        <v>3.6480000000000001</v>
      </c>
      <c r="I34" s="460">
        <v>37.970439999999002</v>
      </c>
      <c r="J34" s="461">
        <v>34.403812793820997</v>
      </c>
      <c r="K34" s="464">
        <v>10.646035541428001</v>
      </c>
    </row>
    <row r="35" spans="1:11" ht="14.45" customHeight="1" thickBot="1" x14ac:dyDescent="0.25">
      <c r="A35" s="482" t="s">
        <v>303</v>
      </c>
      <c r="B35" s="460">
        <v>0</v>
      </c>
      <c r="C35" s="460">
        <v>0</v>
      </c>
      <c r="D35" s="461">
        <v>0</v>
      </c>
      <c r="E35" s="462">
        <v>1</v>
      </c>
      <c r="F35" s="460">
        <v>0</v>
      </c>
      <c r="G35" s="461">
        <v>0</v>
      </c>
      <c r="H35" s="463">
        <v>1.089</v>
      </c>
      <c r="I35" s="460">
        <v>1.089</v>
      </c>
      <c r="J35" s="461">
        <v>1.089</v>
      </c>
      <c r="K35" s="471" t="s">
        <v>281</v>
      </c>
    </row>
    <row r="36" spans="1:11" ht="14.45" customHeight="1" thickBot="1" x14ac:dyDescent="0.25">
      <c r="A36" s="482" t="s">
        <v>304</v>
      </c>
      <c r="B36" s="460">
        <v>0.96759626624700001</v>
      </c>
      <c r="C36" s="460">
        <v>0.62887000000000004</v>
      </c>
      <c r="D36" s="461">
        <v>-0.33872626624699997</v>
      </c>
      <c r="E36" s="462">
        <v>0.64993016399100001</v>
      </c>
      <c r="F36" s="460">
        <v>0.56779026505700003</v>
      </c>
      <c r="G36" s="461">
        <v>0.56779026505700003</v>
      </c>
      <c r="H36" s="463">
        <v>0</v>
      </c>
      <c r="I36" s="460">
        <v>1.1003000000000001</v>
      </c>
      <c r="J36" s="461">
        <v>0.53250973494200005</v>
      </c>
      <c r="K36" s="464">
        <v>1.937863446615</v>
      </c>
    </row>
    <row r="37" spans="1:11" ht="14.45" customHeight="1" thickBot="1" x14ac:dyDescent="0.25">
      <c r="A37" s="482" t="s">
        <v>305</v>
      </c>
      <c r="B37" s="460">
        <v>0</v>
      </c>
      <c r="C37" s="460">
        <v>0</v>
      </c>
      <c r="D37" s="461">
        <v>0</v>
      </c>
      <c r="E37" s="462">
        <v>1</v>
      </c>
      <c r="F37" s="460">
        <v>4.1746810596410002</v>
      </c>
      <c r="G37" s="461">
        <v>4.1746810596410002</v>
      </c>
      <c r="H37" s="463">
        <v>0</v>
      </c>
      <c r="I37" s="460">
        <v>0</v>
      </c>
      <c r="J37" s="461">
        <v>-4.1746810596410002</v>
      </c>
      <c r="K37" s="464">
        <v>0</v>
      </c>
    </row>
    <row r="38" spans="1:11" ht="14.45" customHeight="1" thickBot="1" x14ac:dyDescent="0.25">
      <c r="A38" s="481" t="s">
        <v>306</v>
      </c>
      <c r="B38" s="465">
        <v>7.8045335028620002</v>
      </c>
      <c r="C38" s="465">
        <v>11.41067</v>
      </c>
      <c r="D38" s="466">
        <v>3.6061364971369998</v>
      </c>
      <c r="E38" s="472">
        <v>1.46205663616</v>
      </c>
      <c r="F38" s="465">
        <v>4</v>
      </c>
      <c r="G38" s="466">
        <v>4</v>
      </c>
      <c r="H38" s="468">
        <v>0.32162000000000002</v>
      </c>
      <c r="I38" s="465">
        <v>4.3370699999999998</v>
      </c>
      <c r="J38" s="466">
        <v>0.337069999999</v>
      </c>
      <c r="K38" s="473">
        <v>1.0842674999999999</v>
      </c>
    </row>
    <row r="39" spans="1:11" ht="14.45" customHeight="1" thickBot="1" x14ac:dyDescent="0.25">
      <c r="A39" s="482" t="s">
        <v>307</v>
      </c>
      <c r="B39" s="460">
        <v>3.8045335028620002</v>
      </c>
      <c r="C39" s="460">
        <v>6.1625800000000002</v>
      </c>
      <c r="D39" s="461">
        <v>2.3580464971369999</v>
      </c>
      <c r="E39" s="462">
        <v>1.6197991147569999</v>
      </c>
      <c r="F39" s="460">
        <v>0</v>
      </c>
      <c r="G39" s="461">
        <v>0</v>
      </c>
      <c r="H39" s="463">
        <v>0</v>
      </c>
      <c r="I39" s="460">
        <v>0.93653999999899995</v>
      </c>
      <c r="J39" s="461">
        <v>0.93653999999899995</v>
      </c>
      <c r="K39" s="471" t="s">
        <v>271</v>
      </c>
    </row>
    <row r="40" spans="1:11" ht="14.45" customHeight="1" thickBot="1" x14ac:dyDescent="0.25">
      <c r="A40" s="482" t="s">
        <v>308</v>
      </c>
      <c r="B40" s="460">
        <v>0</v>
      </c>
      <c r="C40" s="460">
        <v>1.7423999999999999</v>
      </c>
      <c r="D40" s="461">
        <v>1.7423999999999999</v>
      </c>
      <c r="E40" s="470" t="s">
        <v>271</v>
      </c>
      <c r="F40" s="460">
        <v>0</v>
      </c>
      <c r="G40" s="461">
        <v>0</v>
      </c>
      <c r="H40" s="463">
        <v>0</v>
      </c>
      <c r="I40" s="460">
        <v>0</v>
      </c>
      <c r="J40" s="461">
        <v>0</v>
      </c>
      <c r="K40" s="471" t="s">
        <v>271</v>
      </c>
    </row>
    <row r="41" spans="1:11" ht="14.45" customHeight="1" thickBot="1" x14ac:dyDescent="0.25">
      <c r="A41" s="482" t="s">
        <v>309</v>
      </c>
      <c r="B41" s="460">
        <v>0</v>
      </c>
      <c r="C41" s="460">
        <v>0.1089</v>
      </c>
      <c r="D41" s="461">
        <v>0.1089</v>
      </c>
      <c r="E41" s="470" t="s">
        <v>281</v>
      </c>
      <c r="F41" s="460">
        <v>0</v>
      </c>
      <c r="G41" s="461">
        <v>0</v>
      </c>
      <c r="H41" s="463">
        <v>5.4449999999E-2</v>
      </c>
      <c r="I41" s="460">
        <v>0.31763000000000002</v>
      </c>
      <c r="J41" s="461">
        <v>0.31763000000000002</v>
      </c>
      <c r="K41" s="471" t="s">
        <v>271</v>
      </c>
    </row>
    <row r="42" spans="1:11" ht="14.45" customHeight="1" thickBot="1" x14ac:dyDescent="0.25">
      <c r="A42" s="482" t="s">
        <v>310</v>
      </c>
      <c r="B42" s="460">
        <v>4</v>
      </c>
      <c r="C42" s="460">
        <v>3.3967900000000002</v>
      </c>
      <c r="D42" s="461">
        <v>-0.60320999999900005</v>
      </c>
      <c r="E42" s="462">
        <v>0.84919750000000005</v>
      </c>
      <c r="F42" s="460">
        <v>4</v>
      </c>
      <c r="G42" s="461">
        <v>4</v>
      </c>
      <c r="H42" s="463">
        <v>0.26717000000000002</v>
      </c>
      <c r="I42" s="460">
        <v>3.0829</v>
      </c>
      <c r="J42" s="461">
        <v>-0.91710000000000003</v>
      </c>
      <c r="K42" s="464">
        <v>0.77072499999900002</v>
      </c>
    </row>
    <row r="43" spans="1:11" ht="14.45" customHeight="1" thickBot="1" x14ac:dyDescent="0.25">
      <c r="A43" s="481" t="s">
        <v>311</v>
      </c>
      <c r="B43" s="465">
        <v>0</v>
      </c>
      <c r="C43" s="465">
        <v>0.44900000000000001</v>
      </c>
      <c r="D43" s="466">
        <v>0.44900000000000001</v>
      </c>
      <c r="E43" s="467" t="s">
        <v>281</v>
      </c>
      <c r="F43" s="465">
        <v>0</v>
      </c>
      <c r="G43" s="466">
        <v>0</v>
      </c>
      <c r="H43" s="468">
        <v>0</v>
      </c>
      <c r="I43" s="465">
        <v>0.13200000000000001</v>
      </c>
      <c r="J43" s="466">
        <v>0.13200000000000001</v>
      </c>
      <c r="K43" s="469" t="s">
        <v>271</v>
      </c>
    </row>
    <row r="44" spans="1:11" ht="14.45" customHeight="1" thickBot="1" x14ac:dyDescent="0.25">
      <c r="A44" s="482" t="s">
        <v>312</v>
      </c>
      <c r="B44" s="460">
        <v>0</v>
      </c>
      <c r="C44" s="460">
        <v>0.44900000000000001</v>
      </c>
      <c r="D44" s="461">
        <v>0.44900000000000001</v>
      </c>
      <c r="E44" s="470" t="s">
        <v>281</v>
      </c>
      <c r="F44" s="460">
        <v>0</v>
      </c>
      <c r="G44" s="461">
        <v>0</v>
      </c>
      <c r="H44" s="463">
        <v>0</v>
      </c>
      <c r="I44" s="460">
        <v>0.13200000000000001</v>
      </c>
      <c r="J44" s="461">
        <v>0.13200000000000001</v>
      </c>
      <c r="K44" s="471" t="s">
        <v>271</v>
      </c>
    </row>
    <row r="45" spans="1:11" ht="14.45" customHeight="1" thickBot="1" x14ac:dyDescent="0.25">
      <c r="A45" s="481" t="s">
        <v>313</v>
      </c>
      <c r="B45" s="465">
        <v>0</v>
      </c>
      <c r="C45" s="465">
        <v>0</v>
      </c>
      <c r="D45" s="466">
        <v>0</v>
      </c>
      <c r="E45" s="472">
        <v>1</v>
      </c>
      <c r="F45" s="465">
        <v>0</v>
      </c>
      <c r="G45" s="466">
        <v>0</v>
      </c>
      <c r="H45" s="468">
        <v>0.44601000000000002</v>
      </c>
      <c r="I45" s="465">
        <v>0.88599999999900003</v>
      </c>
      <c r="J45" s="466">
        <v>0.88599999999900003</v>
      </c>
      <c r="K45" s="469" t="s">
        <v>281</v>
      </c>
    </row>
    <row r="46" spans="1:11" ht="14.45" customHeight="1" thickBot="1" x14ac:dyDescent="0.25">
      <c r="A46" s="482" t="s">
        <v>314</v>
      </c>
      <c r="B46" s="460">
        <v>0</v>
      </c>
      <c r="C46" s="460">
        <v>0</v>
      </c>
      <c r="D46" s="461">
        <v>0</v>
      </c>
      <c r="E46" s="462">
        <v>1</v>
      </c>
      <c r="F46" s="460">
        <v>0</v>
      </c>
      <c r="G46" s="461">
        <v>0</v>
      </c>
      <c r="H46" s="463">
        <v>0.44601000000000002</v>
      </c>
      <c r="I46" s="460">
        <v>0.88599999999900003</v>
      </c>
      <c r="J46" s="461">
        <v>0.88599999999900003</v>
      </c>
      <c r="K46" s="471" t="s">
        <v>281</v>
      </c>
    </row>
    <row r="47" spans="1:11" ht="14.45" customHeight="1" thickBot="1" x14ac:dyDescent="0.25">
      <c r="A47" s="480" t="s">
        <v>42</v>
      </c>
      <c r="B47" s="460">
        <v>1130.57257701038</v>
      </c>
      <c r="C47" s="460">
        <v>1107.431</v>
      </c>
      <c r="D47" s="461">
        <v>-23.141577010374998</v>
      </c>
      <c r="E47" s="462">
        <v>0.97953110000900001</v>
      </c>
      <c r="F47" s="460">
        <v>1276.0241848266501</v>
      </c>
      <c r="G47" s="461">
        <v>1276.0241848266501</v>
      </c>
      <c r="H47" s="463">
        <v>137.61199999999999</v>
      </c>
      <c r="I47" s="460">
        <v>1277.5899999999999</v>
      </c>
      <c r="J47" s="461">
        <v>1.5658151733529999</v>
      </c>
      <c r="K47" s="464">
        <v>1.0012271046200001</v>
      </c>
    </row>
    <row r="48" spans="1:11" ht="14.45" customHeight="1" thickBot="1" x14ac:dyDescent="0.25">
      <c r="A48" s="481" t="s">
        <v>315</v>
      </c>
      <c r="B48" s="465">
        <v>1130.57257701038</v>
      </c>
      <c r="C48" s="465">
        <v>1107.431</v>
      </c>
      <c r="D48" s="466">
        <v>-23.141577010374998</v>
      </c>
      <c r="E48" s="472">
        <v>0.97953110000900001</v>
      </c>
      <c r="F48" s="465">
        <v>1276.0241848266501</v>
      </c>
      <c r="G48" s="466">
        <v>1276.0241848266501</v>
      </c>
      <c r="H48" s="468">
        <v>137.61199999999999</v>
      </c>
      <c r="I48" s="465">
        <v>1277.5899999999999</v>
      </c>
      <c r="J48" s="466">
        <v>1.5658151733529999</v>
      </c>
      <c r="K48" s="473">
        <v>1.0012271046200001</v>
      </c>
    </row>
    <row r="49" spans="1:11" ht="14.45" customHeight="1" thickBot="1" x14ac:dyDescent="0.25">
      <c r="A49" s="482" t="s">
        <v>316</v>
      </c>
      <c r="B49" s="460">
        <v>336.66833680673102</v>
      </c>
      <c r="C49" s="460">
        <v>348.34400000000102</v>
      </c>
      <c r="D49" s="461">
        <v>11.675663193268999</v>
      </c>
      <c r="E49" s="462">
        <v>1.0346800156610001</v>
      </c>
      <c r="F49" s="460">
        <v>456.09790860775399</v>
      </c>
      <c r="G49" s="461">
        <v>456.09790860775399</v>
      </c>
      <c r="H49" s="463">
        <v>39.335000000000001</v>
      </c>
      <c r="I49" s="460">
        <v>488.51799999999997</v>
      </c>
      <c r="J49" s="461">
        <v>32.420091392244998</v>
      </c>
      <c r="K49" s="464">
        <v>1.071081429623</v>
      </c>
    </row>
    <row r="50" spans="1:11" ht="14.45" customHeight="1" thickBot="1" x14ac:dyDescent="0.25">
      <c r="A50" s="482" t="s">
        <v>317</v>
      </c>
      <c r="B50" s="460">
        <v>101.14662713326</v>
      </c>
      <c r="C50" s="460">
        <v>106.672</v>
      </c>
      <c r="D50" s="461">
        <v>5.5253728667399997</v>
      </c>
      <c r="E50" s="462">
        <v>1.0546273565740001</v>
      </c>
      <c r="F50" s="460">
        <v>105.234491275933</v>
      </c>
      <c r="G50" s="461">
        <v>105.234491275933</v>
      </c>
      <c r="H50" s="463">
        <v>5.9239999999990003</v>
      </c>
      <c r="I50" s="460">
        <v>100.955</v>
      </c>
      <c r="J50" s="461">
        <v>-4.2794912759320001</v>
      </c>
      <c r="K50" s="464">
        <v>0.95933375812300004</v>
      </c>
    </row>
    <row r="51" spans="1:11" ht="14.45" customHeight="1" thickBot="1" x14ac:dyDescent="0.25">
      <c r="A51" s="482" t="s">
        <v>318</v>
      </c>
      <c r="B51" s="460">
        <v>692.75761307038704</v>
      </c>
      <c r="C51" s="460">
        <v>652.41500000000099</v>
      </c>
      <c r="D51" s="461">
        <v>-40.342613070384999</v>
      </c>
      <c r="E51" s="462">
        <v>0.94176518264200004</v>
      </c>
      <c r="F51" s="460">
        <v>714.69178494295795</v>
      </c>
      <c r="G51" s="461">
        <v>714.69178494295795</v>
      </c>
      <c r="H51" s="463">
        <v>92.352999999999</v>
      </c>
      <c r="I51" s="460">
        <v>688.11699999999996</v>
      </c>
      <c r="J51" s="461">
        <v>-26.574784942958001</v>
      </c>
      <c r="K51" s="464">
        <v>0.96281643989300003</v>
      </c>
    </row>
    <row r="52" spans="1:11" ht="14.45" customHeight="1" thickBot="1" x14ac:dyDescent="0.25">
      <c r="A52" s="483" t="s">
        <v>319</v>
      </c>
      <c r="B52" s="465">
        <v>307.44323735001802</v>
      </c>
      <c r="C52" s="465">
        <v>279.82918000000097</v>
      </c>
      <c r="D52" s="466">
        <v>-27.614057350016999</v>
      </c>
      <c r="E52" s="472">
        <v>0.91018160754400002</v>
      </c>
      <c r="F52" s="465">
        <v>255.68880363150399</v>
      </c>
      <c r="G52" s="466">
        <v>255.68880363150399</v>
      </c>
      <c r="H52" s="468">
        <v>25.146740000000001</v>
      </c>
      <c r="I52" s="465">
        <v>389.01114999999999</v>
      </c>
      <c r="J52" s="466">
        <v>133.322346368495</v>
      </c>
      <c r="K52" s="473">
        <v>1.5214242644760001</v>
      </c>
    </row>
    <row r="53" spans="1:11" ht="14.45" customHeight="1" thickBot="1" x14ac:dyDescent="0.25">
      <c r="A53" s="480" t="s">
        <v>45</v>
      </c>
      <c r="B53" s="460">
        <v>56.739545658381999</v>
      </c>
      <c r="C53" s="460">
        <v>23.423940000000002</v>
      </c>
      <c r="D53" s="461">
        <v>-33.315605658381998</v>
      </c>
      <c r="E53" s="462">
        <v>0.41283270297899999</v>
      </c>
      <c r="F53" s="460">
        <v>22.803281458076</v>
      </c>
      <c r="G53" s="461">
        <v>22.803281458076</v>
      </c>
      <c r="H53" s="463">
        <v>0</v>
      </c>
      <c r="I53" s="460">
        <v>139.13310000000001</v>
      </c>
      <c r="J53" s="461">
        <v>116.329818541923</v>
      </c>
      <c r="K53" s="464">
        <v>6.1014508046040001</v>
      </c>
    </row>
    <row r="54" spans="1:11" ht="14.45" customHeight="1" thickBot="1" x14ac:dyDescent="0.25">
      <c r="A54" s="484" t="s">
        <v>320</v>
      </c>
      <c r="B54" s="460">
        <v>56.739545658381999</v>
      </c>
      <c r="C54" s="460">
        <v>23.423940000000002</v>
      </c>
      <c r="D54" s="461">
        <v>-33.315605658381998</v>
      </c>
      <c r="E54" s="462">
        <v>0.41283270297899999</v>
      </c>
      <c r="F54" s="460">
        <v>22.803281458076</v>
      </c>
      <c r="G54" s="461">
        <v>22.803281458076</v>
      </c>
      <c r="H54" s="463">
        <v>0</v>
      </c>
      <c r="I54" s="460">
        <v>139.13310000000001</v>
      </c>
      <c r="J54" s="461">
        <v>116.329818541923</v>
      </c>
      <c r="K54" s="464">
        <v>6.1014508046040001</v>
      </c>
    </row>
    <row r="55" spans="1:11" ht="14.45" customHeight="1" thickBot="1" x14ac:dyDescent="0.25">
      <c r="A55" s="482" t="s">
        <v>321</v>
      </c>
      <c r="B55" s="460">
        <v>0</v>
      </c>
      <c r="C55" s="460">
        <v>4.8860000000000001</v>
      </c>
      <c r="D55" s="461">
        <v>4.8860000000000001</v>
      </c>
      <c r="E55" s="470" t="s">
        <v>281</v>
      </c>
      <c r="F55" s="460">
        <v>3.7407621379460001</v>
      </c>
      <c r="G55" s="461">
        <v>3.7407621379460001</v>
      </c>
      <c r="H55" s="463">
        <v>0</v>
      </c>
      <c r="I55" s="460">
        <v>4.5339999999999998</v>
      </c>
      <c r="J55" s="461">
        <v>0.79323786205299995</v>
      </c>
      <c r="K55" s="464">
        <v>1.212052472945</v>
      </c>
    </row>
    <row r="56" spans="1:11" ht="14.45" customHeight="1" thickBot="1" x14ac:dyDescent="0.25">
      <c r="A56" s="482" t="s">
        <v>322</v>
      </c>
      <c r="B56" s="460">
        <v>19.355281505623999</v>
      </c>
      <c r="C56" s="460">
        <v>0.23530000000000001</v>
      </c>
      <c r="D56" s="461">
        <v>-19.119981505624001</v>
      </c>
      <c r="E56" s="462">
        <v>1.2156888543E-2</v>
      </c>
      <c r="F56" s="460">
        <v>1.2035123946999999E-2</v>
      </c>
      <c r="G56" s="461">
        <v>1.2035123946999999E-2</v>
      </c>
      <c r="H56" s="463">
        <v>0</v>
      </c>
      <c r="I56" s="460">
        <v>19.940799999999999</v>
      </c>
      <c r="J56" s="461">
        <v>19.928764876052</v>
      </c>
      <c r="K56" s="464">
        <v>1656.88364219397</v>
      </c>
    </row>
    <row r="57" spans="1:11" ht="14.45" customHeight="1" thickBot="1" x14ac:dyDescent="0.25">
      <c r="A57" s="482" t="s">
        <v>323</v>
      </c>
      <c r="B57" s="460">
        <v>13.912131806036999</v>
      </c>
      <c r="C57" s="460">
        <v>6.2817400000000001</v>
      </c>
      <c r="D57" s="461">
        <v>-7.6303918060370002</v>
      </c>
      <c r="E57" s="462">
        <v>0.45152964962999997</v>
      </c>
      <c r="F57" s="460">
        <v>10.16977976341</v>
      </c>
      <c r="G57" s="461">
        <v>10.16977976341</v>
      </c>
      <c r="H57" s="463">
        <v>0</v>
      </c>
      <c r="I57" s="460">
        <v>106.37152</v>
      </c>
      <c r="J57" s="461">
        <v>96.201740236589004</v>
      </c>
      <c r="K57" s="464">
        <v>10.459569673544999</v>
      </c>
    </row>
    <row r="58" spans="1:11" ht="14.45" customHeight="1" thickBot="1" x14ac:dyDescent="0.25">
      <c r="A58" s="482" t="s">
        <v>324</v>
      </c>
      <c r="B58" s="460">
        <v>23.472132346719999</v>
      </c>
      <c r="C58" s="460">
        <v>12.020899999999999</v>
      </c>
      <c r="D58" s="461">
        <v>-11.451232346719999</v>
      </c>
      <c r="E58" s="462">
        <v>0.51213497872400005</v>
      </c>
      <c r="F58" s="460">
        <v>8.6046579513830004</v>
      </c>
      <c r="G58" s="461">
        <v>8.6046579513830004</v>
      </c>
      <c r="H58" s="463">
        <v>0</v>
      </c>
      <c r="I58" s="460">
        <v>8.2867799999990002</v>
      </c>
      <c r="J58" s="461">
        <v>-0.31787795138300001</v>
      </c>
      <c r="K58" s="464">
        <v>0.96305745641700002</v>
      </c>
    </row>
    <row r="59" spans="1:11" ht="14.45" customHeight="1" thickBot="1" x14ac:dyDescent="0.25">
      <c r="A59" s="482" t="s">
        <v>325</v>
      </c>
      <c r="B59" s="460">
        <v>0</v>
      </c>
      <c r="C59" s="460">
        <v>0</v>
      </c>
      <c r="D59" s="461">
        <v>0</v>
      </c>
      <c r="E59" s="462">
        <v>1</v>
      </c>
      <c r="F59" s="460">
        <v>3.9064417061000001E-2</v>
      </c>
      <c r="G59" s="461">
        <v>3.9064417061000001E-2</v>
      </c>
      <c r="H59" s="463">
        <v>0</v>
      </c>
      <c r="I59" s="460">
        <v>0</v>
      </c>
      <c r="J59" s="461">
        <v>-3.9064417061000001E-2</v>
      </c>
      <c r="K59" s="464">
        <v>0</v>
      </c>
    </row>
    <row r="60" spans="1:11" ht="14.45" customHeight="1" thickBot="1" x14ac:dyDescent="0.25">
      <c r="A60" s="482" t="s">
        <v>326</v>
      </c>
      <c r="B60" s="460">
        <v>0</v>
      </c>
      <c r="C60" s="460">
        <v>0</v>
      </c>
      <c r="D60" s="461">
        <v>0</v>
      </c>
      <c r="E60" s="462">
        <v>1</v>
      </c>
      <c r="F60" s="460">
        <v>0.17894564041</v>
      </c>
      <c r="G60" s="461">
        <v>0.17894564041</v>
      </c>
      <c r="H60" s="463">
        <v>0</v>
      </c>
      <c r="I60" s="460">
        <v>0</v>
      </c>
      <c r="J60" s="461">
        <v>-0.17894564041</v>
      </c>
      <c r="K60" s="464">
        <v>0</v>
      </c>
    </row>
    <row r="61" spans="1:11" ht="14.45" customHeight="1" thickBot="1" x14ac:dyDescent="0.25">
      <c r="A61" s="482" t="s">
        <v>327</v>
      </c>
      <c r="B61" s="460">
        <v>0</v>
      </c>
      <c r="C61" s="460">
        <v>0</v>
      </c>
      <c r="D61" s="461">
        <v>0</v>
      </c>
      <c r="E61" s="462">
        <v>1</v>
      </c>
      <c r="F61" s="460">
        <v>5.8036423916000002E-2</v>
      </c>
      <c r="G61" s="461">
        <v>5.8036423916000002E-2</v>
      </c>
      <c r="H61" s="463">
        <v>0</v>
      </c>
      <c r="I61" s="460">
        <v>0</v>
      </c>
      <c r="J61" s="461">
        <v>-5.8036423916000002E-2</v>
      </c>
      <c r="K61" s="464">
        <v>0</v>
      </c>
    </row>
    <row r="62" spans="1:11" ht="14.45" customHeight="1" thickBot="1" x14ac:dyDescent="0.25">
      <c r="A62" s="485" t="s">
        <v>46</v>
      </c>
      <c r="B62" s="465">
        <v>0</v>
      </c>
      <c r="C62" s="465">
        <v>5.5490000000000004</v>
      </c>
      <c r="D62" s="466">
        <v>5.5490000000000004</v>
      </c>
      <c r="E62" s="467" t="s">
        <v>271</v>
      </c>
      <c r="F62" s="465">
        <v>0</v>
      </c>
      <c r="G62" s="466">
        <v>0</v>
      </c>
      <c r="H62" s="468">
        <v>0.34</v>
      </c>
      <c r="I62" s="465">
        <v>7.0830000000000002</v>
      </c>
      <c r="J62" s="466">
        <v>7.0830000000000002</v>
      </c>
      <c r="K62" s="469" t="s">
        <v>271</v>
      </c>
    </row>
    <row r="63" spans="1:11" ht="14.45" customHeight="1" thickBot="1" x14ac:dyDescent="0.25">
      <c r="A63" s="481" t="s">
        <v>328</v>
      </c>
      <c r="B63" s="465">
        <v>0</v>
      </c>
      <c r="C63" s="465">
        <v>5.5490000000000004</v>
      </c>
      <c r="D63" s="466">
        <v>5.5490000000000004</v>
      </c>
      <c r="E63" s="467" t="s">
        <v>271</v>
      </c>
      <c r="F63" s="465">
        <v>0</v>
      </c>
      <c r="G63" s="466">
        <v>0</v>
      </c>
      <c r="H63" s="468">
        <v>0.34</v>
      </c>
      <c r="I63" s="465">
        <v>7.0830000000000002</v>
      </c>
      <c r="J63" s="466">
        <v>7.0830000000000002</v>
      </c>
      <c r="K63" s="469" t="s">
        <v>271</v>
      </c>
    </row>
    <row r="64" spans="1:11" ht="14.45" customHeight="1" thickBot="1" x14ac:dyDescent="0.25">
      <c r="A64" s="482" t="s">
        <v>329</v>
      </c>
      <c r="B64" s="460">
        <v>0</v>
      </c>
      <c r="C64" s="460">
        <v>5.5490000000000004</v>
      </c>
      <c r="D64" s="461">
        <v>5.5490000000000004</v>
      </c>
      <c r="E64" s="470" t="s">
        <v>271</v>
      </c>
      <c r="F64" s="460">
        <v>0</v>
      </c>
      <c r="G64" s="461">
        <v>0</v>
      </c>
      <c r="H64" s="463">
        <v>0.34</v>
      </c>
      <c r="I64" s="460">
        <v>7.0830000000000002</v>
      </c>
      <c r="J64" s="461">
        <v>7.0830000000000002</v>
      </c>
      <c r="K64" s="471" t="s">
        <v>271</v>
      </c>
    </row>
    <row r="65" spans="1:11" ht="14.45" customHeight="1" thickBot="1" x14ac:dyDescent="0.25">
      <c r="A65" s="480" t="s">
        <v>47</v>
      </c>
      <c r="B65" s="460">
        <v>250.70369169163499</v>
      </c>
      <c r="C65" s="460">
        <v>250.85624000000101</v>
      </c>
      <c r="D65" s="461">
        <v>0.152548308365</v>
      </c>
      <c r="E65" s="462">
        <v>1.0006084805019999</v>
      </c>
      <c r="F65" s="460">
        <v>232.885522173428</v>
      </c>
      <c r="G65" s="461">
        <v>232.885522173428</v>
      </c>
      <c r="H65" s="463">
        <v>24.806740000000001</v>
      </c>
      <c r="I65" s="460">
        <v>242.79505</v>
      </c>
      <c r="J65" s="461">
        <v>9.9095278265720008</v>
      </c>
      <c r="K65" s="464">
        <v>1.0425510685849999</v>
      </c>
    </row>
    <row r="66" spans="1:11" ht="14.45" customHeight="1" thickBot="1" x14ac:dyDescent="0.25">
      <c r="A66" s="481" t="s">
        <v>330</v>
      </c>
      <c r="B66" s="465">
        <v>70.492432265722996</v>
      </c>
      <c r="C66" s="465">
        <v>48.898530000000001</v>
      </c>
      <c r="D66" s="466">
        <v>-21.593902265722999</v>
      </c>
      <c r="E66" s="472">
        <v>0.69367063141800001</v>
      </c>
      <c r="F66" s="465">
        <v>48.694805279264997</v>
      </c>
      <c r="G66" s="466">
        <v>48.694805279264997</v>
      </c>
      <c r="H66" s="468">
        <v>3.0444200000000001</v>
      </c>
      <c r="I66" s="465">
        <v>41.871600000000001</v>
      </c>
      <c r="J66" s="466">
        <v>-6.8232052792650002</v>
      </c>
      <c r="K66" s="473">
        <v>0.859878168931</v>
      </c>
    </row>
    <row r="67" spans="1:11" ht="14.45" customHeight="1" thickBot="1" x14ac:dyDescent="0.25">
      <c r="A67" s="482" t="s">
        <v>331</v>
      </c>
      <c r="B67" s="460">
        <v>62.554253533694002</v>
      </c>
      <c r="C67" s="460">
        <v>38.337800000000001</v>
      </c>
      <c r="D67" s="461">
        <v>-24.216453533692999</v>
      </c>
      <c r="E67" s="462">
        <v>0.61287279176499998</v>
      </c>
      <c r="F67" s="460">
        <v>38.083097799275997</v>
      </c>
      <c r="G67" s="461">
        <v>38.083097799275997</v>
      </c>
      <c r="H67" s="463">
        <v>2.1817000000000002</v>
      </c>
      <c r="I67" s="460">
        <v>33.0197</v>
      </c>
      <c r="J67" s="461">
        <v>-5.0633977992760002</v>
      </c>
      <c r="K67" s="464">
        <v>0.867043436803</v>
      </c>
    </row>
    <row r="68" spans="1:11" ht="14.45" customHeight="1" thickBot="1" x14ac:dyDescent="0.25">
      <c r="A68" s="482" t="s">
        <v>332</v>
      </c>
      <c r="B68" s="460">
        <v>7.9381787320289998</v>
      </c>
      <c r="C68" s="460">
        <v>10.56073</v>
      </c>
      <c r="D68" s="461">
        <v>2.62255126797</v>
      </c>
      <c r="E68" s="462">
        <v>1.3303719097910001</v>
      </c>
      <c r="F68" s="460">
        <v>10.611707479988</v>
      </c>
      <c r="G68" s="461">
        <v>10.611707479988</v>
      </c>
      <c r="H68" s="463">
        <v>0.86271999999899995</v>
      </c>
      <c r="I68" s="460">
        <v>8.8518999999990005</v>
      </c>
      <c r="J68" s="461">
        <v>-1.7598074799879999</v>
      </c>
      <c r="K68" s="464">
        <v>0.83416358928900003</v>
      </c>
    </row>
    <row r="69" spans="1:11" ht="14.45" customHeight="1" thickBot="1" x14ac:dyDescent="0.25">
      <c r="A69" s="481" t="s">
        <v>333</v>
      </c>
      <c r="B69" s="465">
        <v>6.6237773788799998</v>
      </c>
      <c r="C69" s="465">
        <v>5.2016</v>
      </c>
      <c r="D69" s="466">
        <v>-1.4221773788800001</v>
      </c>
      <c r="E69" s="472">
        <v>0.78529209278400003</v>
      </c>
      <c r="F69" s="465">
        <v>5.7687473460219998</v>
      </c>
      <c r="G69" s="466">
        <v>5.7687473460219998</v>
      </c>
      <c r="H69" s="468">
        <v>0</v>
      </c>
      <c r="I69" s="465">
        <v>5.3078000000000003</v>
      </c>
      <c r="J69" s="466">
        <v>-0.46094734602199999</v>
      </c>
      <c r="K69" s="473">
        <v>0.92009576457800002</v>
      </c>
    </row>
    <row r="70" spans="1:11" ht="14.45" customHeight="1" thickBot="1" x14ac:dyDescent="0.25">
      <c r="A70" s="482" t="s">
        <v>334</v>
      </c>
      <c r="B70" s="460">
        <v>1.7036619718299999</v>
      </c>
      <c r="C70" s="460">
        <v>1.62</v>
      </c>
      <c r="D70" s="461">
        <v>-8.3661971830000001E-2</v>
      </c>
      <c r="E70" s="462">
        <v>0.950892857142</v>
      </c>
      <c r="F70" s="460">
        <v>1.9999999999989999</v>
      </c>
      <c r="G70" s="461">
        <v>1.9999999999989999</v>
      </c>
      <c r="H70" s="463">
        <v>0</v>
      </c>
      <c r="I70" s="460">
        <v>1.62</v>
      </c>
      <c r="J70" s="461">
        <v>-0.37999999999900003</v>
      </c>
      <c r="K70" s="464">
        <v>0.81</v>
      </c>
    </row>
    <row r="71" spans="1:11" ht="14.45" customHeight="1" thickBot="1" x14ac:dyDescent="0.25">
      <c r="A71" s="482" t="s">
        <v>335</v>
      </c>
      <c r="B71" s="460">
        <v>4.9201154070489999</v>
      </c>
      <c r="C71" s="460">
        <v>3.5815999999999999</v>
      </c>
      <c r="D71" s="461">
        <v>-1.338515407049</v>
      </c>
      <c r="E71" s="462">
        <v>0.72795040434699998</v>
      </c>
      <c r="F71" s="460">
        <v>3.7687473460219998</v>
      </c>
      <c r="G71" s="461">
        <v>3.7687473460219998</v>
      </c>
      <c r="H71" s="463">
        <v>0</v>
      </c>
      <c r="I71" s="460">
        <v>3.6878000000000002</v>
      </c>
      <c r="J71" s="461">
        <v>-8.0947346022000002E-2</v>
      </c>
      <c r="K71" s="464">
        <v>0.97852141876499998</v>
      </c>
    </row>
    <row r="72" spans="1:11" ht="14.45" customHeight="1" thickBot="1" x14ac:dyDescent="0.25">
      <c r="A72" s="481" t="s">
        <v>336</v>
      </c>
      <c r="B72" s="465">
        <v>133.47116620482799</v>
      </c>
      <c r="C72" s="465">
        <v>118.12882999999999</v>
      </c>
      <c r="D72" s="466">
        <v>-15.342336204827999</v>
      </c>
      <c r="E72" s="472">
        <v>0.88505130627700002</v>
      </c>
      <c r="F72" s="465">
        <v>122.174190146565</v>
      </c>
      <c r="G72" s="466">
        <v>122.174190146565</v>
      </c>
      <c r="H72" s="468">
        <v>13.508190000000001</v>
      </c>
      <c r="I72" s="465">
        <v>141.75403</v>
      </c>
      <c r="J72" s="466">
        <v>19.579839853435001</v>
      </c>
      <c r="K72" s="473">
        <v>1.1602616708969999</v>
      </c>
    </row>
    <row r="73" spans="1:11" ht="14.45" customHeight="1" thickBot="1" x14ac:dyDescent="0.25">
      <c r="A73" s="482" t="s">
        <v>337</v>
      </c>
      <c r="B73" s="460">
        <v>118.70620724585601</v>
      </c>
      <c r="C73" s="460">
        <v>104.95072999999999</v>
      </c>
      <c r="D73" s="461">
        <v>-13.755477245854999</v>
      </c>
      <c r="E73" s="462">
        <v>0.88412166840299999</v>
      </c>
      <c r="F73" s="460">
        <v>108.570993282149</v>
      </c>
      <c r="G73" s="461">
        <v>108.570993282149</v>
      </c>
      <c r="H73" s="463">
        <v>9.1791899999990001</v>
      </c>
      <c r="I73" s="460">
        <v>108.30381</v>
      </c>
      <c r="J73" s="461">
        <v>-0.26718328214800002</v>
      </c>
      <c r="K73" s="464">
        <v>0.99753909148200004</v>
      </c>
    </row>
    <row r="74" spans="1:11" ht="14.45" customHeight="1" thickBot="1" x14ac:dyDescent="0.25">
      <c r="A74" s="482" t="s">
        <v>338</v>
      </c>
      <c r="B74" s="460">
        <v>0</v>
      </c>
      <c r="C74" s="460">
        <v>0</v>
      </c>
      <c r="D74" s="461">
        <v>0</v>
      </c>
      <c r="E74" s="462">
        <v>1</v>
      </c>
      <c r="F74" s="460">
        <v>0</v>
      </c>
      <c r="G74" s="461">
        <v>0</v>
      </c>
      <c r="H74" s="463">
        <v>0</v>
      </c>
      <c r="I74" s="460">
        <v>4.9367999999999999</v>
      </c>
      <c r="J74" s="461">
        <v>4.9367999999999999</v>
      </c>
      <c r="K74" s="471" t="s">
        <v>281</v>
      </c>
    </row>
    <row r="75" spans="1:11" ht="14.45" customHeight="1" thickBot="1" x14ac:dyDescent="0.25">
      <c r="A75" s="482" t="s">
        <v>339</v>
      </c>
      <c r="B75" s="460">
        <v>14.764958958972001</v>
      </c>
      <c r="C75" s="460">
        <v>13.178100000000001</v>
      </c>
      <c r="D75" s="461">
        <v>-1.5868589589719999</v>
      </c>
      <c r="E75" s="462">
        <v>0.89252533898700004</v>
      </c>
      <c r="F75" s="460">
        <v>13.603196864416001</v>
      </c>
      <c r="G75" s="461">
        <v>13.603196864416001</v>
      </c>
      <c r="H75" s="463">
        <v>0.490989999999</v>
      </c>
      <c r="I75" s="460">
        <v>5.7953299999989998</v>
      </c>
      <c r="J75" s="461">
        <v>-7.8078668644159999</v>
      </c>
      <c r="K75" s="464">
        <v>0.42602706244400002</v>
      </c>
    </row>
    <row r="76" spans="1:11" ht="14.45" customHeight="1" thickBot="1" x14ac:dyDescent="0.25">
      <c r="A76" s="482" t="s">
        <v>340</v>
      </c>
      <c r="B76" s="460">
        <v>0</v>
      </c>
      <c r="C76" s="460">
        <v>0</v>
      </c>
      <c r="D76" s="461">
        <v>0</v>
      </c>
      <c r="E76" s="462">
        <v>1</v>
      </c>
      <c r="F76" s="460">
        <v>0</v>
      </c>
      <c r="G76" s="461">
        <v>0</v>
      </c>
      <c r="H76" s="463">
        <v>3.8380100000000001</v>
      </c>
      <c r="I76" s="460">
        <v>22.71809</v>
      </c>
      <c r="J76" s="461">
        <v>22.71809</v>
      </c>
      <c r="K76" s="471" t="s">
        <v>281</v>
      </c>
    </row>
    <row r="77" spans="1:11" ht="14.45" customHeight="1" thickBot="1" x14ac:dyDescent="0.25">
      <c r="A77" s="481" t="s">
        <v>341</v>
      </c>
      <c r="B77" s="465">
        <v>39.135097210551997</v>
      </c>
      <c r="C77" s="465">
        <v>49.881509999999999</v>
      </c>
      <c r="D77" s="466">
        <v>10.746412789448</v>
      </c>
      <c r="E77" s="472">
        <v>1.2745978304750001</v>
      </c>
      <c r="F77" s="465">
        <v>56.247779401575002</v>
      </c>
      <c r="G77" s="466">
        <v>56.247779401575002</v>
      </c>
      <c r="H77" s="468">
        <v>8.2541299999989999</v>
      </c>
      <c r="I77" s="465">
        <v>52.957619999998997</v>
      </c>
      <c r="J77" s="466">
        <v>-3.2901594015760001</v>
      </c>
      <c r="K77" s="473">
        <v>0.94150596811800003</v>
      </c>
    </row>
    <row r="78" spans="1:11" ht="14.45" customHeight="1" thickBot="1" x14ac:dyDescent="0.25">
      <c r="A78" s="482" t="s">
        <v>342</v>
      </c>
      <c r="B78" s="460">
        <v>30.505935708654999</v>
      </c>
      <c r="C78" s="460">
        <v>40.758989999999997</v>
      </c>
      <c r="D78" s="461">
        <v>10.253054291345</v>
      </c>
      <c r="E78" s="462">
        <v>1.3361003048469999</v>
      </c>
      <c r="F78" s="460">
        <v>40.103435253828003</v>
      </c>
      <c r="G78" s="461">
        <v>40.103435253828003</v>
      </c>
      <c r="H78" s="463">
        <v>6.0892599999990003</v>
      </c>
      <c r="I78" s="460">
        <v>31.701419999999001</v>
      </c>
      <c r="J78" s="461">
        <v>-8.4020152538280009</v>
      </c>
      <c r="K78" s="464">
        <v>0.79049138307800004</v>
      </c>
    </row>
    <row r="79" spans="1:11" ht="14.45" customHeight="1" thickBot="1" x14ac:dyDescent="0.25">
      <c r="A79" s="482" t="s">
        <v>343</v>
      </c>
      <c r="B79" s="460">
        <v>3.1704348531090001</v>
      </c>
      <c r="C79" s="460">
        <v>1.2150000000000001</v>
      </c>
      <c r="D79" s="461">
        <v>-1.955434853109</v>
      </c>
      <c r="E79" s="462">
        <v>0.38322818675999998</v>
      </c>
      <c r="F79" s="460">
        <v>1</v>
      </c>
      <c r="G79" s="461">
        <v>1</v>
      </c>
      <c r="H79" s="463">
        <v>0</v>
      </c>
      <c r="I79" s="460">
        <v>0.99999999999900002</v>
      </c>
      <c r="J79" s="461">
        <v>-3.7747582837255299E-15</v>
      </c>
      <c r="K79" s="464">
        <v>0.99999999999900002</v>
      </c>
    </row>
    <row r="80" spans="1:11" ht="14.45" customHeight="1" thickBot="1" x14ac:dyDescent="0.25">
      <c r="A80" s="482" t="s">
        <v>344</v>
      </c>
      <c r="B80" s="460">
        <v>4.5576081923240004</v>
      </c>
      <c r="C80" s="460">
        <v>3.51952</v>
      </c>
      <c r="D80" s="461">
        <v>-1.038088192324</v>
      </c>
      <c r="E80" s="462">
        <v>0.77222961068100004</v>
      </c>
      <c r="F80" s="460">
        <v>5.8986602457149999</v>
      </c>
      <c r="G80" s="461">
        <v>5.8986602457149999</v>
      </c>
      <c r="H80" s="463">
        <v>2.1648700000000001</v>
      </c>
      <c r="I80" s="460">
        <v>10.90287</v>
      </c>
      <c r="J80" s="461">
        <v>5.0042097542840001</v>
      </c>
      <c r="K80" s="464">
        <v>1.848363788695</v>
      </c>
    </row>
    <row r="81" spans="1:11" ht="14.45" customHeight="1" thickBot="1" x14ac:dyDescent="0.25">
      <c r="A81" s="482" t="s">
        <v>345</v>
      </c>
      <c r="B81" s="460">
        <v>0.90111845646199995</v>
      </c>
      <c r="C81" s="460">
        <v>4.3879999999999999</v>
      </c>
      <c r="D81" s="461">
        <v>3.4868815435370002</v>
      </c>
      <c r="E81" s="462">
        <v>4.8695040796580003</v>
      </c>
      <c r="F81" s="460">
        <v>9.2456839020320007</v>
      </c>
      <c r="G81" s="461">
        <v>9.2456839020320007</v>
      </c>
      <c r="H81" s="463">
        <v>0</v>
      </c>
      <c r="I81" s="460">
        <v>9.3533299999989996</v>
      </c>
      <c r="J81" s="461">
        <v>0.107646097967</v>
      </c>
      <c r="K81" s="464">
        <v>1.01164284861</v>
      </c>
    </row>
    <row r="82" spans="1:11" ht="14.45" customHeight="1" thickBot="1" x14ac:dyDescent="0.25">
      <c r="A82" s="481" t="s">
        <v>346</v>
      </c>
      <c r="B82" s="465">
        <v>0.98121863164900003</v>
      </c>
      <c r="C82" s="465">
        <v>28.74577</v>
      </c>
      <c r="D82" s="466">
        <v>27.764551368349998</v>
      </c>
      <c r="E82" s="472">
        <v>29.295988756014001</v>
      </c>
      <c r="F82" s="465">
        <v>0</v>
      </c>
      <c r="G82" s="466">
        <v>0</v>
      </c>
      <c r="H82" s="468">
        <v>0</v>
      </c>
      <c r="I82" s="465">
        <v>0.90399999999900005</v>
      </c>
      <c r="J82" s="466">
        <v>0.90399999999900005</v>
      </c>
      <c r="K82" s="469" t="s">
        <v>271</v>
      </c>
    </row>
    <row r="83" spans="1:11" ht="14.45" customHeight="1" thickBot="1" x14ac:dyDescent="0.25">
      <c r="A83" s="482" t="s">
        <v>347</v>
      </c>
      <c r="B83" s="460">
        <v>0.98121863164900003</v>
      </c>
      <c r="C83" s="460">
        <v>0.75</v>
      </c>
      <c r="D83" s="461">
        <v>-0.231218631649</v>
      </c>
      <c r="E83" s="462">
        <v>0.76435564491700003</v>
      </c>
      <c r="F83" s="460">
        <v>0</v>
      </c>
      <c r="G83" s="461">
        <v>0</v>
      </c>
      <c r="H83" s="463">
        <v>0</v>
      </c>
      <c r="I83" s="460">
        <v>0.90399999999900005</v>
      </c>
      <c r="J83" s="461">
        <v>0.90399999999900005</v>
      </c>
      <c r="K83" s="471" t="s">
        <v>271</v>
      </c>
    </row>
    <row r="84" spans="1:11" ht="14.45" customHeight="1" thickBot="1" x14ac:dyDescent="0.25">
      <c r="A84" s="482" t="s">
        <v>348</v>
      </c>
      <c r="B84" s="460">
        <v>0</v>
      </c>
      <c r="C84" s="460">
        <v>27.99577</v>
      </c>
      <c r="D84" s="461">
        <v>27.99577</v>
      </c>
      <c r="E84" s="470" t="s">
        <v>281</v>
      </c>
      <c r="F84" s="460">
        <v>0</v>
      </c>
      <c r="G84" s="461">
        <v>0</v>
      </c>
      <c r="H84" s="463">
        <v>0</v>
      </c>
      <c r="I84" s="460">
        <v>0</v>
      </c>
      <c r="J84" s="461">
        <v>0</v>
      </c>
      <c r="K84" s="471" t="s">
        <v>271</v>
      </c>
    </row>
    <row r="85" spans="1:11" ht="14.45" customHeight="1" thickBot="1" x14ac:dyDescent="0.25">
      <c r="A85" s="479" t="s">
        <v>48</v>
      </c>
      <c r="B85" s="460">
        <v>8541.5157958603104</v>
      </c>
      <c r="C85" s="460">
        <v>9441.3414200000207</v>
      </c>
      <c r="D85" s="461">
        <v>899.825624139708</v>
      </c>
      <c r="E85" s="462">
        <v>1.1053472996639999</v>
      </c>
      <c r="F85" s="460">
        <v>9277.9296980000108</v>
      </c>
      <c r="G85" s="461">
        <v>9277.9296980000108</v>
      </c>
      <c r="H85" s="463">
        <v>964.71997999999905</v>
      </c>
      <c r="I85" s="460">
        <v>10401.294089999999</v>
      </c>
      <c r="J85" s="461">
        <v>1123.3643919999799</v>
      </c>
      <c r="K85" s="464">
        <v>1.1210792093240001</v>
      </c>
    </row>
    <row r="86" spans="1:11" ht="14.45" customHeight="1" thickBot="1" x14ac:dyDescent="0.25">
      <c r="A86" s="485" t="s">
        <v>349</v>
      </c>
      <c r="B86" s="465">
        <v>6298.3557958603096</v>
      </c>
      <c r="C86" s="465">
        <v>6966.4350000000104</v>
      </c>
      <c r="D86" s="466">
        <v>668.07920413970498</v>
      </c>
      <c r="E86" s="472">
        <v>1.1060720012950001</v>
      </c>
      <c r="F86" s="465">
        <v>6591.0900000000101</v>
      </c>
      <c r="G86" s="466">
        <v>6591.0900000000101</v>
      </c>
      <c r="H86" s="468">
        <v>711.25599999999895</v>
      </c>
      <c r="I86" s="465">
        <v>7656.1309999999903</v>
      </c>
      <c r="J86" s="466">
        <v>1065.0409999999799</v>
      </c>
      <c r="K86" s="473">
        <v>1.161587992274</v>
      </c>
    </row>
    <row r="87" spans="1:11" ht="14.45" customHeight="1" thickBot="1" x14ac:dyDescent="0.25">
      <c r="A87" s="481" t="s">
        <v>350</v>
      </c>
      <c r="B87" s="465">
        <v>6230.99999999998</v>
      </c>
      <c r="C87" s="465">
        <v>6843.0960000000096</v>
      </c>
      <c r="D87" s="466">
        <v>612.09600000003104</v>
      </c>
      <c r="E87" s="472">
        <v>1.0982339913329999</v>
      </c>
      <c r="F87" s="465">
        <v>6466.9200000000101</v>
      </c>
      <c r="G87" s="466">
        <v>6466.9200000000101</v>
      </c>
      <c r="H87" s="468">
        <v>707.801999999999</v>
      </c>
      <c r="I87" s="465">
        <v>7647.4249999999902</v>
      </c>
      <c r="J87" s="466">
        <v>1180.5049999999801</v>
      </c>
      <c r="K87" s="473">
        <v>1.1825451683329999</v>
      </c>
    </row>
    <row r="88" spans="1:11" ht="14.45" customHeight="1" thickBot="1" x14ac:dyDescent="0.25">
      <c r="A88" s="482" t="s">
        <v>351</v>
      </c>
      <c r="B88" s="460">
        <v>6230.99999999998</v>
      </c>
      <c r="C88" s="460">
        <v>6843.0960000000096</v>
      </c>
      <c r="D88" s="461">
        <v>612.09600000003104</v>
      </c>
      <c r="E88" s="462">
        <v>1.0982339913329999</v>
      </c>
      <c r="F88" s="460">
        <v>6466.9200000000101</v>
      </c>
      <c r="G88" s="461">
        <v>6466.9200000000101</v>
      </c>
      <c r="H88" s="463">
        <v>707.801999999999</v>
      </c>
      <c r="I88" s="460">
        <v>7647.4249999999902</v>
      </c>
      <c r="J88" s="461">
        <v>1180.5049999999801</v>
      </c>
      <c r="K88" s="464">
        <v>1.1825451683329999</v>
      </c>
    </row>
    <row r="89" spans="1:11" ht="14.45" customHeight="1" thickBot="1" x14ac:dyDescent="0.25">
      <c r="A89" s="481" t="s">
        <v>352</v>
      </c>
      <c r="B89" s="465">
        <v>52.505795860326998</v>
      </c>
      <c r="C89" s="465">
        <v>79.2</v>
      </c>
      <c r="D89" s="466">
        <v>26.694204139673001</v>
      </c>
      <c r="E89" s="472">
        <v>1.5084049046820001</v>
      </c>
      <c r="F89" s="465">
        <v>79.2</v>
      </c>
      <c r="G89" s="466">
        <v>79.2</v>
      </c>
      <c r="H89" s="468">
        <v>0</v>
      </c>
      <c r="I89" s="465">
        <v>0</v>
      </c>
      <c r="J89" s="466">
        <v>-79.2</v>
      </c>
      <c r="K89" s="473">
        <v>0</v>
      </c>
    </row>
    <row r="90" spans="1:11" ht="14.45" customHeight="1" thickBot="1" x14ac:dyDescent="0.25">
      <c r="A90" s="482" t="s">
        <v>353</v>
      </c>
      <c r="B90" s="460">
        <v>52.505795860326998</v>
      </c>
      <c r="C90" s="460">
        <v>79.2</v>
      </c>
      <c r="D90" s="461">
        <v>26.694204139673001</v>
      </c>
      <c r="E90" s="462">
        <v>1.5084049046820001</v>
      </c>
      <c r="F90" s="460">
        <v>79.2</v>
      </c>
      <c r="G90" s="461">
        <v>79.2</v>
      </c>
      <c r="H90" s="463">
        <v>0</v>
      </c>
      <c r="I90" s="460">
        <v>0</v>
      </c>
      <c r="J90" s="461">
        <v>-79.2</v>
      </c>
      <c r="K90" s="464">
        <v>0</v>
      </c>
    </row>
    <row r="91" spans="1:11" ht="14.45" customHeight="1" thickBot="1" x14ac:dyDescent="0.25">
      <c r="A91" s="481" t="s">
        <v>354</v>
      </c>
      <c r="B91" s="465">
        <v>14.85</v>
      </c>
      <c r="C91" s="465">
        <v>29.138999999999999</v>
      </c>
      <c r="D91" s="466">
        <v>14.289</v>
      </c>
      <c r="E91" s="472">
        <v>1.962222222222</v>
      </c>
      <c r="F91" s="465">
        <v>27.93</v>
      </c>
      <c r="G91" s="466">
        <v>27.93</v>
      </c>
      <c r="H91" s="468">
        <v>3.4540000000000002</v>
      </c>
      <c r="I91" s="465">
        <v>8.7059999999999995</v>
      </c>
      <c r="J91" s="466">
        <v>-19.224</v>
      </c>
      <c r="K91" s="473">
        <v>0.31170784103100002</v>
      </c>
    </row>
    <row r="92" spans="1:11" ht="14.45" customHeight="1" thickBot="1" x14ac:dyDescent="0.25">
      <c r="A92" s="482" t="s">
        <v>355</v>
      </c>
      <c r="B92" s="460">
        <v>14.85</v>
      </c>
      <c r="C92" s="460">
        <v>29.138999999999999</v>
      </c>
      <c r="D92" s="461">
        <v>14.289</v>
      </c>
      <c r="E92" s="462">
        <v>1.962222222222</v>
      </c>
      <c r="F92" s="460">
        <v>27.93</v>
      </c>
      <c r="G92" s="461">
        <v>27.93</v>
      </c>
      <c r="H92" s="463">
        <v>3.4540000000000002</v>
      </c>
      <c r="I92" s="460">
        <v>8.7059999999999995</v>
      </c>
      <c r="J92" s="461">
        <v>-19.224</v>
      </c>
      <c r="K92" s="464">
        <v>0.31170784103100002</v>
      </c>
    </row>
    <row r="93" spans="1:11" ht="14.45" customHeight="1" thickBot="1" x14ac:dyDescent="0.25">
      <c r="A93" s="484" t="s">
        <v>356</v>
      </c>
      <c r="B93" s="460">
        <v>0</v>
      </c>
      <c r="C93" s="460">
        <v>15</v>
      </c>
      <c r="D93" s="461">
        <v>15</v>
      </c>
      <c r="E93" s="470" t="s">
        <v>281</v>
      </c>
      <c r="F93" s="460">
        <v>17.04</v>
      </c>
      <c r="G93" s="461">
        <v>17.04</v>
      </c>
      <c r="H93" s="463">
        <v>0</v>
      </c>
      <c r="I93" s="460">
        <v>0</v>
      </c>
      <c r="J93" s="461">
        <v>-17.04</v>
      </c>
      <c r="K93" s="464">
        <v>0</v>
      </c>
    </row>
    <row r="94" spans="1:11" ht="14.45" customHeight="1" thickBot="1" x14ac:dyDescent="0.25">
      <c r="A94" s="482" t="s">
        <v>357</v>
      </c>
      <c r="B94" s="460">
        <v>0</v>
      </c>
      <c r="C94" s="460">
        <v>15</v>
      </c>
      <c r="D94" s="461">
        <v>15</v>
      </c>
      <c r="E94" s="470" t="s">
        <v>281</v>
      </c>
      <c r="F94" s="460">
        <v>17.04</v>
      </c>
      <c r="G94" s="461">
        <v>17.04</v>
      </c>
      <c r="H94" s="463">
        <v>0</v>
      </c>
      <c r="I94" s="460">
        <v>0</v>
      </c>
      <c r="J94" s="461">
        <v>-17.04</v>
      </c>
      <c r="K94" s="464">
        <v>0</v>
      </c>
    </row>
    <row r="95" spans="1:11" ht="14.45" customHeight="1" thickBot="1" x14ac:dyDescent="0.25">
      <c r="A95" s="480" t="s">
        <v>358</v>
      </c>
      <c r="B95" s="460">
        <v>2118.54</v>
      </c>
      <c r="C95" s="460">
        <v>2337.4630000000002</v>
      </c>
      <c r="D95" s="461">
        <v>218.923000000005</v>
      </c>
      <c r="E95" s="462">
        <v>1.1033367319</v>
      </c>
      <c r="F95" s="460">
        <v>2508.7800000000002</v>
      </c>
      <c r="G95" s="461">
        <v>2508.7800000000002</v>
      </c>
      <c r="H95" s="463">
        <v>239.23687000000001</v>
      </c>
      <c r="I95" s="460">
        <v>2592.0362599999999</v>
      </c>
      <c r="J95" s="461">
        <v>83.256259999999997</v>
      </c>
      <c r="K95" s="464">
        <v>1.0331859549260001</v>
      </c>
    </row>
    <row r="96" spans="1:11" ht="14.45" customHeight="1" thickBot="1" x14ac:dyDescent="0.25">
      <c r="A96" s="481" t="s">
        <v>359</v>
      </c>
      <c r="B96" s="465">
        <v>560.79000000000099</v>
      </c>
      <c r="C96" s="465">
        <v>618.73900000000106</v>
      </c>
      <c r="D96" s="466">
        <v>57.948999999999003</v>
      </c>
      <c r="E96" s="472">
        <v>1.1033345815719999</v>
      </c>
      <c r="F96" s="465">
        <v>664.08999999999901</v>
      </c>
      <c r="G96" s="466">
        <v>664.08999999999901</v>
      </c>
      <c r="H96" s="468">
        <v>63.701999999999003</v>
      </c>
      <c r="I96" s="465">
        <v>688.26699999999903</v>
      </c>
      <c r="J96" s="466">
        <v>24.177</v>
      </c>
      <c r="K96" s="473">
        <v>1.0364062100010001</v>
      </c>
    </row>
    <row r="97" spans="1:11" ht="14.45" customHeight="1" thickBot="1" x14ac:dyDescent="0.25">
      <c r="A97" s="482" t="s">
        <v>360</v>
      </c>
      <c r="B97" s="460">
        <v>560.79000000000099</v>
      </c>
      <c r="C97" s="460">
        <v>618.73900000000106</v>
      </c>
      <c r="D97" s="461">
        <v>57.948999999999003</v>
      </c>
      <c r="E97" s="462">
        <v>1.1033345815719999</v>
      </c>
      <c r="F97" s="460">
        <v>664.08999999999901</v>
      </c>
      <c r="G97" s="461">
        <v>664.08999999999901</v>
      </c>
      <c r="H97" s="463">
        <v>63.701999999999003</v>
      </c>
      <c r="I97" s="460">
        <v>688.26699999999903</v>
      </c>
      <c r="J97" s="461">
        <v>24.177</v>
      </c>
      <c r="K97" s="464">
        <v>1.0364062100010001</v>
      </c>
    </row>
    <row r="98" spans="1:11" ht="14.45" customHeight="1" thickBot="1" x14ac:dyDescent="0.25">
      <c r="A98" s="481" t="s">
        <v>361</v>
      </c>
      <c r="B98" s="465">
        <v>1557.75</v>
      </c>
      <c r="C98" s="465">
        <v>1718.7239999999999</v>
      </c>
      <c r="D98" s="466">
        <v>160.97400000000499</v>
      </c>
      <c r="E98" s="472">
        <v>1.103337506018</v>
      </c>
      <c r="F98" s="465">
        <v>1844.69</v>
      </c>
      <c r="G98" s="466">
        <v>1844.69</v>
      </c>
      <c r="H98" s="468">
        <v>175.53487000000001</v>
      </c>
      <c r="I98" s="465">
        <v>1903.76926</v>
      </c>
      <c r="J98" s="466">
        <v>59.079259999999003</v>
      </c>
      <c r="K98" s="473">
        <v>1.032026660306</v>
      </c>
    </row>
    <row r="99" spans="1:11" ht="14.45" customHeight="1" thickBot="1" x14ac:dyDescent="0.25">
      <c r="A99" s="482" t="s">
        <v>362</v>
      </c>
      <c r="B99" s="460">
        <v>1557.75</v>
      </c>
      <c r="C99" s="460">
        <v>1718.7239999999999</v>
      </c>
      <c r="D99" s="461">
        <v>160.97400000000499</v>
      </c>
      <c r="E99" s="462">
        <v>1.103337506018</v>
      </c>
      <c r="F99" s="460">
        <v>1844.69</v>
      </c>
      <c r="G99" s="461">
        <v>1844.69</v>
      </c>
      <c r="H99" s="463">
        <v>175.53487000000001</v>
      </c>
      <c r="I99" s="460">
        <v>1903.76926</v>
      </c>
      <c r="J99" s="461">
        <v>59.079259999999003</v>
      </c>
      <c r="K99" s="464">
        <v>1.032026660306</v>
      </c>
    </row>
    <row r="100" spans="1:11" ht="14.45" customHeight="1" thickBot="1" x14ac:dyDescent="0.25">
      <c r="A100" s="480" t="s">
        <v>363</v>
      </c>
      <c r="B100" s="460">
        <v>0</v>
      </c>
      <c r="C100" s="460">
        <v>0</v>
      </c>
      <c r="D100" s="461">
        <v>0</v>
      </c>
      <c r="E100" s="462">
        <v>1</v>
      </c>
      <c r="F100" s="460">
        <v>30.469698000000001</v>
      </c>
      <c r="G100" s="461">
        <v>30.469698000000001</v>
      </c>
      <c r="H100" s="463">
        <v>0</v>
      </c>
      <c r="I100" s="460">
        <v>0</v>
      </c>
      <c r="J100" s="461">
        <v>-30.469698000000001</v>
      </c>
      <c r="K100" s="464">
        <v>0</v>
      </c>
    </row>
    <row r="101" spans="1:11" ht="14.45" customHeight="1" thickBot="1" x14ac:dyDescent="0.25">
      <c r="A101" s="481" t="s">
        <v>364</v>
      </c>
      <c r="B101" s="465">
        <v>0</v>
      </c>
      <c r="C101" s="465">
        <v>0</v>
      </c>
      <c r="D101" s="466">
        <v>0</v>
      </c>
      <c r="E101" s="472">
        <v>1</v>
      </c>
      <c r="F101" s="465">
        <v>30.469698000000001</v>
      </c>
      <c r="G101" s="466">
        <v>30.469698000000001</v>
      </c>
      <c r="H101" s="468">
        <v>0</v>
      </c>
      <c r="I101" s="465">
        <v>0</v>
      </c>
      <c r="J101" s="466">
        <v>-30.469698000000001</v>
      </c>
      <c r="K101" s="473">
        <v>0</v>
      </c>
    </row>
    <row r="102" spans="1:11" ht="14.45" customHeight="1" thickBot="1" x14ac:dyDescent="0.25">
      <c r="A102" s="482" t="s">
        <v>365</v>
      </c>
      <c r="B102" s="460">
        <v>0</v>
      </c>
      <c r="C102" s="460">
        <v>0</v>
      </c>
      <c r="D102" s="461">
        <v>0</v>
      </c>
      <c r="E102" s="462">
        <v>1</v>
      </c>
      <c r="F102" s="460">
        <v>30.469698000000001</v>
      </c>
      <c r="G102" s="461">
        <v>30.469698000000001</v>
      </c>
      <c r="H102" s="463">
        <v>0</v>
      </c>
      <c r="I102" s="460">
        <v>0</v>
      </c>
      <c r="J102" s="461">
        <v>-30.469698000000001</v>
      </c>
      <c r="K102" s="464">
        <v>0</v>
      </c>
    </row>
    <row r="103" spans="1:11" ht="14.45" customHeight="1" thickBot="1" x14ac:dyDescent="0.25">
      <c r="A103" s="480" t="s">
        <v>366</v>
      </c>
      <c r="B103" s="460">
        <v>124.62</v>
      </c>
      <c r="C103" s="460">
        <v>137.44342</v>
      </c>
      <c r="D103" s="461">
        <v>12.823419999999</v>
      </c>
      <c r="E103" s="462">
        <v>1.102900176536</v>
      </c>
      <c r="F103" s="460">
        <v>147.59</v>
      </c>
      <c r="G103" s="461">
        <v>147.59</v>
      </c>
      <c r="H103" s="463">
        <v>14.22711</v>
      </c>
      <c r="I103" s="460">
        <v>153.12683000000001</v>
      </c>
      <c r="J103" s="461">
        <v>5.5368300000000001</v>
      </c>
      <c r="K103" s="464">
        <v>1.037514940036</v>
      </c>
    </row>
    <row r="104" spans="1:11" ht="14.45" customHeight="1" thickBot="1" x14ac:dyDescent="0.25">
      <c r="A104" s="481" t="s">
        <v>367</v>
      </c>
      <c r="B104" s="465">
        <v>124.62</v>
      </c>
      <c r="C104" s="465">
        <v>137.44342</v>
      </c>
      <c r="D104" s="466">
        <v>12.823419999999</v>
      </c>
      <c r="E104" s="472">
        <v>1.102900176536</v>
      </c>
      <c r="F104" s="465">
        <v>147.59</v>
      </c>
      <c r="G104" s="466">
        <v>147.59</v>
      </c>
      <c r="H104" s="468">
        <v>14.22711</v>
      </c>
      <c r="I104" s="465">
        <v>153.12683000000001</v>
      </c>
      <c r="J104" s="466">
        <v>5.5368300000000001</v>
      </c>
      <c r="K104" s="473">
        <v>1.037514940036</v>
      </c>
    </row>
    <row r="105" spans="1:11" ht="14.45" customHeight="1" thickBot="1" x14ac:dyDescent="0.25">
      <c r="A105" s="482" t="s">
        <v>368</v>
      </c>
      <c r="B105" s="460">
        <v>124.62</v>
      </c>
      <c r="C105" s="460">
        <v>137.44342</v>
      </c>
      <c r="D105" s="461">
        <v>12.823419999999</v>
      </c>
      <c r="E105" s="462">
        <v>1.102900176536</v>
      </c>
      <c r="F105" s="460">
        <v>147.59</v>
      </c>
      <c r="G105" s="461">
        <v>147.59</v>
      </c>
      <c r="H105" s="463">
        <v>14.22711</v>
      </c>
      <c r="I105" s="460">
        <v>153.12683000000001</v>
      </c>
      <c r="J105" s="461">
        <v>5.5368300000000001</v>
      </c>
      <c r="K105" s="464">
        <v>1.037514940036</v>
      </c>
    </row>
    <row r="106" spans="1:11" ht="14.45" customHeight="1" thickBot="1" x14ac:dyDescent="0.25">
      <c r="A106" s="479" t="s">
        <v>369</v>
      </c>
      <c r="B106" s="460">
        <v>0</v>
      </c>
      <c r="C106" s="460">
        <v>6.3583499999989996</v>
      </c>
      <c r="D106" s="461">
        <v>6.3583499999989996</v>
      </c>
      <c r="E106" s="470" t="s">
        <v>271</v>
      </c>
      <c r="F106" s="460">
        <v>0</v>
      </c>
      <c r="G106" s="461">
        <v>0</v>
      </c>
      <c r="H106" s="463">
        <v>0</v>
      </c>
      <c r="I106" s="460">
        <v>4.9469500000000002</v>
      </c>
      <c r="J106" s="461">
        <v>4.9469500000000002</v>
      </c>
      <c r="K106" s="471" t="s">
        <v>271</v>
      </c>
    </row>
    <row r="107" spans="1:11" ht="14.45" customHeight="1" thickBot="1" x14ac:dyDescent="0.25">
      <c r="A107" s="480" t="s">
        <v>370</v>
      </c>
      <c r="B107" s="460">
        <v>0</v>
      </c>
      <c r="C107" s="460">
        <v>6.3583499999989996</v>
      </c>
      <c r="D107" s="461">
        <v>6.3583499999989996</v>
      </c>
      <c r="E107" s="470" t="s">
        <v>271</v>
      </c>
      <c r="F107" s="460">
        <v>0</v>
      </c>
      <c r="G107" s="461">
        <v>0</v>
      </c>
      <c r="H107" s="463">
        <v>0</v>
      </c>
      <c r="I107" s="460">
        <v>4.9469500000000002</v>
      </c>
      <c r="J107" s="461">
        <v>4.9469500000000002</v>
      </c>
      <c r="K107" s="471" t="s">
        <v>271</v>
      </c>
    </row>
    <row r="108" spans="1:11" ht="14.45" customHeight="1" thickBot="1" x14ac:dyDescent="0.25">
      <c r="A108" s="481" t="s">
        <v>371</v>
      </c>
      <c r="B108" s="465">
        <v>0</v>
      </c>
      <c r="C108" s="465">
        <v>5.9083500000000004</v>
      </c>
      <c r="D108" s="466">
        <v>5.9083500000000004</v>
      </c>
      <c r="E108" s="467" t="s">
        <v>271</v>
      </c>
      <c r="F108" s="465">
        <v>0</v>
      </c>
      <c r="G108" s="466">
        <v>0</v>
      </c>
      <c r="H108" s="468">
        <v>0</v>
      </c>
      <c r="I108" s="465">
        <v>1.4469499999990001</v>
      </c>
      <c r="J108" s="466">
        <v>1.4469499999990001</v>
      </c>
      <c r="K108" s="469" t="s">
        <v>271</v>
      </c>
    </row>
    <row r="109" spans="1:11" ht="14.45" customHeight="1" thickBot="1" x14ac:dyDescent="0.25">
      <c r="A109" s="482" t="s">
        <v>372</v>
      </c>
      <c r="B109" s="460">
        <v>0</v>
      </c>
      <c r="C109" s="460">
        <v>5.9083500000000004</v>
      </c>
      <c r="D109" s="461">
        <v>5.9083500000000004</v>
      </c>
      <c r="E109" s="470" t="s">
        <v>271</v>
      </c>
      <c r="F109" s="460">
        <v>0</v>
      </c>
      <c r="G109" s="461">
        <v>0</v>
      </c>
      <c r="H109" s="463">
        <v>0</v>
      </c>
      <c r="I109" s="460">
        <v>1.4469499999990001</v>
      </c>
      <c r="J109" s="461">
        <v>1.4469499999990001</v>
      </c>
      <c r="K109" s="471" t="s">
        <v>271</v>
      </c>
    </row>
    <row r="110" spans="1:11" ht="14.45" customHeight="1" thickBot="1" x14ac:dyDescent="0.25">
      <c r="A110" s="484" t="s">
        <v>373</v>
      </c>
      <c r="B110" s="460">
        <v>0</v>
      </c>
      <c r="C110" s="460">
        <v>0.45</v>
      </c>
      <c r="D110" s="461">
        <v>0.45</v>
      </c>
      <c r="E110" s="470" t="s">
        <v>281</v>
      </c>
      <c r="F110" s="460">
        <v>0</v>
      </c>
      <c r="G110" s="461">
        <v>0</v>
      </c>
      <c r="H110" s="463">
        <v>0</v>
      </c>
      <c r="I110" s="460">
        <v>3.5</v>
      </c>
      <c r="J110" s="461">
        <v>3.5</v>
      </c>
      <c r="K110" s="471" t="s">
        <v>271</v>
      </c>
    </row>
    <row r="111" spans="1:11" ht="14.45" customHeight="1" thickBot="1" x14ac:dyDescent="0.25">
      <c r="A111" s="482" t="s">
        <v>374</v>
      </c>
      <c r="B111" s="460">
        <v>0</v>
      </c>
      <c r="C111" s="460">
        <v>0.45</v>
      </c>
      <c r="D111" s="461">
        <v>0.45</v>
      </c>
      <c r="E111" s="470" t="s">
        <v>281</v>
      </c>
      <c r="F111" s="460">
        <v>0</v>
      </c>
      <c r="G111" s="461">
        <v>0</v>
      </c>
      <c r="H111" s="463">
        <v>0</v>
      </c>
      <c r="I111" s="460">
        <v>3.5</v>
      </c>
      <c r="J111" s="461">
        <v>3.5</v>
      </c>
      <c r="K111" s="471" t="s">
        <v>271</v>
      </c>
    </row>
    <row r="112" spans="1:11" ht="14.45" customHeight="1" thickBot="1" x14ac:dyDescent="0.25">
      <c r="A112" s="479" t="s">
        <v>375</v>
      </c>
      <c r="B112" s="460">
        <v>383.56989741514701</v>
      </c>
      <c r="C112" s="460">
        <v>615.87318000000096</v>
      </c>
      <c r="D112" s="461">
        <v>232.30328258485301</v>
      </c>
      <c r="E112" s="462">
        <v>1.605634811674</v>
      </c>
      <c r="F112" s="460">
        <v>471.99999999999301</v>
      </c>
      <c r="G112" s="461">
        <v>471.99999999999301</v>
      </c>
      <c r="H112" s="463">
        <v>43.867519999999999</v>
      </c>
      <c r="I112" s="460">
        <v>491.35563999999999</v>
      </c>
      <c r="J112" s="461">
        <v>19.355640000006002</v>
      </c>
      <c r="K112" s="464">
        <v>1.041007711864</v>
      </c>
    </row>
    <row r="113" spans="1:11" ht="14.45" customHeight="1" thickBot="1" x14ac:dyDescent="0.25">
      <c r="A113" s="480" t="s">
        <v>376</v>
      </c>
      <c r="B113" s="460">
        <v>383.56989741514701</v>
      </c>
      <c r="C113" s="460">
        <v>478.92300000000103</v>
      </c>
      <c r="D113" s="461">
        <v>95.353102584853005</v>
      </c>
      <c r="E113" s="462">
        <v>1.248593811004</v>
      </c>
      <c r="F113" s="460">
        <v>471.99999999999301</v>
      </c>
      <c r="G113" s="461">
        <v>471.99999999999301</v>
      </c>
      <c r="H113" s="463">
        <v>39.390520000000002</v>
      </c>
      <c r="I113" s="460">
        <v>473.01177000000001</v>
      </c>
      <c r="J113" s="461">
        <v>1.0117700000059999</v>
      </c>
      <c r="K113" s="464">
        <v>1.0021435805079999</v>
      </c>
    </row>
    <row r="114" spans="1:11" ht="14.45" customHeight="1" thickBot="1" x14ac:dyDescent="0.25">
      <c r="A114" s="481" t="s">
        <v>377</v>
      </c>
      <c r="B114" s="465">
        <v>383.56989741514701</v>
      </c>
      <c r="C114" s="465">
        <v>478.92300000000103</v>
      </c>
      <c r="D114" s="466">
        <v>95.353102584853005</v>
      </c>
      <c r="E114" s="472">
        <v>1.248593811004</v>
      </c>
      <c r="F114" s="465">
        <v>471.99999999999301</v>
      </c>
      <c r="G114" s="466">
        <v>471.99999999999301</v>
      </c>
      <c r="H114" s="468">
        <v>39.390520000000002</v>
      </c>
      <c r="I114" s="465">
        <v>473.01177000000001</v>
      </c>
      <c r="J114" s="466">
        <v>1.0117700000059999</v>
      </c>
      <c r="K114" s="473">
        <v>1.0021435805079999</v>
      </c>
    </row>
    <row r="115" spans="1:11" ht="14.45" customHeight="1" thickBot="1" x14ac:dyDescent="0.25">
      <c r="A115" s="482" t="s">
        <v>378</v>
      </c>
      <c r="B115" s="460">
        <v>180.718470424896</v>
      </c>
      <c r="C115" s="460">
        <v>272.67599999999999</v>
      </c>
      <c r="D115" s="461">
        <v>91.957529575104004</v>
      </c>
      <c r="E115" s="462">
        <v>1.508844111832</v>
      </c>
      <c r="F115" s="460">
        <v>272.99999999999602</v>
      </c>
      <c r="G115" s="461">
        <v>272.99999999999602</v>
      </c>
      <c r="H115" s="463">
        <v>22.823080000000001</v>
      </c>
      <c r="I115" s="460">
        <v>273.57355999999999</v>
      </c>
      <c r="J115" s="461">
        <v>0.573560000003</v>
      </c>
      <c r="K115" s="464">
        <v>1.00210095238</v>
      </c>
    </row>
    <row r="116" spans="1:11" ht="14.45" customHeight="1" thickBot="1" x14ac:dyDescent="0.25">
      <c r="A116" s="482" t="s">
        <v>379</v>
      </c>
      <c r="B116" s="460">
        <v>176.40049277556199</v>
      </c>
      <c r="C116" s="460">
        <v>178.38</v>
      </c>
      <c r="D116" s="461">
        <v>1.9795072244380001</v>
      </c>
      <c r="E116" s="462">
        <v>1.0112216649350001</v>
      </c>
      <c r="F116" s="460">
        <v>171.99999999999699</v>
      </c>
      <c r="G116" s="461">
        <v>171.99999999999699</v>
      </c>
      <c r="H116" s="463">
        <v>14.255000000000001</v>
      </c>
      <c r="I116" s="460">
        <v>171.68899999999999</v>
      </c>
      <c r="J116" s="461">
        <v>-0.31099999999700001</v>
      </c>
      <c r="K116" s="464">
        <v>0.99819186046499997</v>
      </c>
    </row>
    <row r="117" spans="1:11" ht="14.45" customHeight="1" thickBot="1" x14ac:dyDescent="0.25">
      <c r="A117" s="482" t="s">
        <v>380</v>
      </c>
      <c r="B117" s="460">
        <v>26.450934214688999</v>
      </c>
      <c r="C117" s="460">
        <v>27.867000000000001</v>
      </c>
      <c r="D117" s="461">
        <v>1.41606578531</v>
      </c>
      <c r="E117" s="462">
        <v>1.0535355679239999</v>
      </c>
      <c r="F117" s="460">
        <v>26.999999999999002</v>
      </c>
      <c r="G117" s="461">
        <v>26.999999999999002</v>
      </c>
      <c r="H117" s="463">
        <v>2.3124400000000001</v>
      </c>
      <c r="I117" s="460">
        <v>27.749210000000001</v>
      </c>
      <c r="J117" s="461">
        <v>0.74921000000000004</v>
      </c>
      <c r="K117" s="464">
        <v>1.027748518518</v>
      </c>
    </row>
    <row r="118" spans="1:11" ht="14.45" customHeight="1" thickBot="1" x14ac:dyDescent="0.25">
      <c r="A118" s="480" t="s">
        <v>381</v>
      </c>
      <c r="B118" s="460">
        <v>0</v>
      </c>
      <c r="C118" s="460">
        <v>136.95017999999999</v>
      </c>
      <c r="D118" s="461">
        <v>136.95017999999999</v>
      </c>
      <c r="E118" s="470" t="s">
        <v>271</v>
      </c>
      <c r="F118" s="460">
        <v>0</v>
      </c>
      <c r="G118" s="461">
        <v>0</v>
      </c>
      <c r="H118" s="463">
        <v>4.4770000000000003</v>
      </c>
      <c r="I118" s="460">
        <v>18.343869999999999</v>
      </c>
      <c r="J118" s="461">
        <v>18.343869999999999</v>
      </c>
      <c r="K118" s="471" t="s">
        <v>271</v>
      </c>
    </row>
    <row r="119" spans="1:11" ht="14.45" customHeight="1" thickBot="1" x14ac:dyDescent="0.25">
      <c r="A119" s="481" t="s">
        <v>382</v>
      </c>
      <c r="B119" s="465">
        <v>0</v>
      </c>
      <c r="C119" s="465">
        <v>4.8388600000000004</v>
      </c>
      <c r="D119" s="466">
        <v>4.8388600000000004</v>
      </c>
      <c r="E119" s="467" t="s">
        <v>281</v>
      </c>
      <c r="F119" s="465">
        <v>0</v>
      </c>
      <c r="G119" s="466">
        <v>0</v>
      </c>
      <c r="H119" s="468">
        <v>0</v>
      </c>
      <c r="I119" s="465">
        <v>0</v>
      </c>
      <c r="J119" s="466">
        <v>0</v>
      </c>
      <c r="K119" s="469" t="s">
        <v>271</v>
      </c>
    </row>
    <row r="120" spans="1:11" ht="14.45" customHeight="1" thickBot="1" x14ac:dyDescent="0.25">
      <c r="A120" s="482" t="s">
        <v>383</v>
      </c>
      <c r="B120" s="460">
        <v>0</v>
      </c>
      <c r="C120" s="460">
        <v>4.8388600000000004</v>
      </c>
      <c r="D120" s="461">
        <v>4.8388600000000004</v>
      </c>
      <c r="E120" s="470" t="s">
        <v>281</v>
      </c>
      <c r="F120" s="460">
        <v>0</v>
      </c>
      <c r="G120" s="461">
        <v>0</v>
      </c>
      <c r="H120" s="463">
        <v>0</v>
      </c>
      <c r="I120" s="460">
        <v>0</v>
      </c>
      <c r="J120" s="461">
        <v>0</v>
      </c>
      <c r="K120" s="471" t="s">
        <v>271</v>
      </c>
    </row>
    <row r="121" spans="1:11" ht="14.45" customHeight="1" thickBot="1" x14ac:dyDescent="0.25">
      <c r="A121" s="481" t="s">
        <v>384</v>
      </c>
      <c r="B121" s="465">
        <v>0</v>
      </c>
      <c r="C121" s="465">
        <v>0</v>
      </c>
      <c r="D121" s="466">
        <v>0</v>
      </c>
      <c r="E121" s="467" t="s">
        <v>271</v>
      </c>
      <c r="F121" s="465">
        <v>0</v>
      </c>
      <c r="G121" s="466">
        <v>0</v>
      </c>
      <c r="H121" s="468">
        <v>0</v>
      </c>
      <c r="I121" s="465">
        <v>10.138870000000001</v>
      </c>
      <c r="J121" s="466">
        <v>10.138870000000001</v>
      </c>
      <c r="K121" s="469" t="s">
        <v>271</v>
      </c>
    </row>
    <row r="122" spans="1:11" ht="14.45" customHeight="1" thickBot="1" x14ac:dyDescent="0.25">
      <c r="A122" s="482" t="s">
        <v>385</v>
      </c>
      <c r="B122" s="460">
        <v>0</v>
      </c>
      <c r="C122" s="460">
        <v>0</v>
      </c>
      <c r="D122" s="461">
        <v>0</v>
      </c>
      <c r="E122" s="462">
        <v>1</v>
      </c>
      <c r="F122" s="460">
        <v>0</v>
      </c>
      <c r="G122" s="461">
        <v>0</v>
      </c>
      <c r="H122" s="463">
        <v>0</v>
      </c>
      <c r="I122" s="460">
        <v>3.0588799999999998</v>
      </c>
      <c r="J122" s="461">
        <v>3.0588799999999998</v>
      </c>
      <c r="K122" s="471" t="s">
        <v>271</v>
      </c>
    </row>
    <row r="123" spans="1:11" ht="14.45" customHeight="1" thickBot="1" x14ac:dyDescent="0.25">
      <c r="A123" s="482" t="s">
        <v>386</v>
      </c>
      <c r="B123" s="460">
        <v>0</v>
      </c>
      <c r="C123" s="460">
        <v>0</v>
      </c>
      <c r="D123" s="461">
        <v>0</v>
      </c>
      <c r="E123" s="462">
        <v>1</v>
      </c>
      <c r="F123" s="460">
        <v>0</v>
      </c>
      <c r="G123" s="461">
        <v>0</v>
      </c>
      <c r="H123" s="463">
        <v>0</v>
      </c>
      <c r="I123" s="460">
        <v>7.0799899999999996</v>
      </c>
      <c r="J123" s="461">
        <v>7.0799899999999996</v>
      </c>
      <c r="K123" s="471" t="s">
        <v>281</v>
      </c>
    </row>
    <row r="124" spans="1:11" ht="14.45" customHeight="1" thickBot="1" x14ac:dyDescent="0.25">
      <c r="A124" s="481" t="s">
        <v>387</v>
      </c>
      <c r="B124" s="465">
        <v>0</v>
      </c>
      <c r="C124" s="465">
        <v>0</v>
      </c>
      <c r="D124" s="466">
        <v>0</v>
      </c>
      <c r="E124" s="472">
        <v>1</v>
      </c>
      <c r="F124" s="465">
        <v>0</v>
      </c>
      <c r="G124" s="466">
        <v>0</v>
      </c>
      <c r="H124" s="468">
        <v>4.4770000000000003</v>
      </c>
      <c r="I124" s="465">
        <v>4.4770000000000003</v>
      </c>
      <c r="J124" s="466">
        <v>4.4770000000000003</v>
      </c>
      <c r="K124" s="469" t="s">
        <v>281</v>
      </c>
    </row>
    <row r="125" spans="1:11" ht="14.45" customHeight="1" thickBot="1" x14ac:dyDescent="0.25">
      <c r="A125" s="482" t="s">
        <v>388</v>
      </c>
      <c r="B125" s="460">
        <v>0</v>
      </c>
      <c r="C125" s="460">
        <v>0</v>
      </c>
      <c r="D125" s="461">
        <v>0</v>
      </c>
      <c r="E125" s="462">
        <v>1</v>
      </c>
      <c r="F125" s="460">
        <v>0</v>
      </c>
      <c r="G125" s="461">
        <v>0</v>
      </c>
      <c r="H125" s="463">
        <v>4.4770000000000003</v>
      </c>
      <c r="I125" s="460">
        <v>4.4770000000000003</v>
      </c>
      <c r="J125" s="461">
        <v>4.4770000000000003</v>
      </c>
      <c r="K125" s="471" t="s">
        <v>281</v>
      </c>
    </row>
    <row r="126" spans="1:11" ht="14.45" customHeight="1" thickBot="1" x14ac:dyDescent="0.25">
      <c r="A126" s="481" t="s">
        <v>389</v>
      </c>
      <c r="B126" s="465">
        <v>0</v>
      </c>
      <c r="C126" s="465">
        <v>132.11132000000001</v>
      </c>
      <c r="D126" s="466">
        <v>132.11132000000001</v>
      </c>
      <c r="E126" s="467" t="s">
        <v>271</v>
      </c>
      <c r="F126" s="465">
        <v>0</v>
      </c>
      <c r="G126" s="466">
        <v>0</v>
      </c>
      <c r="H126" s="468">
        <v>0</v>
      </c>
      <c r="I126" s="465">
        <v>0</v>
      </c>
      <c r="J126" s="466">
        <v>0</v>
      </c>
      <c r="K126" s="469" t="s">
        <v>271</v>
      </c>
    </row>
    <row r="127" spans="1:11" ht="14.45" customHeight="1" thickBot="1" x14ac:dyDescent="0.25">
      <c r="A127" s="482" t="s">
        <v>390</v>
      </c>
      <c r="B127" s="460">
        <v>0</v>
      </c>
      <c r="C127" s="460">
        <v>132.11132000000001</v>
      </c>
      <c r="D127" s="461">
        <v>132.11132000000001</v>
      </c>
      <c r="E127" s="470" t="s">
        <v>271</v>
      </c>
      <c r="F127" s="460">
        <v>0</v>
      </c>
      <c r="G127" s="461">
        <v>0</v>
      </c>
      <c r="H127" s="463">
        <v>0</v>
      </c>
      <c r="I127" s="460">
        <v>0</v>
      </c>
      <c r="J127" s="461">
        <v>0</v>
      </c>
      <c r="K127" s="471" t="s">
        <v>271</v>
      </c>
    </row>
    <row r="128" spans="1:11" ht="14.45" customHeight="1" thickBot="1" x14ac:dyDescent="0.25">
      <c r="A128" s="481" t="s">
        <v>391</v>
      </c>
      <c r="B128" s="465">
        <v>0</v>
      </c>
      <c r="C128" s="465">
        <v>0</v>
      </c>
      <c r="D128" s="466">
        <v>0</v>
      </c>
      <c r="E128" s="472">
        <v>1</v>
      </c>
      <c r="F128" s="465">
        <v>0</v>
      </c>
      <c r="G128" s="466">
        <v>0</v>
      </c>
      <c r="H128" s="468">
        <v>0</v>
      </c>
      <c r="I128" s="465">
        <v>3.7280000000000002</v>
      </c>
      <c r="J128" s="466">
        <v>3.7280000000000002</v>
      </c>
      <c r="K128" s="469" t="s">
        <v>281</v>
      </c>
    </row>
    <row r="129" spans="1:11" ht="14.45" customHeight="1" thickBot="1" x14ac:dyDescent="0.25">
      <c r="A129" s="482" t="s">
        <v>392</v>
      </c>
      <c r="B129" s="460">
        <v>0</v>
      </c>
      <c r="C129" s="460">
        <v>0</v>
      </c>
      <c r="D129" s="461">
        <v>0</v>
      </c>
      <c r="E129" s="462">
        <v>1</v>
      </c>
      <c r="F129" s="460">
        <v>0</v>
      </c>
      <c r="G129" s="461">
        <v>0</v>
      </c>
      <c r="H129" s="463">
        <v>0</v>
      </c>
      <c r="I129" s="460">
        <v>3.7280000000000002</v>
      </c>
      <c r="J129" s="461">
        <v>3.7280000000000002</v>
      </c>
      <c r="K129" s="471" t="s">
        <v>281</v>
      </c>
    </row>
    <row r="130" spans="1:11" ht="14.45" customHeight="1" thickBot="1" x14ac:dyDescent="0.25">
      <c r="A130" s="478" t="s">
        <v>393</v>
      </c>
      <c r="B130" s="460">
        <v>8257.3330004803302</v>
      </c>
      <c r="C130" s="460">
        <v>9073.1452399999998</v>
      </c>
      <c r="D130" s="461">
        <v>815.81223951966797</v>
      </c>
      <c r="E130" s="462">
        <v>1.098798515146</v>
      </c>
      <c r="F130" s="460">
        <v>9703.2305486421592</v>
      </c>
      <c r="G130" s="461">
        <v>9703.2305486421592</v>
      </c>
      <c r="H130" s="463">
        <v>714.61586</v>
      </c>
      <c r="I130" s="460">
        <v>8940.6694599999992</v>
      </c>
      <c r="J130" s="461">
        <v>-762.56108864216196</v>
      </c>
      <c r="K130" s="464">
        <v>0.92141162834099999</v>
      </c>
    </row>
    <row r="131" spans="1:11" ht="14.45" customHeight="1" thickBot="1" x14ac:dyDescent="0.25">
      <c r="A131" s="479" t="s">
        <v>394</v>
      </c>
      <c r="B131" s="460">
        <v>8244.4294526049598</v>
      </c>
      <c r="C131" s="460">
        <v>9022.4617999999991</v>
      </c>
      <c r="D131" s="461">
        <v>778.03234739503796</v>
      </c>
      <c r="E131" s="462">
        <v>1.094370671963</v>
      </c>
      <c r="F131" s="460">
        <v>9703.2305486421592</v>
      </c>
      <c r="G131" s="461">
        <v>9703.2305486421592</v>
      </c>
      <c r="H131" s="463">
        <v>714.16772000000003</v>
      </c>
      <c r="I131" s="460">
        <v>8928.1999599999999</v>
      </c>
      <c r="J131" s="461">
        <v>-775.03058864216302</v>
      </c>
      <c r="K131" s="464">
        <v>0.92012654087099999</v>
      </c>
    </row>
    <row r="132" spans="1:11" ht="14.45" customHeight="1" thickBot="1" x14ac:dyDescent="0.25">
      <c r="A132" s="480" t="s">
        <v>395</v>
      </c>
      <c r="B132" s="460">
        <v>8244.4294526049598</v>
      </c>
      <c r="C132" s="460">
        <v>9022.4617999999991</v>
      </c>
      <c r="D132" s="461">
        <v>778.03234739503796</v>
      </c>
      <c r="E132" s="462">
        <v>1.094370671963</v>
      </c>
      <c r="F132" s="460">
        <v>9703.2305486421592</v>
      </c>
      <c r="G132" s="461">
        <v>9703.2305486421592</v>
      </c>
      <c r="H132" s="463">
        <v>714.16772000000003</v>
      </c>
      <c r="I132" s="460">
        <v>8928.1999599999999</v>
      </c>
      <c r="J132" s="461">
        <v>-775.03058864216302</v>
      </c>
      <c r="K132" s="464">
        <v>0.92012654087099999</v>
      </c>
    </row>
    <row r="133" spans="1:11" ht="14.45" customHeight="1" thickBot="1" x14ac:dyDescent="0.25">
      <c r="A133" s="481" t="s">
        <v>396</v>
      </c>
      <c r="B133" s="465">
        <v>5430.3411123862597</v>
      </c>
      <c r="C133" s="465">
        <v>5787.3449199999995</v>
      </c>
      <c r="D133" s="466">
        <v>357.00380761374498</v>
      </c>
      <c r="E133" s="472">
        <v>1.065742427634</v>
      </c>
      <c r="F133" s="465">
        <v>5354.2249989290303</v>
      </c>
      <c r="G133" s="466">
        <v>5354.2249989290303</v>
      </c>
      <c r="H133" s="468">
        <v>429.77244000000002</v>
      </c>
      <c r="I133" s="465">
        <v>5307.4011899999996</v>
      </c>
      <c r="J133" s="466">
        <v>-46.823808929033</v>
      </c>
      <c r="K133" s="473">
        <v>0.99125479244100001</v>
      </c>
    </row>
    <row r="134" spans="1:11" ht="14.45" customHeight="1" thickBot="1" x14ac:dyDescent="0.25">
      <c r="A134" s="482" t="s">
        <v>397</v>
      </c>
      <c r="B134" s="460">
        <v>4003.8198565799898</v>
      </c>
      <c r="C134" s="460">
        <v>4363.09303</v>
      </c>
      <c r="D134" s="461">
        <v>359.27317342000902</v>
      </c>
      <c r="E134" s="462">
        <v>1.0897326019369999</v>
      </c>
      <c r="F134" s="460">
        <v>4027.9550430406898</v>
      </c>
      <c r="G134" s="461">
        <v>4027.9550430406898</v>
      </c>
      <c r="H134" s="463">
        <v>339.56862000000001</v>
      </c>
      <c r="I134" s="460">
        <v>3986.8905599999998</v>
      </c>
      <c r="J134" s="461">
        <v>-41.064483040692998</v>
      </c>
      <c r="K134" s="464">
        <v>0.98980512875500004</v>
      </c>
    </row>
    <row r="135" spans="1:11" ht="14.45" customHeight="1" thickBot="1" x14ac:dyDescent="0.25">
      <c r="A135" s="482" t="s">
        <v>398</v>
      </c>
      <c r="B135" s="460">
        <v>3.2484841287949999</v>
      </c>
      <c r="C135" s="460">
        <v>0.60719999999999996</v>
      </c>
      <c r="D135" s="461">
        <v>-2.6412841287950002</v>
      </c>
      <c r="E135" s="462">
        <v>0.186917951858</v>
      </c>
      <c r="F135" s="460">
        <v>0.63482842798899997</v>
      </c>
      <c r="G135" s="461">
        <v>0.63482842798899997</v>
      </c>
      <c r="H135" s="463">
        <v>0</v>
      </c>
      <c r="I135" s="460">
        <v>0</v>
      </c>
      <c r="J135" s="461">
        <v>-0.63482842798899997</v>
      </c>
      <c r="K135" s="464">
        <v>0</v>
      </c>
    </row>
    <row r="136" spans="1:11" ht="14.45" customHeight="1" thickBot="1" x14ac:dyDescent="0.25">
      <c r="A136" s="482" t="s">
        <v>399</v>
      </c>
      <c r="B136" s="460">
        <v>129.74258230144301</v>
      </c>
      <c r="C136" s="460">
        <v>112.8772</v>
      </c>
      <c r="D136" s="461">
        <v>-16.865382301442999</v>
      </c>
      <c r="E136" s="462">
        <v>0.87000888989299996</v>
      </c>
      <c r="F136" s="460">
        <v>131.63512746034999</v>
      </c>
      <c r="G136" s="461">
        <v>131.63512746034999</v>
      </c>
      <c r="H136" s="463">
        <v>1.7641199999999999</v>
      </c>
      <c r="I136" s="460">
        <v>56.912500000000001</v>
      </c>
      <c r="J136" s="461">
        <v>-74.722627460349997</v>
      </c>
      <c r="K136" s="464">
        <v>0.43235039991200003</v>
      </c>
    </row>
    <row r="137" spans="1:11" ht="14.45" customHeight="1" thickBot="1" x14ac:dyDescent="0.25">
      <c r="A137" s="482" t="s">
        <v>400</v>
      </c>
      <c r="B137" s="460">
        <v>1293.53018937602</v>
      </c>
      <c r="C137" s="460">
        <v>1310.76749</v>
      </c>
      <c r="D137" s="461">
        <v>17.237300623974999</v>
      </c>
      <c r="E137" s="462">
        <v>1.0133257814659999</v>
      </c>
      <c r="F137" s="460">
        <v>1194</v>
      </c>
      <c r="G137" s="461">
        <v>1194</v>
      </c>
      <c r="H137" s="463">
        <v>88.439700000000002</v>
      </c>
      <c r="I137" s="460">
        <v>1263.5981300000001</v>
      </c>
      <c r="J137" s="461">
        <v>69.598129999999003</v>
      </c>
      <c r="K137" s="464">
        <v>1.058289891122</v>
      </c>
    </row>
    <row r="138" spans="1:11" ht="14.45" customHeight="1" thickBot="1" x14ac:dyDescent="0.25">
      <c r="A138" s="481" t="s">
        <v>401</v>
      </c>
      <c r="B138" s="465">
        <v>0.47363924682199998</v>
      </c>
      <c r="C138" s="465">
        <v>1.66134</v>
      </c>
      <c r="D138" s="466">
        <v>1.1877007531770001</v>
      </c>
      <c r="E138" s="472">
        <v>3.5076062871559999</v>
      </c>
      <c r="F138" s="465">
        <v>0</v>
      </c>
      <c r="G138" s="466">
        <v>0</v>
      </c>
      <c r="H138" s="468">
        <v>0</v>
      </c>
      <c r="I138" s="465">
        <v>0</v>
      </c>
      <c r="J138" s="466">
        <v>0</v>
      </c>
      <c r="K138" s="469" t="s">
        <v>271</v>
      </c>
    </row>
    <row r="139" spans="1:11" ht="14.45" customHeight="1" thickBot="1" x14ac:dyDescent="0.25">
      <c r="A139" s="482" t="s">
        <v>402</v>
      </c>
      <c r="B139" s="460">
        <v>0.47363924682199998</v>
      </c>
      <c r="C139" s="460">
        <v>1.66134</v>
      </c>
      <c r="D139" s="461">
        <v>1.1877007531770001</v>
      </c>
      <c r="E139" s="462">
        <v>3.5076062871559999</v>
      </c>
      <c r="F139" s="460">
        <v>0</v>
      </c>
      <c r="G139" s="461">
        <v>0</v>
      </c>
      <c r="H139" s="463">
        <v>0</v>
      </c>
      <c r="I139" s="460">
        <v>0</v>
      </c>
      <c r="J139" s="461">
        <v>0</v>
      </c>
      <c r="K139" s="471" t="s">
        <v>271</v>
      </c>
    </row>
    <row r="140" spans="1:11" ht="14.45" customHeight="1" thickBot="1" x14ac:dyDescent="0.25">
      <c r="A140" s="484" t="s">
        <v>403</v>
      </c>
      <c r="B140" s="460">
        <v>0.77200116458500001</v>
      </c>
      <c r="C140" s="460">
        <v>0.89756000000000002</v>
      </c>
      <c r="D140" s="461">
        <v>0.12555883541400001</v>
      </c>
      <c r="E140" s="462">
        <v>1.1626407331669999</v>
      </c>
      <c r="F140" s="460">
        <v>0</v>
      </c>
      <c r="G140" s="461">
        <v>0</v>
      </c>
      <c r="H140" s="463">
        <v>0</v>
      </c>
      <c r="I140" s="460">
        <v>2.1906300000000001</v>
      </c>
      <c r="J140" s="461">
        <v>2.1906300000000001</v>
      </c>
      <c r="K140" s="471" t="s">
        <v>271</v>
      </c>
    </row>
    <row r="141" spans="1:11" ht="14.45" customHeight="1" thickBot="1" x14ac:dyDescent="0.25">
      <c r="A141" s="482" t="s">
        <v>404</v>
      </c>
      <c r="B141" s="460">
        <v>0</v>
      </c>
      <c r="C141" s="460">
        <v>0</v>
      </c>
      <c r="D141" s="461">
        <v>0</v>
      </c>
      <c r="E141" s="462">
        <v>1</v>
      </c>
      <c r="F141" s="460">
        <v>0</v>
      </c>
      <c r="G141" s="461">
        <v>0</v>
      </c>
      <c r="H141" s="463">
        <v>0</v>
      </c>
      <c r="I141" s="460">
        <v>2.1906300000000001</v>
      </c>
      <c r="J141" s="461">
        <v>2.1906300000000001</v>
      </c>
      <c r="K141" s="471" t="s">
        <v>281</v>
      </c>
    </row>
    <row r="142" spans="1:11" ht="14.45" customHeight="1" thickBot="1" x14ac:dyDescent="0.25">
      <c r="A142" s="482" t="s">
        <v>405</v>
      </c>
      <c r="B142" s="460">
        <v>0.77200116458500001</v>
      </c>
      <c r="C142" s="460">
        <v>0.89756000000000002</v>
      </c>
      <c r="D142" s="461">
        <v>0.12555883541400001</v>
      </c>
      <c r="E142" s="462">
        <v>1.1626407331669999</v>
      </c>
      <c r="F142" s="460">
        <v>0</v>
      </c>
      <c r="G142" s="461">
        <v>0</v>
      </c>
      <c r="H142" s="463">
        <v>0</v>
      </c>
      <c r="I142" s="460">
        <v>0</v>
      </c>
      <c r="J142" s="461">
        <v>0</v>
      </c>
      <c r="K142" s="471" t="s">
        <v>271</v>
      </c>
    </row>
    <row r="143" spans="1:11" ht="14.45" customHeight="1" thickBot="1" x14ac:dyDescent="0.25">
      <c r="A143" s="481" t="s">
        <v>406</v>
      </c>
      <c r="B143" s="465">
        <v>6.6389423981999998E-2</v>
      </c>
      <c r="C143" s="465">
        <v>-2.7755575615628901E-17</v>
      </c>
      <c r="D143" s="466">
        <v>-6.6389423981999998E-2</v>
      </c>
      <c r="E143" s="472">
        <v>-4.18072246312076E-16</v>
      </c>
      <c r="F143" s="465">
        <v>0</v>
      </c>
      <c r="G143" s="466">
        <v>0</v>
      </c>
      <c r="H143" s="468">
        <v>0</v>
      </c>
      <c r="I143" s="465">
        <v>0</v>
      </c>
      <c r="J143" s="466">
        <v>0</v>
      </c>
      <c r="K143" s="469" t="s">
        <v>271</v>
      </c>
    </row>
    <row r="144" spans="1:11" ht="14.45" customHeight="1" thickBot="1" x14ac:dyDescent="0.25">
      <c r="A144" s="482" t="s">
        <v>407</v>
      </c>
      <c r="B144" s="460">
        <v>6.6389423981999998E-2</v>
      </c>
      <c r="C144" s="460">
        <v>-2.7755575615628901E-17</v>
      </c>
      <c r="D144" s="461">
        <v>-6.6389423981999998E-2</v>
      </c>
      <c r="E144" s="462">
        <v>-4.18072246312076E-16</v>
      </c>
      <c r="F144" s="460">
        <v>0</v>
      </c>
      <c r="G144" s="461">
        <v>0</v>
      </c>
      <c r="H144" s="463">
        <v>0</v>
      </c>
      <c r="I144" s="460">
        <v>0</v>
      </c>
      <c r="J144" s="461">
        <v>0</v>
      </c>
      <c r="K144" s="471" t="s">
        <v>271</v>
      </c>
    </row>
    <row r="145" spans="1:11" ht="14.45" customHeight="1" thickBot="1" x14ac:dyDescent="0.25">
      <c r="A145" s="481" t="s">
        <v>408</v>
      </c>
      <c r="B145" s="465">
        <v>2812.7763103833199</v>
      </c>
      <c r="C145" s="465">
        <v>3082.2646500000001</v>
      </c>
      <c r="D145" s="466">
        <v>269.48833961668402</v>
      </c>
      <c r="E145" s="472">
        <v>1.0958086637110001</v>
      </c>
      <c r="F145" s="465">
        <v>4349.0055497131298</v>
      </c>
      <c r="G145" s="466">
        <v>4349.0055497131298</v>
      </c>
      <c r="H145" s="468">
        <v>282.50394999999997</v>
      </c>
      <c r="I145" s="465">
        <v>3431.5500099999999</v>
      </c>
      <c r="J145" s="466">
        <v>-917.45553971312995</v>
      </c>
      <c r="K145" s="473">
        <v>0.78904245367600001</v>
      </c>
    </row>
    <row r="146" spans="1:11" ht="14.45" customHeight="1" thickBot="1" x14ac:dyDescent="0.25">
      <c r="A146" s="482" t="s">
        <v>409</v>
      </c>
      <c r="B146" s="460">
        <v>1029.56937044968</v>
      </c>
      <c r="C146" s="460">
        <v>1039.50009</v>
      </c>
      <c r="D146" s="461">
        <v>9.9307195503180008</v>
      </c>
      <c r="E146" s="462">
        <v>1.0096455079519999</v>
      </c>
      <c r="F146" s="460">
        <v>0</v>
      </c>
      <c r="G146" s="461">
        <v>0</v>
      </c>
      <c r="H146" s="463">
        <v>0</v>
      </c>
      <c r="I146" s="460">
        <v>0</v>
      </c>
      <c r="J146" s="461">
        <v>0</v>
      </c>
      <c r="K146" s="471" t="s">
        <v>271</v>
      </c>
    </row>
    <row r="147" spans="1:11" ht="14.45" customHeight="1" thickBot="1" x14ac:dyDescent="0.25">
      <c r="A147" s="482" t="s">
        <v>410</v>
      </c>
      <c r="B147" s="460">
        <v>1783.2069399336301</v>
      </c>
      <c r="C147" s="460">
        <v>2042.7645600000001</v>
      </c>
      <c r="D147" s="461">
        <v>259.55762006636598</v>
      </c>
      <c r="E147" s="462">
        <v>1.1455566453070001</v>
      </c>
      <c r="F147" s="460">
        <v>4349.0055497131298</v>
      </c>
      <c r="G147" s="461">
        <v>4349.0055497131298</v>
      </c>
      <c r="H147" s="463">
        <v>282.50394999999997</v>
      </c>
      <c r="I147" s="460">
        <v>3431.5500099999999</v>
      </c>
      <c r="J147" s="461">
        <v>-917.45553971312995</v>
      </c>
      <c r="K147" s="464">
        <v>0.78904245367600001</v>
      </c>
    </row>
    <row r="148" spans="1:11" ht="14.45" customHeight="1" thickBot="1" x14ac:dyDescent="0.25">
      <c r="A148" s="481" t="s">
        <v>411</v>
      </c>
      <c r="B148" s="465">
        <v>0</v>
      </c>
      <c r="C148" s="465">
        <v>150.29333</v>
      </c>
      <c r="D148" s="466">
        <v>150.29333</v>
      </c>
      <c r="E148" s="467" t="s">
        <v>271</v>
      </c>
      <c r="F148" s="465">
        <v>0</v>
      </c>
      <c r="G148" s="466">
        <v>0</v>
      </c>
      <c r="H148" s="468">
        <v>1.89133</v>
      </c>
      <c r="I148" s="465">
        <v>187.05813000000001</v>
      </c>
      <c r="J148" s="466">
        <v>187.05813000000001</v>
      </c>
      <c r="K148" s="469" t="s">
        <v>271</v>
      </c>
    </row>
    <row r="149" spans="1:11" ht="14.45" customHeight="1" thickBot="1" x14ac:dyDescent="0.25">
      <c r="A149" s="482" t="s">
        <v>412</v>
      </c>
      <c r="B149" s="460">
        <v>0</v>
      </c>
      <c r="C149" s="460">
        <v>49.482170000000004</v>
      </c>
      <c r="D149" s="461">
        <v>49.482170000000004</v>
      </c>
      <c r="E149" s="470" t="s">
        <v>271</v>
      </c>
      <c r="F149" s="460">
        <v>0</v>
      </c>
      <c r="G149" s="461">
        <v>0</v>
      </c>
      <c r="H149" s="463">
        <v>0</v>
      </c>
      <c r="I149" s="460">
        <v>0</v>
      </c>
      <c r="J149" s="461">
        <v>0</v>
      </c>
      <c r="K149" s="471" t="s">
        <v>271</v>
      </c>
    </row>
    <row r="150" spans="1:11" ht="14.45" customHeight="1" thickBot="1" x14ac:dyDescent="0.25">
      <c r="A150" s="482" t="s">
        <v>413</v>
      </c>
      <c r="B150" s="460">
        <v>0</v>
      </c>
      <c r="C150" s="460">
        <v>100.81116</v>
      </c>
      <c r="D150" s="461">
        <v>100.81116</v>
      </c>
      <c r="E150" s="470" t="s">
        <v>271</v>
      </c>
      <c r="F150" s="460">
        <v>0</v>
      </c>
      <c r="G150" s="461">
        <v>0</v>
      </c>
      <c r="H150" s="463">
        <v>1.89133</v>
      </c>
      <c r="I150" s="460">
        <v>187.05813000000001</v>
      </c>
      <c r="J150" s="461">
        <v>187.05813000000001</v>
      </c>
      <c r="K150" s="471" t="s">
        <v>271</v>
      </c>
    </row>
    <row r="151" spans="1:11" ht="14.45" customHeight="1" thickBot="1" x14ac:dyDescent="0.25">
      <c r="A151" s="479" t="s">
        <v>414</v>
      </c>
      <c r="B151" s="460">
        <v>12.903547875371</v>
      </c>
      <c r="C151" s="460">
        <v>50.683439999999997</v>
      </c>
      <c r="D151" s="461">
        <v>37.779892124627999</v>
      </c>
      <c r="E151" s="462">
        <v>3.9278685590600002</v>
      </c>
      <c r="F151" s="460">
        <v>0</v>
      </c>
      <c r="G151" s="461">
        <v>0</v>
      </c>
      <c r="H151" s="463">
        <v>0.44813999999999998</v>
      </c>
      <c r="I151" s="460">
        <v>12.4695</v>
      </c>
      <c r="J151" s="461">
        <v>12.4695</v>
      </c>
      <c r="K151" s="471" t="s">
        <v>271</v>
      </c>
    </row>
    <row r="152" spans="1:11" ht="14.45" customHeight="1" thickBot="1" x14ac:dyDescent="0.25">
      <c r="A152" s="480" t="s">
        <v>415</v>
      </c>
      <c r="B152" s="460">
        <v>0</v>
      </c>
      <c r="C152" s="460">
        <v>15</v>
      </c>
      <c r="D152" s="461">
        <v>15</v>
      </c>
      <c r="E152" s="470" t="s">
        <v>271</v>
      </c>
      <c r="F152" s="460">
        <v>0</v>
      </c>
      <c r="G152" s="461">
        <v>0</v>
      </c>
      <c r="H152" s="463">
        <v>0.44601000000000002</v>
      </c>
      <c r="I152" s="460">
        <v>7.9659899999999997</v>
      </c>
      <c r="J152" s="461">
        <v>7.9659899999999997</v>
      </c>
      <c r="K152" s="471" t="s">
        <v>271</v>
      </c>
    </row>
    <row r="153" spans="1:11" ht="14.45" customHeight="1" thickBot="1" x14ac:dyDescent="0.25">
      <c r="A153" s="481" t="s">
        <v>416</v>
      </c>
      <c r="B153" s="465">
        <v>0</v>
      </c>
      <c r="C153" s="465">
        <v>0</v>
      </c>
      <c r="D153" s="466">
        <v>0</v>
      </c>
      <c r="E153" s="472">
        <v>1</v>
      </c>
      <c r="F153" s="465">
        <v>0</v>
      </c>
      <c r="G153" s="466">
        <v>0</v>
      </c>
      <c r="H153" s="468">
        <v>0.44601000000000002</v>
      </c>
      <c r="I153" s="465">
        <v>7.9659899999999997</v>
      </c>
      <c r="J153" s="466">
        <v>7.9659899999999997</v>
      </c>
      <c r="K153" s="469" t="s">
        <v>281</v>
      </c>
    </row>
    <row r="154" spans="1:11" ht="14.45" customHeight="1" thickBot="1" x14ac:dyDescent="0.25">
      <c r="A154" s="482" t="s">
        <v>417</v>
      </c>
      <c r="B154" s="460">
        <v>0</v>
      </c>
      <c r="C154" s="460">
        <v>0</v>
      </c>
      <c r="D154" s="461">
        <v>0</v>
      </c>
      <c r="E154" s="462">
        <v>1</v>
      </c>
      <c r="F154" s="460">
        <v>0</v>
      </c>
      <c r="G154" s="461">
        <v>0</v>
      </c>
      <c r="H154" s="463">
        <v>0.44601000000000002</v>
      </c>
      <c r="I154" s="460">
        <v>7.9659899999999997</v>
      </c>
      <c r="J154" s="461">
        <v>7.9659899999999997</v>
      </c>
      <c r="K154" s="471" t="s">
        <v>281</v>
      </c>
    </row>
    <row r="155" spans="1:11" ht="14.45" customHeight="1" thickBot="1" x14ac:dyDescent="0.25">
      <c r="A155" s="481" t="s">
        <v>418</v>
      </c>
      <c r="B155" s="465">
        <v>0</v>
      </c>
      <c r="C155" s="465">
        <v>15</v>
      </c>
      <c r="D155" s="466">
        <v>15</v>
      </c>
      <c r="E155" s="467" t="s">
        <v>271</v>
      </c>
      <c r="F155" s="465">
        <v>0</v>
      </c>
      <c r="G155" s="466">
        <v>0</v>
      </c>
      <c r="H155" s="468">
        <v>0</v>
      </c>
      <c r="I155" s="465">
        <v>0</v>
      </c>
      <c r="J155" s="466">
        <v>0</v>
      </c>
      <c r="K155" s="469" t="s">
        <v>271</v>
      </c>
    </row>
    <row r="156" spans="1:11" ht="14.45" customHeight="1" thickBot="1" x14ac:dyDescent="0.25">
      <c r="A156" s="482" t="s">
        <v>419</v>
      </c>
      <c r="B156" s="460">
        <v>0</v>
      </c>
      <c r="C156" s="460">
        <v>15</v>
      </c>
      <c r="D156" s="461">
        <v>15</v>
      </c>
      <c r="E156" s="470" t="s">
        <v>271</v>
      </c>
      <c r="F156" s="460">
        <v>0</v>
      </c>
      <c r="G156" s="461">
        <v>0</v>
      </c>
      <c r="H156" s="463">
        <v>0</v>
      </c>
      <c r="I156" s="460">
        <v>0</v>
      </c>
      <c r="J156" s="461">
        <v>0</v>
      </c>
      <c r="K156" s="471" t="s">
        <v>271</v>
      </c>
    </row>
    <row r="157" spans="1:11" ht="14.45" customHeight="1" thickBot="1" x14ac:dyDescent="0.25">
      <c r="A157" s="485" t="s">
        <v>420</v>
      </c>
      <c r="B157" s="465">
        <v>12.903547875371</v>
      </c>
      <c r="C157" s="465">
        <v>35.683439999999997</v>
      </c>
      <c r="D157" s="466">
        <v>22.779892124627999</v>
      </c>
      <c r="E157" s="472">
        <v>2.7653975747319999</v>
      </c>
      <c r="F157" s="465">
        <v>0</v>
      </c>
      <c r="G157" s="466">
        <v>0</v>
      </c>
      <c r="H157" s="468">
        <v>2.1299999999999999E-3</v>
      </c>
      <c r="I157" s="465">
        <v>4.5035100000000003</v>
      </c>
      <c r="J157" s="466">
        <v>4.5035100000000003</v>
      </c>
      <c r="K157" s="469" t="s">
        <v>271</v>
      </c>
    </row>
    <row r="158" spans="1:11" ht="14.45" customHeight="1" thickBot="1" x14ac:dyDescent="0.25">
      <c r="A158" s="481" t="s">
        <v>421</v>
      </c>
      <c r="B158" s="465">
        <v>0</v>
      </c>
      <c r="C158" s="465">
        <v>1.452E-2</v>
      </c>
      <c r="D158" s="466">
        <v>1.452E-2</v>
      </c>
      <c r="E158" s="467" t="s">
        <v>271</v>
      </c>
      <c r="F158" s="465">
        <v>0</v>
      </c>
      <c r="G158" s="466">
        <v>0</v>
      </c>
      <c r="H158" s="468">
        <v>2.1299999999999999E-3</v>
      </c>
      <c r="I158" s="465">
        <v>7.5100000000000002E-3</v>
      </c>
      <c r="J158" s="466">
        <v>7.5100000000000002E-3</v>
      </c>
      <c r="K158" s="469" t="s">
        <v>271</v>
      </c>
    </row>
    <row r="159" spans="1:11" ht="14.45" customHeight="1" thickBot="1" x14ac:dyDescent="0.25">
      <c r="A159" s="482" t="s">
        <v>422</v>
      </c>
      <c r="B159" s="460">
        <v>0</v>
      </c>
      <c r="C159" s="460">
        <v>1.452E-2</v>
      </c>
      <c r="D159" s="461">
        <v>1.452E-2</v>
      </c>
      <c r="E159" s="470" t="s">
        <v>271</v>
      </c>
      <c r="F159" s="460">
        <v>0</v>
      </c>
      <c r="G159" s="461">
        <v>0</v>
      </c>
      <c r="H159" s="463">
        <v>2.1299999999999999E-3</v>
      </c>
      <c r="I159" s="460">
        <v>7.5100000000000002E-3</v>
      </c>
      <c r="J159" s="461">
        <v>7.5100000000000002E-3</v>
      </c>
      <c r="K159" s="471" t="s">
        <v>271</v>
      </c>
    </row>
    <row r="160" spans="1:11" ht="14.45" customHeight="1" thickBot="1" x14ac:dyDescent="0.25">
      <c r="A160" s="481" t="s">
        <v>423</v>
      </c>
      <c r="B160" s="465">
        <v>12.903547875371</v>
      </c>
      <c r="C160" s="465">
        <v>35.66892</v>
      </c>
      <c r="D160" s="466">
        <v>22.765372124628001</v>
      </c>
      <c r="E160" s="472">
        <v>2.7642723028190002</v>
      </c>
      <c r="F160" s="465">
        <v>0</v>
      </c>
      <c r="G160" s="466">
        <v>0</v>
      </c>
      <c r="H160" s="468">
        <v>0</v>
      </c>
      <c r="I160" s="465">
        <v>4.4960000000000004</v>
      </c>
      <c r="J160" s="466">
        <v>4.4960000000000004</v>
      </c>
      <c r="K160" s="469" t="s">
        <v>271</v>
      </c>
    </row>
    <row r="161" spans="1:11" ht="14.45" customHeight="1" thickBot="1" x14ac:dyDescent="0.25">
      <c r="A161" s="482" t="s">
        <v>424</v>
      </c>
      <c r="B161" s="460">
        <v>5.123563922103</v>
      </c>
      <c r="C161" s="460">
        <v>0</v>
      </c>
      <c r="D161" s="461">
        <v>-5.123563922103</v>
      </c>
      <c r="E161" s="462">
        <v>0</v>
      </c>
      <c r="F161" s="460">
        <v>0</v>
      </c>
      <c r="G161" s="461">
        <v>0</v>
      </c>
      <c r="H161" s="463">
        <v>0</v>
      </c>
      <c r="I161" s="460">
        <v>0</v>
      </c>
      <c r="J161" s="461">
        <v>0</v>
      </c>
      <c r="K161" s="464">
        <v>12</v>
      </c>
    </row>
    <row r="162" spans="1:11" ht="14.45" customHeight="1" thickBot="1" x14ac:dyDescent="0.25">
      <c r="A162" s="482" t="s">
        <v>425</v>
      </c>
      <c r="B162" s="460">
        <v>7.7799839532680002</v>
      </c>
      <c r="C162" s="460">
        <v>35.66892</v>
      </c>
      <c r="D162" s="461">
        <v>27.888936046731001</v>
      </c>
      <c r="E162" s="462">
        <v>4.5847035436379997</v>
      </c>
      <c r="F162" s="460">
        <v>0</v>
      </c>
      <c r="G162" s="461">
        <v>0</v>
      </c>
      <c r="H162" s="463">
        <v>0</v>
      </c>
      <c r="I162" s="460">
        <v>4.4960000000000004</v>
      </c>
      <c r="J162" s="461">
        <v>4.4960000000000004</v>
      </c>
      <c r="K162" s="471" t="s">
        <v>271</v>
      </c>
    </row>
    <row r="163" spans="1:11" ht="14.45" customHeight="1" thickBot="1" x14ac:dyDescent="0.25">
      <c r="A163" s="478" t="s">
        <v>426</v>
      </c>
      <c r="B163" s="460">
        <v>1612.9072897404401</v>
      </c>
      <c r="C163" s="460">
        <v>1616.7094400000001</v>
      </c>
      <c r="D163" s="461">
        <v>3.8021502595599999</v>
      </c>
      <c r="E163" s="462">
        <v>1.002357327221</v>
      </c>
      <c r="F163" s="460">
        <v>1692.8413573380101</v>
      </c>
      <c r="G163" s="461">
        <v>1692.8413573380101</v>
      </c>
      <c r="H163" s="463">
        <v>130.05814000000001</v>
      </c>
      <c r="I163" s="460">
        <v>1706.69084</v>
      </c>
      <c r="J163" s="461">
        <v>13.849482661989001</v>
      </c>
      <c r="K163" s="464">
        <v>1.008181205286</v>
      </c>
    </row>
    <row r="164" spans="1:11" ht="14.45" customHeight="1" thickBot="1" x14ac:dyDescent="0.25">
      <c r="A164" s="483" t="s">
        <v>427</v>
      </c>
      <c r="B164" s="465">
        <v>1612.9072897404401</v>
      </c>
      <c r="C164" s="465">
        <v>1616.7094400000001</v>
      </c>
      <c r="D164" s="466">
        <v>3.8021502595599999</v>
      </c>
      <c r="E164" s="472">
        <v>1.002357327221</v>
      </c>
      <c r="F164" s="465">
        <v>1692.8413573380101</v>
      </c>
      <c r="G164" s="466">
        <v>1692.8413573380101</v>
      </c>
      <c r="H164" s="468">
        <v>130.05814000000001</v>
      </c>
      <c r="I164" s="465">
        <v>1706.69084</v>
      </c>
      <c r="J164" s="466">
        <v>13.849482661989001</v>
      </c>
      <c r="K164" s="473">
        <v>1.008181205286</v>
      </c>
    </row>
    <row r="165" spans="1:11" ht="14.45" customHeight="1" thickBot="1" x14ac:dyDescent="0.25">
      <c r="A165" s="485" t="s">
        <v>54</v>
      </c>
      <c r="B165" s="465">
        <v>1612.9072897404401</v>
      </c>
      <c r="C165" s="465">
        <v>1616.7094400000001</v>
      </c>
      <c r="D165" s="466">
        <v>3.8021502595599999</v>
      </c>
      <c r="E165" s="472">
        <v>1.002357327221</v>
      </c>
      <c r="F165" s="465">
        <v>1692.8413573380101</v>
      </c>
      <c r="G165" s="466">
        <v>1692.8413573380101</v>
      </c>
      <c r="H165" s="468">
        <v>130.05814000000001</v>
      </c>
      <c r="I165" s="465">
        <v>1706.69084</v>
      </c>
      <c r="J165" s="466">
        <v>13.849482661989001</v>
      </c>
      <c r="K165" s="473">
        <v>1.008181205286</v>
      </c>
    </row>
    <row r="166" spans="1:11" ht="14.45" customHeight="1" thickBot="1" x14ac:dyDescent="0.25">
      <c r="A166" s="484" t="s">
        <v>428</v>
      </c>
      <c r="B166" s="460">
        <v>0</v>
      </c>
      <c r="C166" s="460">
        <v>14.35295</v>
      </c>
      <c r="D166" s="461">
        <v>14.35295</v>
      </c>
      <c r="E166" s="470" t="s">
        <v>281</v>
      </c>
      <c r="F166" s="460">
        <v>17.860900189776</v>
      </c>
      <c r="G166" s="461">
        <v>17.860900189776</v>
      </c>
      <c r="H166" s="463">
        <v>0.22617000000000001</v>
      </c>
      <c r="I166" s="460">
        <v>42.896430000000002</v>
      </c>
      <c r="J166" s="461">
        <v>25.035529810223</v>
      </c>
      <c r="K166" s="464">
        <v>2.401694737903</v>
      </c>
    </row>
    <row r="167" spans="1:11" ht="14.45" customHeight="1" thickBot="1" x14ac:dyDescent="0.25">
      <c r="A167" s="482" t="s">
        <v>429</v>
      </c>
      <c r="B167" s="460">
        <v>0</v>
      </c>
      <c r="C167" s="460">
        <v>14.35295</v>
      </c>
      <c r="D167" s="461">
        <v>14.35295</v>
      </c>
      <c r="E167" s="470" t="s">
        <v>281</v>
      </c>
      <c r="F167" s="460">
        <v>17.860900189776</v>
      </c>
      <c r="G167" s="461">
        <v>17.860900189776</v>
      </c>
      <c r="H167" s="463">
        <v>0.22617000000000001</v>
      </c>
      <c r="I167" s="460">
        <v>42.896430000000002</v>
      </c>
      <c r="J167" s="461">
        <v>25.035529810223</v>
      </c>
      <c r="K167" s="464">
        <v>2.401694737903</v>
      </c>
    </row>
    <row r="168" spans="1:11" ht="14.45" customHeight="1" thickBot="1" x14ac:dyDescent="0.25">
      <c r="A168" s="481" t="s">
        <v>430</v>
      </c>
      <c r="B168" s="465">
        <v>67.151924821115998</v>
      </c>
      <c r="C168" s="465">
        <v>28.109000000000002</v>
      </c>
      <c r="D168" s="466">
        <v>-39.042924821116003</v>
      </c>
      <c r="E168" s="472">
        <v>0.41858815030000002</v>
      </c>
      <c r="F168" s="465">
        <v>18.626615792755</v>
      </c>
      <c r="G168" s="466">
        <v>18.626615792755</v>
      </c>
      <c r="H168" s="468">
        <v>0</v>
      </c>
      <c r="I168" s="465">
        <v>9.375</v>
      </c>
      <c r="J168" s="466">
        <v>-9.2516157927550005</v>
      </c>
      <c r="K168" s="473">
        <v>0.50331204037800004</v>
      </c>
    </row>
    <row r="169" spans="1:11" ht="14.45" customHeight="1" thickBot="1" x14ac:dyDescent="0.25">
      <c r="A169" s="482" t="s">
        <v>431</v>
      </c>
      <c r="B169" s="460">
        <v>67.151924821115998</v>
      </c>
      <c r="C169" s="460">
        <v>28.109000000000002</v>
      </c>
      <c r="D169" s="461">
        <v>-39.042924821116003</v>
      </c>
      <c r="E169" s="462">
        <v>0.41858815030000002</v>
      </c>
      <c r="F169" s="460">
        <v>18.626615792755</v>
      </c>
      <c r="G169" s="461">
        <v>18.626615792755</v>
      </c>
      <c r="H169" s="463">
        <v>0</v>
      </c>
      <c r="I169" s="460">
        <v>9.375</v>
      </c>
      <c r="J169" s="461">
        <v>-9.2516157927550005</v>
      </c>
      <c r="K169" s="464">
        <v>0.50331204037800004</v>
      </c>
    </row>
    <row r="170" spans="1:11" ht="14.45" customHeight="1" thickBot="1" x14ac:dyDescent="0.25">
      <c r="A170" s="481" t="s">
        <v>432</v>
      </c>
      <c r="B170" s="465">
        <v>18.955679279750001</v>
      </c>
      <c r="C170" s="465">
        <v>12.37402</v>
      </c>
      <c r="D170" s="466">
        <v>-6.5816592797500002</v>
      </c>
      <c r="E170" s="472">
        <v>0.65278694671799997</v>
      </c>
      <c r="F170" s="465">
        <v>20.706331088875999</v>
      </c>
      <c r="G170" s="466">
        <v>20.706331088875999</v>
      </c>
      <c r="H170" s="468">
        <v>0.73499999999999999</v>
      </c>
      <c r="I170" s="465">
        <v>12.439</v>
      </c>
      <c r="J170" s="466">
        <v>-8.2673310888760003</v>
      </c>
      <c r="K170" s="473">
        <v>0.60073414003699999</v>
      </c>
    </row>
    <row r="171" spans="1:11" ht="14.45" customHeight="1" thickBot="1" x14ac:dyDescent="0.25">
      <c r="A171" s="482" t="s">
        <v>433</v>
      </c>
      <c r="B171" s="460">
        <v>1.8518983915859999</v>
      </c>
      <c r="C171" s="460">
        <v>0.37</v>
      </c>
      <c r="D171" s="461">
        <v>-1.481898391586</v>
      </c>
      <c r="E171" s="462">
        <v>0.19979497886100001</v>
      </c>
      <c r="F171" s="460">
        <v>3.2574320595200001</v>
      </c>
      <c r="G171" s="461">
        <v>3.2574320595200001</v>
      </c>
      <c r="H171" s="463">
        <v>0</v>
      </c>
      <c r="I171" s="460">
        <v>2.59</v>
      </c>
      <c r="J171" s="461">
        <v>-0.66743205951999995</v>
      </c>
      <c r="K171" s="464">
        <v>0.79510484107500001</v>
      </c>
    </row>
    <row r="172" spans="1:11" ht="14.45" customHeight="1" thickBot="1" x14ac:dyDescent="0.25">
      <c r="A172" s="482" t="s">
        <v>434</v>
      </c>
      <c r="B172" s="460">
        <v>17.103780888163001</v>
      </c>
      <c r="C172" s="460">
        <v>12.004020000000001</v>
      </c>
      <c r="D172" s="461">
        <v>-5.0997608881629999</v>
      </c>
      <c r="E172" s="462">
        <v>0.70183429491299998</v>
      </c>
      <c r="F172" s="460">
        <v>17.448899029355001</v>
      </c>
      <c r="G172" s="461">
        <v>17.448899029355001</v>
      </c>
      <c r="H172" s="463">
        <v>0.73499999999999999</v>
      </c>
      <c r="I172" s="460">
        <v>9.8490000000000002</v>
      </c>
      <c r="J172" s="461">
        <v>-7.5998990293549999</v>
      </c>
      <c r="K172" s="464">
        <v>0.56444822010999995</v>
      </c>
    </row>
    <row r="173" spans="1:11" ht="14.45" customHeight="1" thickBot="1" x14ac:dyDescent="0.25">
      <c r="A173" s="484" t="s">
        <v>435</v>
      </c>
      <c r="B173" s="460">
        <v>0</v>
      </c>
      <c r="C173" s="460">
        <v>0</v>
      </c>
      <c r="D173" s="461">
        <v>0</v>
      </c>
      <c r="E173" s="462">
        <v>1</v>
      </c>
      <c r="F173" s="460">
        <v>0</v>
      </c>
      <c r="G173" s="461">
        <v>0</v>
      </c>
      <c r="H173" s="463">
        <v>0.20746000000000001</v>
      </c>
      <c r="I173" s="460">
        <v>1.2466999999999999</v>
      </c>
      <c r="J173" s="461">
        <v>1.2466999999999999</v>
      </c>
      <c r="K173" s="471" t="s">
        <v>281</v>
      </c>
    </row>
    <row r="174" spans="1:11" ht="14.45" customHeight="1" thickBot="1" x14ac:dyDescent="0.25">
      <c r="A174" s="482" t="s">
        <v>436</v>
      </c>
      <c r="B174" s="460">
        <v>0</v>
      </c>
      <c r="C174" s="460">
        <v>0</v>
      </c>
      <c r="D174" s="461">
        <v>0</v>
      </c>
      <c r="E174" s="462">
        <v>1</v>
      </c>
      <c r="F174" s="460">
        <v>0</v>
      </c>
      <c r="G174" s="461">
        <v>0</v>
      </c>
      <c r="H174" s="463">
        <v>0.20746000000000001</v>
      </c>
      <c r="I174" s="460">
        <v>1.2466999999999999</v>
      </c>
      <c r="J174" s="461">
        <v>1.2466999999999999</v>
      </c>
      <c r="K174" s="471" t="s">
        <v>281</v>
      </c>
    </row>
    <row r="175" spans="1:11" ht="14.45" customHeight="1" thickBot="1" x14ac:dyDescent="0.25">
      <c r="A175" s="481" t="s">
        <v>437</v>
      </c>
      <c r="B175" s="465">
        <v>26.705594138296</v>
      </c>
      <c r="C175" s="465">
        <v>30.166350000000001</v>
      </c>
      <c r="D175" s="466">
        <v>3.4607558617029999</v>
      </c>
      <c r="E175" s="472">
        <v>1.1295891731059999</v>
      </c>
      <c r="F175" s="465">
        <v>31.772509205268001</v>
      </c>
      <c r="G175" s="466">
        <v>31.772509205268001</v>
      </c>
      <c r="H175" s="468">
        <v>0</v>
      </c>
      <c r="I175" s="465">
        <v>8.1081900000000005</v>
      </c>
      <c r="J175" s="466">
        <v>-23.664319205268001</v>
      </c>
      <c r="K175" s="473">
        <v>0.255195142052</v>
      </c>
    </row>
    <row r="176" spans="1:11" ht="14.45" customHeight="1" thickBot="1" x14ac:dyDescent="0.25">
      <c r="A176" s="482" t="s">
        <v>438</v>
      </c>
      <c r="B176" s="460">
        <v>26.705594138296</v>
      </c>
      <c r="C176" s="460">
        <v>30.166350000000001</v>
      </c>
      <c r="D176" s="461">
        <v>3.4607558617029999</v>
      </c>
      <c r="E176" s="462">
        <v>1.1295891731059999</v>
      </c>
      <c r="F176" s="460">
        <v>31.772509205268001</v>
      </c>
      <c r="G176" s="461">
        <v>31.772509205268001</v>
      </c>
      <c r="H176" s="463">
        <v>0</v>
      </c>
      <c r="I176" s="460">
        <v>8.1081900000000005</v>
      </c>
      <c r="J176" s="461">
        <v>-23.664319205268001</v>
      </c>
      <c r="K176" s="464">
        <v>0.255195142052</v>
      </c>
    </row>
    <row r="177" spans="1:11" ht="14.45" customHeight="1" thickBot="1" x14ac:dyDescent="0.25">
      <c r="A177" s="481" t="s">
        <v>439</v>
      </c>
      <c r="B177" s="465">
        <v>0</v>
      </c>
      <c r="C177" s="465">
        <v>0.628</v>
      </c>
      <c r="D177" s="466">
        <v>0.628</v>
      </c>
      <c r="E177" s="467" t="s">
        <v>281</v>
      </c>
      <c r="F177" s="465">
        <v>0</v>
      </c>
      <c r="G177" s="466">
        <v>0</v>
      </c>
      <c r="H177" s="468">
        <v>5.6000000000000001E-2</v>
      </c>
      <c r="I177" s="465">
        <v>0.59199999999999997</v>
      </c>
      <c r="J177" s="466">
        <v>0.59199999999999997</v>
      </c>
      <c r="K177" s="469" t="s">
        <v>281</v>
      </c>
    </row>
    <row r="178" spans="1:11" ht="14.45" customHeight="1" thickBot="1" x14ac:dyDescent="0.25">
      <c r="A178" s="482" t="s">
        <v>440</v>
      </c>
      <c r="B178" s="460">
        <v>0</v>
      </c>
      <c r="C178" s="460">
        <v>0.628</v>
      </c>
      <c r="D178" s="461">
        <v>0.628</v>
      </c>
      <c r="E178" s="470" t="s">
        <v>281</v>
      </c>
      <c r="F178" s="460">
        <v>0</v>
      </c>
      <c r="G178" s="461">
        <v>0</v>
      </c>
      <c r="H178" s="463">
        <v>5.6000000000000001E-2</v>
      </c>
      <c r="I178" s="460">
        <v>0.59199999999999997</v>
      </c>
      <c r="J178" s="461">
        <v>0.59199999999999997</v>
      </c>
      <c r="K178" s="471" t="s">
        <v>281</v>
      </c>
    </row>
    <row r="179" spans="1:11" ht="14.45" customHeight="1" thickBot="1" x14ac:dyDescent="0.25">
      <c r="A179" s="481" t="s">
        <v>441</v>
      </c>
      <c r="B179" s="465">
        <v>652.71178833372903</v>
      </c>
      <c r="C179" s="465">
        <v>546.67961000000003</v>
      </c>
      <c r="D179" s="466">
        <v>-106.03217833372899</v>
      </c>
      <c r="E179" s="472">
        <v>0.83755130483399998</v>
      </c>
      <c r="F179" s="465">
        <v>734.02677231986297</v>
      </c>
      <c r="G179" s="466">
        <v>734.02677231986297</v>
      </c>
      <c r="H179" s="468">
        <v>41.280639999999998</v>
      </c>
      <c r="I179" s="465">
        <v>579.37036999999998</v>
      </c>
      <c r="J179" s="466">
        <v>-154.656402319862</v>
      </c>
      <c r="K179" s="473">
        <v>0.78930413964099999</v>
      </c>
    </row>
    <row r="180" spans="1:11" ht="14.45" customHeight="1" thickBot="1" x14ac:dyDescent="0.25">
      <c r="A180" s="482" t="s">
        <v>442</v>
      </c>
      <c r="B180" s="460">
        <v>652.71178833372903</v>
      </c>
      <c r="C180" s="460">
        <v>546.67961000000003</v>
      </c>
      <c r="D180" s="461">
        <v>-106.03217833372899</v>
      </c>
      <c r="E180" s="462">
        <v>0.83755130483399998</v>
      </c>
      <c r="F180" s="460">
        <v>734.02677231986297</v>
      </c>
      <c r="G180" s="461">
        <v>734.02677231986297</v>
      </c>
      <c r="H180" s="463">
        <v>41.280639999999998</v>
      </c>
      <c r="I180" s="460">
        <v>579.37036999999998</v>
      </c>
      <c r="J180" s="461">
        <v>-154.656402319862</v>
      </c>
      <c r="K180" s="464">
        <v>0.78930413964099999</v>
      </c>
    </row>
    <row r="181" spans="1:11" ht="14.45" customHeight="1" thickBot="1" x14ac:dyDescent="0.25">
      <c r="A181" s="481" t="s">
        <v>443</v>
      </c>
      <c r="B181" s="465">
        <v>847.382303167548</v>
      </c>
      <c r="C181" s="465">
        <v>984.39950999999996</v>
      </c>
      <c r="D181" s="466">
        <v>137.01720683245199</v>
      </c>
      <c r="E181" s="472">
        <v>1.16169467585</v>
      </c>
      <c r="F181" s="465">
        <v>869.84822874147198</v>
      </c>
      <c r="G181" s="466">
        <v>869.84822874147198</v>
      </c>
      <c r="H181" s="468">
        <v>87.552869999999999</v>
      </c>
      <c r="I181" s="465">
        <v>1052.6631500000001</v>
      </c>
      <c r="J181" s="466">
        <v>182.81492125852901</v>
      </c>
      <c r="K181" s="473">
        <v>1.210168757281</v>
      </c>
    </row>
    <row r="182" spans="1:11" ht="14.45" customHeight="1" thickBot="1" x14ac:dyDescent="0.25">
      <c r="A182" s="482" t="s">
        <v>444</v>
      </c>
      <c r="B182" s="460">
        <v>847.382303167548</v>
      </c>
      <c r="C182" s="460">
        <v>984.39950999999996</v>
      </c>
      <c r="D182" s="461">
        <v>137.01720683245199</v>
      </c>
      <c r="E182" s="462">
        <v>1.16169467585</v>
      </c>
      <c r="F182" s="460">
        <v>869.84822874147198</v>
      </c>
      <c r="G182" s="461">
        <v>869.84822874147198</v>
      </c>
      <c r="H182" s="463">
        <v>87.552869999999999</v>
      </c>
      <c r="I182" s="460">
        <v>1052.6631500000001</v>
      </c>
      <c r="J182" s="461">
        <v>182.81492125852901</v>
      </c>
      <c r="K182" s="464">
        <v>1.210168757281</v>
      </c>
    </row>
    <row r="183" spans="1:11" ht="14.45" customHeight="1" thickBot="1" x14ac:dyDescent="0.25">
      <c r="A183" s="478" t="s">
        <v>445</v>
      </c>
      <c r="B183" s="460">
        <v>0</v>
      </c>
      <c r="C183" s="460">
        <v>0.25544</v>
      </c>
      <c r="D183" s="461">
        <v>0.25544</v>
      </c>
      <c r="E183" s="470" t="s">
        <v>271</v>
      </c>
      <c r="F183" s="460">
        <v>0</v>
      </c>
      <c r="G183" s="461">
        <v>0</v>
      </c>
      <c r="H183" s="463">
        <v>0</v>
      </c>
      <c r="I183" s="460">
        <v>0</v>
      </c>
      <c r="J183" s="461">
        <v>0</v>
      </c>
      <c r="K183" s="464">
        <v>12</v>
      </c>
    </row>
    <row r="184" spans="1:11" ht="14.45" customHeight="1" thickBot="1" x14ac:dyDescent="0.25">
      <c r="A184" s="483" t="s">
        <v>446</v>
      </c>
      <c r="B184" s="465">
        <v>0</v>
      </c>
      <c r="C184" s="465">
        <v>0.25544</v>
      </c>
      <c r="D184" s="466">
        <v>0.25544</v>
      </c>
      <c r="E184" s="467" t="s">
        <v>271</v>
      </c>
      <c r="F184" s="465">
        <v>0</v>
      </c>
      <c r="G184" s="466">
        <v>0</v>
      </c>
      <c r="H184" s="468">
        <v>0</v>
      </c>
      <c r="I184" s="465">
        <v>0</v>
      </c>
      <c r="J184" s="466">
        <v>0</v>
      </c>
      <c r="K184" s="473">
        <v>12</v>
      </c>
    </row>
    <row r="185" spans="1:11" ht="14.45" customHeight="1" thickBot="1" x14ac:dyDescent="0.25">
      <c r="A185" s="485" t="s">
        <v>447</v>
      </c>
      <c r="B185" s="465">
        <v>0</v>
      </c>
      <c r="C185" s="465">
        <v>0.25544</v>
      </c>
      <c r="D185" s="466">
        <v>0.25544</v>
      </c>
      <c r="E185" s="467" t="s">
        <v>271</v>
      </c>
      <c r="F185" s="465">
        <v>0</v>
      </c>
      <c r="G185" s="466">
        <v>0</v>
      </c>
      <c r="H185" s="468">
        <v>0</v>
      </c>
      <c r="I185" s="465">
        <v>0</v>
      </c>
      <c r="J185" s="466">
        <v>0</v>
      </c>
      <c r="K185" s="473">
        <v>12</v>
      </c>
    </row>
    <row r="186" spans="1:11" ht="14.45" customHeight="1" thickBot="1" x14ac:dyDescent="0.25">
      <c r="A186" s="481" t="s">
        <v>448</v>
      </c>
      <c r="B186" s="465">
        <v>0</v>
      </c>
      <c r="C186" s="465">
        <v>0.25544</v>
      </c>
      <c r="D186" s="466">
        <v>0.25544</v>
      </c>
      <c r="E186" s="467" t="s">
        <v>281</v>
      </c>
      <c r="F186" s="465">
        <v>0</v>
      </c>
      <c r="G186" s="466">
        <v>0</v>
      </c>
      <c r="H186" s="468">
        <v>0</v>
      </c>
      <c r="I186" s="465">
        <v>0</v>
      </c>
      <c r="J186" s="466">
        <v>0</v>
      </c>
      <c r="K186" s="473">
        <v>12</v>
      </c>
    </row>
    <row r="187" spans="1:11" ht="14.45" customHeight="1" thickBot="1" x14ac:dyDescent="0.25">
      <c r="A187" s="482" t="s">
        <v>449</v>
      </c>
      <c r="B187" s="460">
        <v>0</v>
      </c>
      <c r="C187" s="460">
        <v>0.25544</v>
      </c>
      <c r="D187" s="461">
        <v>0.25544</v>
      </c>
      <c r="E187" s="470" t="s">
        <v>281</v>
      </c>
      <c r="F187" s="460">
        <v>0</v>
      </c>
      <c r="G187" s="461">
        <v>0</v>
      </c>
      <c r="H187" s="463">
        <v>0</v>
      </c>
      <c r="I187" s="460">
        <v>0</v>
      </c>
      <c r="J187" s="461">
        <v>0</v>
      </c>
      <c r="K187" s="464">
        <v>12</v>
      </c>
    </row>
    <row r="188" spans="1:11" ht="14.45" customHeight="1" thickBot="1" x14ac:dyDescent="0.25">
      <c r="A188" s="486"/>
      <c r="B188" s="460">
        <v>-4480.7432338529597</v>
      </c>
      <c r="C188" s="460">
        <v>-4738.3527400000203</v>
      </c>
      <c r="D188" s="461">
        <v>-257.60950614706098</v>
      </c>
      <c r="E188" s="462">
        <v>1.0574925838639999</v>
      </c>
      <c r="F188" s="460">
        <v>-4563.7357389860699</v>
      </c>
      <c r="G188" s="461">
        <v>-4563.7357389860699</v>
      </c>
      <c r="H188" s="463">
        <v>-611.16608999999903</v>
      </c>
      <c r="I188" s="460">
        <v>-6635.8579299999901</v>
      </c>
      <c r="J188" s="461">
        <v>-2072.1221910139202</v>
      </c>
      <c r="K188" s="464">
        <v>1.4540407923509999</v>
      </c>
    </row>
    <row r="189" spans="1:11" ht="14.45" customHeight="1" thickBot="1" x14ac:dyDescent="0.25">
      <c r="A189" s="487" t="s">
        <v>66</v>
      </c>
      <c r="B189" s="474">
        <v>-4480.7432338529597</v>
      </c>
      <c r="C189" s="474">
        <v>-4738.3527400000203</v>
      </c>
      <c r="D189" s="475">
        <v>-257.60950614706098</v>
      </c>
      <c r="E189" s="476" t="s">
        <v>271</v>
      </c>
      <c r="F189" s="474">
        <v>-4563.7357389860699</v>
      </c>
      <c r="G189" s="475">
        <v>-4563.7357389860799</v>
      </c>
      <c r="H189" s="474">
        <v>-611.16608999999903</v>
      </c>
      <c r="I189" s="474">
        <v>-6635.8579299999901</v>
      </c>
      <c r="J189" s="475">
        <v>-2072.1221910139202</v>
      </c>
      <c r="K189" s="477">
        <v>1.4540407923509999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C56111FD-5C0F-4857-AF56-2FC1D1F47B1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450</v>
      </c>
      <c r="B5" s="489" t="s">
        <v>451</v>
      </c>
      <c r="C5" s="490" t="s">
        <v>452</v>
      </c>
      <c r="D5" s="490" t="s">
        <v>452</v>
      </c>
      <c r="E5" s="490"/>
      <c r="F5" s="490" t="s">
        <v>452</v>
      </c>
      <c r="G5" s="490" t="s">
        <v>452</v>
      </c>
      <c r="H5" s="490" t="s">
        <v>452</v>
      </c>
      <c r="I5" s="491" t="s">
        <v>452</v>
      </c>
      <c r="J5" s="492" t="s">
        <v>68</v>
      </c>
    </row>
    <row r="6" spans="1:10" ht="14.45" customHeight="1" x14ac:dyDescent="0.2">
      <c r="A6" s="488" t="s">
        <v>450</v>
      </c>
      <c r="B6" s="489" t="s">
        <v>453</v>
      </c>
      <c r="C6" s="490">
        <v>520.94353000000001</v>
      </c>
      <c r="D6" s="490">
        <v>550.00992000000019</v>
      </c>
      <c r="E6" s="490"/>
      <c r="F6" s="490">
        <v>1102.90497</v>
      </c>
      <c r="G6" s="490">
        <v>1113.9927499999999</v>
      </c>
      <c r="H6" s="490">
        <v>-11.087779999999839</v>
      </c>
      <c r="I6" s="491">
        <v>0.99004681134594474</v>
      </c>
      <c r="J6" s="492" t="s">
        <v>1</v>
      </c>
    </row>
    <row r="7" spans="1:10" ht="14.45" customHeight="1" x14ac:dyDescent="0.2">
      <c r="A7" s="488" t="s">
        <v>450</v>
      </c>
      <c r="B7" s="489" t="s">
        <v>454</v>
      </c>
      <c r="C7" s="490">
        <v>0</v>
      </c>
      <c r="D7" s="490">
        <v>1.02925</v>
      </c>
      <c r="E7" s="490"/>
      <c r="F7" s="490">
        <v>0</v>
      </c>
      <c r="G7" s="490">
        <v>1</v>
      </c>
      <c r="H7" s="490">
        <v>-1</v>
      </c>
      <c r="I7" s="491">
        <v>0</v>
      </c>
      <c r="J7" s="492" t="s">
        <v>1</v>
      </c>
    </row>
    <row r="8" spans="1:10" ht="14.45" customHeight="1" x14ac:dyDescent="0.2">
      <c r="A8" s="488" t="s">
        <v>450</v>
      </c>
      <c r="B8" s="489" t="s">
        <v>455</v>
      </c>
      <c r="C8" s="490">
        <v>520.94353000000001</v>
      </c>
      <c r="D8" s="490">
        <v>551.03917000000024</v>
      </c>
      <c r="E8" s="490"/>
      <c r="F8" s="490">
        <v>1102.90497</v>
      </c>
      <c r="G8" s="490">
        <v>1114.9927499999999</v>
      </c>
      <c r="H8" s="490">
        <v>-12.087779999999839</v>
      </c>
      <c r="I8" s="491">
        <v>0.98915887121239143</v>
      </c>
      <c r="J8" s="492" t="s">
        <v>456</v>
      </c>
    </row>
    <row r="10" spans="1:10" ht="14.45" customHeight="1" x14ac:dyDescent="0.2">
      <c r="A10" s="488" t="s">
        <v>450</v>
      </c>
      <c r="B10" s="489" t="s">
        <v>451</v>
      </c>
      <c r="C10" s="490" t="s">
        <v>452</v>
      </c>
      <c r="D10" s="490" t="s">
        <v>452</v>
      </c>
      <c r="E10" s="490"/>
      <c r="F10" s="490" t="s">
        <v>452</v>
      </c>
      <c r="G10" s="490" t="s">
        <v>452</v>
      </c>
      <c r="H10" s="490" t="s">
        <v>452</v>
      </c>
      <c r="I10" s="491" t="s">
        <v>452</v>
      </c>
      <c r="J10" s="492" t="s">
        <v>68</v>
      </c>
    </row>
    <row r="11" spans="1:10" ht="14.45" customHeight="1" x14ac:dyDescent="0.2">
      <c r="A11" s="488" t="s">
        <v>457</v>
      </c>
      <c r="B11" s="489" t="s">
        <v>458</v>
      </c>
      <c r="C11" s="490" t="s">
        <v>452</v>
      </c>
      <c r="D11" s="490" t="s">
        <v>452</v>
      </c>
      <c r="E11" s="490"/>
      <c r="F11" s="490" t="s">
        <v>452</v>
      </c>
      <c r="G11" s="490" t="s">
        <v>452</v>
      </c>
      <c r="H11" s="490" t="s">
        <v>452</v>
      </c>
      <c r="I11" s="491" t="s">
        <v>452</v>
      </c>
      <c r="J11" s="492" t="s">
        <v>0</v>
      </c>
    </row>
    <row r="12" spans="1:10" ht="14.45" customHeight="1" x14ac:dyDescent="0.2">
      <c r="A12" s="488" t="s">
        <v>457</v>
      </c>
      <c r="B12" s="489" t="s">
        <v>453</v>
      </c>
      <c r="C12" s="490">
        <v>102.10369000000003</v>
      </c>
      <c r="D12" s="490">
        <v>120.45179000000002</v>
      </c>
      <c r="E12" s="490"/>
      <c r="F12" s="490">
        <v>112.07949999999995</v>
      </c>
      <c r="G12" s="490">
        <v>136</v>
      </c>
      <c r="H12" s="490">
        <v>-23.920500000000047</v>
      </c>
      <c r="I12" s="491">
        <v>0.82411397058823499</v>
      </c>
      <c r="J12" s="492" t="s">
        <v>1</v>
      </c>
    </row>
    <row r="13" spans="1:10" ht="14.45" customHeight="1" x14ac:dyDescent="0.2">
      <c r="A13" s="488" t="s">
        <v>457</v>
      </c>
      <c r="B13" s="489" t="s">
        <v>454</v>
      </c>
      <c r="C13" s="490">
        <v>0</v>
      </c>
      <c r="D13" s="490">
        <v>1.02925</v>
      </c>
      <c r="E13" s="490"/>
      <c r="F13" s="490">
        <v>0</v>
      </c>
      <c r="G13" s="490">
        <v>1</v>
      </c>
      <c r="H13" s="490">
        <v>-1</v>
      </c>
      <c r="I13" s="491">
        <v>0</v>
      </c>
      <c r="J13" s="492" t="s">
        <v>1</v>
      </c>
    </row>
    <row r="14" spans="1:10" ht="14.45" customHeight="1" x14ac:dyDescent="0.2">
      <c r="A14" s="488" t="s">
        <v>457</v>
      </c>
      <c r="B14" s="489" t="s">
        <v>459</v>
      </c>
      <c r="C14" s="490">
        <v>102.10369000000003</v>
      </c>
      <c r="D14" s="490">
        <v>121.48104000000002</v>
      </c>
      <c r="E14" s="490"/>
      <c r="F14" s="490">
        <v>112.07949999999995</v>
      </c>
      <c r="G14" s="490">
        <v>137</v>
      </c>
      <c r="H14" s="490">
        <v>-24.920500000000047</v>
      </c>
      <c r="I14" s="491">
        <v>0.81809854014598504</v>
      </c>
      <c r="J14" s="492" t="s">
        <v>460</v>
      </c>
    </row>
    <row r="15" spans="1:10" ht="14.45" customHeight="1" x14ac:dyDescent="0.2">
      <c r="A15" s="488" t="s">
        <v>452</v>
      </c>
      <c r="B15" s="489" t="s">
        <v>452</v>
      </c>
      <c r="C15" s="490" t="s">
        <v>452</v>
      </c>
      <c r="D15" s="490" t="s">
        <v>452</v>
      </c>
      <c r="E15" s="490"/>
      <c r="F15" s="490" t="s">
        <v>452</v>
      </c>
      <c r="G15" s="490" t="s">
        <v>452</v>
      </c>
      <c r="H15" s="490" t="s">
        <v>452</v>
      </c>
      <c r="I15" s="491" t="s">
        <v>452</v>
      </c>
      <c r="J15" s="492" t="s">
        <v>461</v>
      </c>
    </row>
    <row r="16" spans="1:10" ht="14.45" customHeight="1" x14ac:dyDescent="0.2">
      <c r="A16" s="488" t="s">
        <v>462</v>
      </c>
      <c r="B16" s="489" t="s">
        <v>463</v>
      </c>
      <c r="C16" s="490" t="s">
        <v>452</v>
      </c>
      <c r="D16" s="490" t="s">
        <v>452</v>
      </c>
      <c r="E16" s="490"/>
      <c r="F16" s="490" t="s">
        <v>452</v>
      </c>
      <c r="G16" s="490" t="s">
        <v>452</v>
      </c>
      <c r="H16" s="490" t="s">
        <v>452</v>
      </c>
      <c r="I16" s="491" t="s">
        <v>452</v>
      </c>
      <c r="J16" s="492" t="s">
        <v>0</v>
      </c>
    </row>
    <row r="17" spans="1:10" ht="14.45" customHeight="1" x14ac:dyDescent="0.2">
      <c r="A17" s="488" t="s">
        <v>462</v>
      </c>
      <c r="B17" s="489" t="s">
        <v>453</v>
      </c>
      <c r="C17" s="490">
        <v>418.83984000000004</v>
      </c>
      <c r="D17" s="490">
        <v>429.55813000000012</v>
      </c>
      <c r="E17" s="490"/>
      <c r="F17" s="490">
        <v>464.39661999999993</v>
      </c>
      <c r="G17" s="490">
        <v>454</v>
      </c>
      <c r="H17" s="490">
        <v>10.396619999999928</v>
      </c>
      <c r="I17" s="491">
        <v>1.0229000440528633</v>
      </c>
      <c r="J17" s="492" t="s">
        <v>1</v>
      </c>
    </row>
    <row r="18" spans="1:10" ht="14.45" customHeight="1" x14ac:dyDescent="0.2">
      <c r="A18" s="488" t="s">
        <v>462</v>
      </c>
      <c r="B18" s="489" t="s">
        <v>464</v>
      </c>
      <c r="C18" s="490">
        <v>418.83984000000004</v>
      </c>
      <c r="D18" s="490">
        <v>429.55813000000012</v>
      </c>
      <c r="E18" s="490"/>
      <c r="F18" s="490">
        <v>464.39661999999993</v>
      </c>
      <c r="G18" s="490">
        <v>454</v>
      </c>
      <c r="H18" s="490">
        <v>10.396619999999928</v>
      </c>
      <c r="I18" s="491">
        <v>1.0229000440528633</v>
      </c>
      <c r="J18" s="492" t="s">
        <v>460</v>
      </c>
    </row>
    <row r="19" spans="1:10" ht="14.45" customHeight="1" x14ac:dyDescent="0.2">
      <c r="A19" s="488" t="s">
        <v>452</v>
      </c>
      <c r="B19" s="489" t="s">
        <v>452</v>
      </c>
      <c r="C19" s="490" t="s">
        <v>452</v>
      </c>
      <c r="D19" s="490" t="s">
        <v>452</v>
      </c>
      <c r="E19" s="490"/>
      <c r="F19" s="490" t="s">
        <v>452</v>
      </c>
      <c r="G19" s="490" t="s">
        <v>452</v>
      </c>
      <c r="H19" s="490" t="s">
        <v>452</v>
      </c>
      <c r="I19" s="491" t="s">
        <v>452</v>
      </c>
      <c r="J19" s="492" t="s">
        <v>461</v>
      </c>
    </row>
    <row r="20" spans="1:10" ht="14.45" customHeight="1" x14ac:dyDescent="0.2">
      <c r="A20" s="488" t="s">
        <v>465</v>
      </c>
      <c r="B20" s="489" t="s">
        <v>466</v>
      </c>
      <c r="C20" s="490" t="s">
        <v>452</v>
      </c>
      <c r="D20" s="490" t="s">
        <v>452</v>
      </c>
      <c r="E20" s="490"/>
      <c r="F20" s="490" t="s">
        <v>452</v>
      </c>
      <c r="G20" s="490" t="s">
        <v>452</v>
      </c>
      <c r="H20" s="490" t="s">
        <v>452</v>
      </c>
      <c r="I20" s="491" t="s">
        <v>452</v>
      </c>
      <c r="J20" s="492" t="s">
        <v>0</v>
      </c>
    </row>
    <row r="21" spans="1:10" ht="14.45" customHeight="1" x14ac:dyDescent="0.2">
      <c r="A21" s="488" t="s">
        <v>465</v>
      </c>
      <c r="B21" s="489" t="s">
        <v>453</v>
      </c>
      <c r="C21" s="490">
        <v>0</v>
      </c>
      <c r="D21" s="490">
        <v>0</v>
      </c>
      <c r="E21" s="490"/>
      <c r="F21" s="490">
        <v>526.42885000000012</v>
      </c>
      <c r="G21" s="490">
        <v>524</v>
      </c>
      <c r="H21" s="490">
        <v>2.428850000000125</v>
      </c>
      <c r="I21" s="491">
        <v>1.0046352099236644</v>
      </c>
      <c r="J21" s="492" t="s">
        <v>1</v>
      </c>
    </row>
    <row r="22" spans="1:10" ht="14.45" customHeight="1" x14ac:dyDescent="0.2">
      <c r="A22" s="488" t="s">
        <v>465</v>
      </c>
      <c r="B22" s="489" t="s">
        <v>467</v>
      </c>
      <c r="C22" s="490">
        <v>0</v>
      </c>
      <c r="D22" s="490">
        <v>0</v>
      </c>
      <c r="E22" s="490"/>
      <c r="F22" s="490">
        <v>526.42885000000012</v>
      </c>
      <c r="G22" s="490">
        <v>524</v>
      </c>
      <c r="H22" s="490">
        <v>2.428850000000125</v>
      </c>
      <c r="I22" s="491">
        <v>1.0046352099236644</v>
      </c>
      <c r="J22" s="492" t="s">
        <v>460</v>
      </c>
    </row>
    <row r="23" spans="1:10" ht="14.45" customHeight="1" x14ac:dyDescent="0.2">
      <c r="A23" s="488" t="s">
        <v>452</v>
      </c>
      <c r="B23" s="489" t="s">
        <v>452</v>
      </c>
      <c r="C23" s="490" t="s">
        <v>452</v>
      </c>
      <c r="D23" s="490" t="s">
        <v>452</v>
      </c>
      <c r="E23" s="490"/>
      <c r="F23" s="490" t="s">
        <v>452</v>
      </c>
      <c r="G23" s="490" t="s">
        <v>452</v>
      </c>
      <c r="H23" s="490" t="s">
        <v>452</v>
      </c>
      <c r="I23" s="491" t="s">
        <v>452</v>
      </c>
      <c r="J23" s="492" t="s">
        <v>461</v>
      </c>
    </row>
    <row r="24" spans="1:10" ht="14.45" customHeight="1" x14ac:dyDescent="0.2">
      <c r="A24" s="488" t="s">
        <v>450</v>
      </c>
      <c r="B24" s="489" t="s">
        <v>455</v>
      </c>
      <c r="C24" s="490">
        <v>520.94353000000001</v>
      </c>
      <c r="D24" s="490">
        <v>551.03917000000013</v>
      </c>
      <c r="E24" s="490"/>
      <c r="F24" s="490">
        <v>1102.90497</v>
      </c>
      <c r="G24" s="490">
        <v>1115</v>
      </c>
      <c r="H24" s="490">
        <v>-12.095029999999952</v>
      </c>
      <c r="I24" s="491">
        <v>0.98915243946188347</v>
      </c>
      <c r="J24" s="492" t="s">
        <v>456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32F6360E-3BAF-44D9-9F96-93CF8C2560A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423.38000285023145</v>
      </c>
      <c r="M3" s="98">
        <f>SUBTOTAL(9,M5:M1048576)</f>
        <v>2605</v>
      </c>
      <c r="N3" s="99">
        <f>SUBTOTAL(9,N5:N1048576)</f>
        <v>1102904.907424853</v>
      </c>
    </row>
    <row r="4" spans="1:14" s="208" customFormat="1" ht="14.45" customHeight="1" thickBot="1" x14ac:dyDescent="0.25">
      <c r="A4" s="493" t="s">
        <v>4</v>
      </c>
      <c r="B4" s="494" t="s">
        <v>5</v>
      </c>
      <c r="C4" s="494" t="s">
        <v>0</v>
      </c>
      <c r="D4" s="494" t="s">
        <v>6</v>
      </c>
      <c r="E4" s="495" t="s">
        <v>7</v>
      </c>
      <c r="F4" s="494" t="s">
        <v>1</v>
      </c>
      <c r="G4" s="494" t="s">
        <v>8</v>
      </c>
      <c r="H4" s="494" t="s">
        <v>9</v>
      </c>
      <c r="I4" s="494" t="s">
        <v>10</v>
      </c>
      <c r="J4" s="496" t="s">
        <v>11</v>
      </c>
      <c r="K4" s="496" t="s">
        <v>12</v>
      </c>
      <c r="L4" s="497" t="s">
        <v>142</v>
      </c>
      <c r="M4" s="497" t="s">
        <v>13</v>
      </c>
      <c r="N4" s="498" t="s">
        <v>159</v>
      </c>
    </row>
    <row r="5" spans="1:14" ht="14.45" customHeight="1" x14ac:dyDescent="0.2">
      <c r="A5" s="501" t="s">
        <v>450</v>
      </c>
      <c r="B5" s="502" t="s">
        <v>451</v>
      </c>
      <c r="C5" s="503" t="s">
        <v>457</v>
      </c>
      <c r="D5" s="504" t="s">
        <v>458</v>
      </c>
      <c r="E5" s="505">
        <v>50113001</v>
      </c>
      <c r="F5" s="504" t="s">
        <v>468</v>
      </c>
      <c r="G5" s="503" t="s">
        <v>469</v>
      </c>
      <c r="H5" s="503">
        <v>100362</v>
      </c>
      <c r="I5" s="503">
        <v>362</v>
      </c>
      <c r="J5" s="503" t="s">
        <v>470</v>
      </c>
      <c r="K5" s="503" t="s">
        <v>471</v>
      </c>
      <c r="L5" s="506">
        <v>72.678571428571416</v>
      </c>
      <c r="M5" s="506">
        <v>7</v>
      </c>
      <c r="N5" s="507">
        <v>508.74999999999989</v>
      </c>
    </row>
    <row r="6" spans="1:14" ht="14.45" customHeight="1" x14ac:dyDescent="0.2">
      <c r="A6" s="508" t="s">
        <v>450</v>
      </c>
      <c r="B6" s="509" t="s">
        <v>451</v>
      </c>
      <c r="C6" s="510" t="s">
        <v>457</v>
      </c>
      <c r="D6" s="511" t="s">
        <v>458</v>
      </c>
      <c r="E6" s="512">
        <v>50113001</v>
      </c>
      <c r="F6" s="511" t="s">
        <v>468</v>
      </c>
      <c r="G6" s="510" t="s">
        <v>469</v>
      </c>
      <c r="H6" s="510">
        <v>196610</v>
      </c>
      <c r="I6" s="510">
        <v>96610</v>
      </c>
      <c r="J6" s="510" t="s">
        <v>472</v>
      </c>
      <c r="K6" s="510" t="s">
        <v>473</v>
      </c>
      <c r="L6" s="513">
        <v>46.360000000000007</v>
      </c>
      <c r="M6" s="513">
        <v>2</v>
      </c>
      <c r="N6" s="514">
        <v>92.720000000000013</v>
      </c>
    </row>
    <row r="7" spans="1:14" ht="14.45" customHeight="1" x14ac:dyDescent="0.2">
      <c r="A7" s="508" t="s">
        <v>450</v>
      </c>
      <c r="B7" s="509" t="s">
        <v>451</v>
      </c>
      <c r="C7" s="510" t="s">
        <v>457</v>
      </c>
      <c r="D7" s="511" t="s">
        <v>458</v>
      </c>
      <c r="E7" s="512">
        <v>50113001</v>
      </c>
      <c r="F7" s="511" t="s">
        <v>468</v>
      </c>
      <c r="G7" s="510" t="s">
        <v>469</v>
      </c>
      <c r="H7" s="510">
        <v>100394</v>
      </c>
      <c r="I7" s="510">
        <v>394</v>
      </c>
      <c r="J7" s="510" t="s">
        <v>474</v>
      </c>
      <c r="K7" s="510" t="s">
        <v>475</v>
      </c>
      <c r="L7" s="513">
        <v>65.730000000000018</v>
      </c>
      <c r="M7" s="513">
        <v>1</v>
      </c>
      <c r="N7" s="514">
        <v>65.730000000000018</v>
      </c>
    </row>
    <row r="8" spans="1:14" ht="14.45" customHeight="1" x14ac:dyDescent="0.2">
      <c r="A8" s="508" t="s">
        <v>450</v>
      </c>
      <c r="B8" s="509" t="s">
        <v>451</v>
      </c>
      <c r="C8" s="510" t="s">
        <v>457</v>
      </c>
      <c r="D8" s="511" t="s">
        <v>458</v>
      </c>
      <c r="E8" s="512">
        <v>50113001</v>
      </c>
      <c r="F8" s="511" t="s">
        <v>468</v>
      </c>
      <c r="G8" s="510" t="s">
        <v>469</v>
      </c>
      <c r="H8" s="510">
        <v>845282</v>
      </c>
      <c r="I8" s="510">
        <v>107133</v>
      </c>
      <c r="J8" s="510" t="s">
        <v>476</v>
      </c>
      <c r="K8" s="510" t="s">
        <v>477</v>
      </c>
      <c r="L8" s="513">
        <v>877.13</v>
      </c>
      <c r="M8" s="513">
        <v>1</v>
      </c>
      <c r="N8" s="514">
        <v>877.13</v>
      </c>
    </row>
    <row r="9" spans="1:14" ht="14.45" customHeight="1" x14ac:dyDescent="0.2">
      <c r="A9" s="508" t="s">
        <v>450</v>
      </c>
      <c r="B9" s="509" t="s">
        <v>451</v>
      </c>
      <c r="C9" s="510" t="s">
        <v>457</v>
      </c>
      <c r="D9" s="511" t="s">
        <v>458</v>
      </c>
      <c r="E9" s="512">
        <v>50113001</v>
      </c>
      <c r="F9" s="511" t="s">
        <v>468</v>
      </c>
      <c r="G9" s="510" t="s">
        <v>469</v>
      </c>
      <c r="H9" s="510">
        <v>212884</v>
      </c>
      <c r="I9" s="510">
        <v>212884</v>
      </c>
      <c r="J9" s="510" t="s">
        <v>478</v>
      </c>
      <c r="K9" s="510" t="s">
        <v>479</v>
      </c>
      <c r="L9" s="513">
        <v>0</v>
      </c>
      <c r="M9" s="513">
        <v>0</v>
      </c>
      <c r="N9" s="514">
        <v>0</v>
      </c>
    </row>
    <row r="10" spans="1:14" ht="14.45" customHeight="1" x14ac:dyDescent="0.2">
      <c r="A10" s="508" t="s">
        <v>450</v>
      </c>
      <c r="B10" s="509" t="s">
        <v>451</v>
      </c>
      <c r="C10" s="510" t="s">
        <v>457</v>
      </c>
      <c r="D10" s="511" t="s">
        <v>458</v>
      </c>
      <c r="E10" s="512">
        <v>50113001</v>
      </c>
      <c r="F10" s="511" t="s">
        <v>468</v>
      </c>
      <c r="G10" s="510" t="s">
        <v>469</v>
      </c>
      <c r="H10" s="510">
        <v>158249</v>
      </c>
      <c r="I10" s="510">
        <v>58249</v>
      </c>
      <c r="J10" s="510" t="s">
        <v>480</v>
      </c>
      <c r="K10" s="510" t="s">
        <v>452</v>
      </c>
      <c r="L10" s="513">
        <v>230.40399999999994</v>
      </c>
      <c r="M10" s="513">
        <v>10</v>
      </c>
      <c r="N10" s="514">
        <v>2304.0399999999995</v>
      </c>
    </row>
    <row r="11" spans="1:14" ht="14.45" customHeight="1" x14ac:dyDescent="0.2">
      <c r="A11" s="508" t="s">
        <v>450</v>
      </c>
      <c r="B11" s="509" t="s">
        <v>451</v>
      </c>
      <c r="C11" s="510" t="s">
        <v>457</v>
      </c>
      <c r="D11" s="511" t="s">
        <v>458</v>
      </c>
      <c r="E11" s="512">
        <v>50113001</v>
      </c>
      <c r="F11" s="511" t="s">
        <v>468</v>
      </c>
      <c r="G11" s="510" t="s">
        <v>469</v>
      </c>
      <c r="H11" s="510">
        <v>216670</v>
      </c>
      <c r="I11" s="510">
        <v>216670</v>
      </c>
      <c r="J11" s="510" t="s">
        <v>481</v>
      </c>
      <c r="K11" s="510" t="s">
        <v>482</v>
      </c>
      <c r="L11" s="513">
        <v>314.27</v>
      </c>
      <c r="M11" s="513">
        <v>1</v>
      </c>
      <c r="N11" s="514">
        <v>314.27</v>
      </c>
    </row>
    <row r="12" spans="1:14" ht="14.45" customHeight="1" x14ac:dyDescent="0.2">
      <c r="A12" s="508" t="s">
        <v>450</v>
      </c>
      <c r="B12" s="509" t="s">
        <v>451</v>
      </c>
      <c r="C12" s="510" t="s">
        <v>457</v>
      </c>
      <c r="D12" s="511" t="s">
        <v>458</v>
      </c>
      <c r="E12" s="512">
        <v>50113001</v>
      </c>
      <c r="F12" s="511" t="s">
        <v>468</v>
      </c>
      <c r="G12" s="510" t="s">
        <v>469</v>
      </c>
      <c r="H12" s="510">
        <v>51366</v>
      </c>
      <c r="I12" s="510">
        <v>51366</v>
      </c>
      <c r="J12" s="510" t="s">
        <v>483</v>
      </c>
      <c r="K12" s="510" t="s">
        <v>484</v>
      </c>
      <c r="L12" s="513">
        <v>171.60000000000005</v>
      </c>
      <c r="M12" s="513">
        <v>141</v>
      </c>
      <c r="N12" s="514">
        <v>24195.600000000006</v>
      </c>
    </row>
    <row r="13" spans="1:14" ht="14.45" customHeight="1" x14ac:dyDescent="0.2">
      <c r="A13" s="508" t="s">
        <v>450</v>
      </c>
      <c r="B13" s="509" t="s">
        <v>451</v>
      </c>
      <c r="C13" s="510" t="s">
        <v>457</v>
      </c>
      <c r="D13" s="511" t="s">
        <v>458</v>
      </c>
      <c r="E13" s="512">
        <v>50113001</v>
      </c>
      <c r="F13" s="511" t="s">
        <v>468</v>
      </c>
      <c r="G13" s="510" t="s">
        <v>469</v>
      </c>
      <c r="H13" s="510">
        <v>208466</v>
      </c>
      <c r="I13" s="510">
        <v>208466</v>
      </c>
      <c r="J13" s="510" t="s">
        <v>485</v>
      </c>
      <c r="K13" s="510" t="s">
        <v>486</v>
      </c>
      <c r="L13" s="513">
        <v>792.77</v>
      </c>
      <c r="M13" s="513">
        <v>4</v>
      </c>
      <c r="N13" s="514">
        <v>3171.08</v>
      </c>
    </row>
    <row r="14" spans="1:14" ht="14.45" customHeight="1" x14ac:dyDescent="0.2">
      <c r="A14" s="508" t="s">
        <v>450</v>
      </c>
      <c r="B14" s="509" t="s">
        <v>451</v>
      </c>
      <c r="C14" s="510" t="s">
        <v>457</v>
      </c>
      <c r="D14" s="511" t="s">
        <v>458</v>
      </c>
      <c r="E14" s="512">
        <v>50113001</v>
      </c>
      <c r="F14" s="511" t="s">
        <v>468</v>
      </c>
      <c r="G14" s="510" t="s">
        <v>469</v>
      </c>
      <c r="H14" s="510">
        <v>920304</v>
      </c>
      <c r="I14" s="510">
        <v>0</v>
      </c>
      <c r="J14" s="510" t="s">
        <v>487</v>
      </c>
      <c r="K14" s="510" t="s">
        <v>452</v>
      </c>
      <c r="L14" s="513">
        <v>256.13696451338211</v>
      </c>
      <c r="M14" s="513">
        <v>5</v>
      </c>
      <c r="N14" s="514">
        <v>1280.6848225669105</v>
      </c>
    </row>
    <row r="15" spans="1:14" ht="14.45" customHeight="1" x14ac:dyDescent="0.2">
      <c r="A15" s="508" t="s">
        <v>450</v>
      </c>
      <c r="B15" s="509" t="s">
        <v>451</v>
      </c>
      <c r="C15" s="510" t="s">
        <v>457</v>
      </c>
      <c r="D15" s="511" t="s">
        <v>458</v>
      </c>
      <c r="E15" s="512">
        <v>50113001</v>
      </c>
      <c r="F15" s="511" t="s">
        <v>468</v>
      </c>
      <c r="G15" s="510" t="s">
        <v>469</v>
      </c>
      <c r="H15" s="510">
        <v>930035</v>
      </c>
      <c r="I15" s="510">
        <v>0</v>
      </c>
      <c r="J15" s="510" t="s">
        <v>488</v>
      </c>
      <c r="K15" s="510" t="s">
        <v>452</v>
      </c>
      <c r="L15" s="513">
        <v>59.193010902969945</v>
      </c>
      <c r="M15" s="513">
        <v>8</v>
      </c>
      <c r="N15" s="514">
        <v>473.54408722375956</v>
      </c>
    </row>
    <row r="16" spans="1:14" ht="14.45" customHeight="1" x14ac:dyDescent="0.2">
      <c r="A16" s="508" t="s">
        <v>450</v>
      </c>
      <c r="B16" s="509" t="s">
        <v>451</v>
      </c>
      <c r="C16" s="510" t="s">
        <v>457</v>
      </c>
      <c r="D16" s="511" t="s">
        <v>458</v>
      </c>
      <c r="E16" s="512">
        <v>50113001</v>
      </c>
      <c r="F16" s="511" t="s">
        <v>468</v>
      </c>
      <c r="G16" s="510" t="s">
        <v>469</v>
      </c>
      <c r="H16" s="510">
        <v>900321</v>
      </c>
      <c r="I16" s="510">
        <v>0</v>
      </c>
      <c r="J16" s="510" t="s">
        <v>489</v>
      </c>
      <c r="K16" s="510" t="s">
        <v>452</v>
      </c>
      <c r="L16" s="513">
        <v>83.578093424085097</v>
      </c>
      <c r="M16" s="513">
        <v>5</v>
      </c>
      <c r="N16" s="514">
        <v>417.89046712042546</v>
      </c>
    </row>
    <row r="17" spans="1:14" ht="14.45" customHeight="1" x14ac:dyDescent="0.2">
      <c r="A17" s="508" t="s">
        <v>450</v>
      </c>
      <c r="B17" s="509" t="s">
        <v>451</v>
      </c>
      <c r="C17" s="510" t="s">
        <v>457</v>
      </c>
      <c r="D17" s="511" t="s">
        <v>458</v>
      </c>
      <c r="E17" s="512">
        <v>50113001</v>
      </c>
      <c r="F17" s="511" t="s">
        <v>468</v>
      </c>
      <c r="G17" s="510" t="s">
        <v>469</v>
      </c>
      <c r="H17" s="510">
        <v>841560</v>
      </c>
      <c r="I17" s="510">
        <v>0</v>
      </c>
      <c r="J17" s="510" t="s">
        <v>490</v>
      </c>
      <c r="K17" s="510" t="s">
        <v>452</v>
      </c>
      <c r="L17" s="513">
        <v>195.2391523173373</v>
      </c>
      <c r="M17" s="513">
        <v>79</v>
      </c>
      <c r="N17" s="514">
        <v>15423.893033069648</v>
      </c>
    </row>
    <row r="18" spans="1:14" ht="14.45" customHeight="1" x14ac:dyDescent="0.2">
      <c r="A18" s="508" t="s">
        <v>450</v>
      </c>
      <c r="B18" s="509" t="s">
        <v>451</v>
      </c>
      <c r="C18" s="510" t="s">
        <v>457</v>
      </c>
      <c r="D18" s="511" t="s">
        <v>458</v>
      </c>
      <c r="E18" s="512">
        <v>50113001</v>
      </c>
      <c r="F18" s="511" t="s">
        <v>468</v>
      </c>
      <c r="G18" s="510" t="s">
        <v>469</v>
      </c>
      <c r="H18" s="510">
        <v>100498</v>
      </c>
      <c r="I18" s="510">
        <v>498</v>
      </c>
      <c r="J18" s="510" t="s">
        <v>491</v>
      </c>
      <c r="K18" s="510" t="s">
        <v>492</v>
      </c>
      <c r="L18" s="513">
        <v>108.7223544973545</v>
      </c>
      <c r="M18" s="513">
        <v>378</v>
      </c>
      <c r="N18" s="514">
        <v>41097.050000000003</v>
      </c>
    </row>
    <row r="19" spans="1:14" ht="14.45" customHeight="1" x14ac:dyDescent="0.2">
      <c r="A19" s="508" t="s">
        <v>450</v>
      </c>
      <c r="B19" s="509" t="s">
        <v>451</v>
      </c>
      <c r="C19" s="510" t="s">
        <v>457</v>
      </c>
      <c r="D19" s="511" t="s">
        <v>458</v>
      </c>
      <c r="E19" s="512">
        <v>50113001</v>
      </c>
      <c r="F19" s="511" t="s">
        <v>468</v>
      </c>
      <c r="G19" s="510" t="s">
        <v>469</v>
      </c>
      <c r="H19" s="510">
        <v>237329</v>
      </c>
      <c r="I19" s="510">
        <v>237329</v>
      </c>
      <c r="J19" s="510" t="s">
        <v>491</v>
      </c>
      <c r="K19" s="510" t="s">
        <v>492</v>
      </c>
      <c r="L19" s="513">
        <v>108.64000000000001</v>
      </c>
      <c r="M19" s="513">
        <v>172</v>
      </c>
      <c r="N19" s="514">
        <v>18686.080000000002</v>
      </c>
    </row>
    <row r="20" spans="1:14" ht="14.45" customHeight="1" x14ac:dyDescent="0.2">
      <c r="A20" s="508" t="s">
        <v>450</v>
      </c>
      <c r="B20" s="509" t="s">
        <v>451</v>
      </c>
      <c r="C20" s="510" t="s">
        <v>457</v>
      </c>
      <c r="D20" s="511" t="s">
        <v>458</v>
      </c>
      <c r="E20" s="512">
        <v>50113001</v>
      </c>
      <c r="F20" s="511" t="s">
        <v>468</v>
      </c>
      <c r="G20" s="510" t="s">
        <v>469</v>
      </c>
      <c r="H20" s="510">
        <v>102684</v>
      </c>
      <c r="I20" s="510">
        <v>2684</v>
      </c>
      <c r="J20" s="510" t="s">
        <v>493</v>
      </c>
      <c r="K20" s="510" t="s">
        <v>494</v>
      </c>
      <c r="L20" s="513">
        <v>109.66</v>
      </c>
      <c r="M20" s="513">
        <v>4</v>
      </c>
      <c r="N20" s="514">
        <v>438.64</v>
      </c>
    </row>
    <row r="21" spans="1:14" ht="14.45" customHeight="1" x14ac:dyDescent="0.2">
      <c r="A21" s="508" t="s">
        <v>450</v>
      </c>
      <c r="B21" s="509" t="s">
        <v>451</v>
      </c>
      <c r="C21" s="510" t="s">
        <v>457</v>
      </c>
      <c r="D21" s="511" t="s">
        <v>458</v>
      </c>
      <c r="E21" s="512">
        <v>50113001</v>
      </c>
      <c r="F21" s="511" t="s">
        <v>468</v>
      </c>
      <c r="G21" s="510" t="s">
        <v>469</v>
      </c>
      <c r="H21" s="510">
        <v>100527</v>
      </c>
      <c r="I21" s="510">
        <v>527</v>
      </c>
      <c r="J21" s="510" t="s">
        <v>495</v>
      </c>
      <c r="K21" s="510" t="s">
        <v>496</v>
      </c>
      <c r="L21" s="513">
        <v>136.48500000000001</v>
      </c>
      <c r="M21" s="513">
        <v>2</v>
      </c>
      <c r="N21" s="514">
        <v>272.97000000000003</v>
      </c>
    </row>
    <row r="22" spans="1:14" ht="14.45" customHeight="1" x14ac:dyDescent="0.2">
      <c r="A22" s="508" t="s">
        <v>450</v>
      </c>
      <c r="B22" s="509" t="s">
        <v>451</v>
      </c>
      <c r="C22" s="510" t="s">
        <v>457</v>
      </c>
      <c r="D22" s="511" t="s">
        <v>458</v>
      </c>
      <c r="E22" s="512">
        <v>50113001</v>
      </c>
      <c r="F22" s="511" t="s">
        <v>468</v>
      </c>
      <c r="G22" s="510" t="s">
        <v>469</v>
      </c>
      <c r="H22" s="510">
        <v>207962</v>
      </c>
      <c r="I22" s="510">
        <v>207962</v>
      </c>
      <c r="J22" s="510" t="s">
        <v>497</v>
      </c>
      <c r="K22" s="510" t="s">
        <v>498</v>
      </c>
      <c r="L22" s="513">
        <v>32.875</v>
      </c>
      <c r="M22" s="513">
        <v>2</v>
      </c>
      <c r="N22" s="514">
        <v>65.75</v>
      </c>
    </row>
    <row r="23" spans="1:14" ht="14.45" customHeight="1" x14ac:dyDescent="0.2">
      <c r="A23" s="508" t="s">
        <v>450</v>
      </c>
      <c r="B23" s="509" t="s">
        <v>451</v>
      </c>
      <c r="C23" s="510" t="s">
        <v>457</v>
      </c>
      <c r="D23" s="511" t="s">
        <v>458</v>
      </c>
      <c r="E23" s="512">
        <v>50113001</v>
      </c>
      <c r="F23" s="511" t="s">
        <v>468</v>
      </c>
      <c r="G23" s="510" t="s">
        <v>499</v>
      </c>
      <c r="H23" s="510">
        <v>107981</v>
      </c>
      <c r="I23" s="510">
        <v>7981</v>
      </c>
      <c r="J23" s="510" t="s">
        <v>500</v>
      </c>
      <c r="K23" s="510" t="s">
        <v>501</v>
      </c>
      <c r="L23" s="513">
        <v>50.653043478260869</v>
      </c>
      <c r="M23" s="513">
        <v>46</v>
      </c>
      <c r="N23" s="514">
        <v>2330.04</v>
      </c>
    </row>
    <row r="24" spans="1:14" ht="14.45" customHeight="1" x14ac:dyDescent="0.2">
      <c r="A24" s="508" t="s">
        <v>450</v>
      </c>
      <c r="B24" s="509" t="s">
        <v>451</v>
      </c>
      <c r="C24" s="510" t="s">
        <v>457</v>
      </c>
      <c r="D24" s="511" t="s">
        <v>458</v>
      </c>
      <c r="E24" s="512">
        <v>50113001</v>
      </c>
      <c r="F24" s="511" t="s">
        <v>468</v>
      </c>
      <c r="G24" s="510" t="s">
        <v>469</v>
      </c>
      <c r="H24" s="510">
        <v>100643</v>
      </c>
      <c r="I24" s="510">
        <v>643</v>
      </c>
      <c r="J24" s="510" t="s">
        <v>502</v>
      </c>
      <c r="K24" s="510" t="s">
        <v>503</v>
      </c>
      <c r="L24" s="513">
        <v>63.579999999999991</v>
      </c>
      <c r="M24" s="513">
        <v>1</v>
      </c>
      <c r="N24" s="514">
        <v>63.579999999999991</v>
      </c>
    </row>
    <row r="25" spans="1:14" ht="14.45" customHeight="1" x14ac:dyDescent="0.2">
      <c r="A25" s="508" t="s">
        <v>450</v>
      </c>
      <c r="B25" s="509" t="s">
        <v>451</v>
      </c>
      <c r="C25" s="510" t="s">
        <v>465</v>
      </c>
      <c r="D25" s="511" t="s">
        <v>466</v>
      </c>
      <c r="E25" s="512">
        <v>50113001</v>
      </c>
      <c r="F25" s="511" t="s">
        <v>468</v>
      </c>
      <c r="G25" s="510" t="s">
        <v>469</v>
      </c>
      <c r="H25" s="510">
        <v>26151</v>
      </c>
      <c r="I25" s="510">
        <v>26151</v>
      </c>
      <c r="J25" s="510" t="s">
        <v>504</v>
      </c>
      <c r="K25" s="510" t="s">
        <v>505</v>
      </c>
      <c r="L25" s="513">
        <v>469.93039024390242</v>
      </c>
      <c r="M25" s="513">
        <v>1025</v>
      </c>
      <c r="N25" s="514">
        <v>481678.64999999997</v>
      </c>
    </row>
    <row r="26" spans="1:14" ht="14.45" customHeight="1" x14ac:dyDescent="0.2">
      <c r="A26" s="508" t="s">
        <v>450</v>
      </c>
      <c r="B26" s="509" t="s">
        <v>451</v>
      </c>
      <c r="C26" s="510" t="s">
        <v>465</v>
      </c>
      <c r="D26" s="511" t="s">
        <v>466</v>
      </c>
      <c r="E26" s="512">
        <v>50113001</v>
      </c>
      <c r="F26" s="511" t="s">
        <v>468</v>
      </c>
      <c r="G26" s="510" t="s">
        <v>469</v>
      </c>
      <c r="H26" s="510">
        <v>57521</v>
      </c>
      <c r="I26" s="510">
        <v>57521</v>
      </c>
      <c r="J26" s="510" t="s">
        <v>506</v>
      </c>
      <c r="K26" s="510" t="s">
        <v>507</v>
      </c>
      <c r="L26" s="513">
        <v>447.50199999999995</v>
      </c>
      <c r="M26" s="513">
        <v>100</v>
      </c>
      <c r="N26" s="514">
        <v>44750.2</v>
      </c>
    </row>
    <row r="27" spans="1:14" ht="14.45" customHeight="1" x14ac:dyDescent="0.2">
      <c r="A27" s="508" t="s">
        <v>450</v>
      </c>
      <c r="B27" s="509" t="s">
        <v>451</v>
      </c>
      <c r="C27" s="510" t="s">
        <v>462</v>
      </c>
      <c r="D27" s="511" t="s">
        <v>463</v>
      </c>
      <c r="E27" s="512">
        <v>50113001</v>
      </c>
      <c r="F27" s="511" t="s">
        <v>468</v>
      </c>
      <c r="G27" s="510" t="s">
        <v>469</v>
      </c>
      <c r="H27" s="510">
        <v>845282</v>
      </c>
      <c r="I27" s="510">
        <v>107133</v>
      </c>
      <c r="J27" s="510" t="s">
        <v>476</v>
      </c>
      <c r="K27" s="510" t="s">
        <v>477</v>
      </c>
      <c r="L27" s="513">
        <v>877.12982099987187</v>
      </c>
      <c r="M27" s="513">
        <v>136</v>
      </c>
      <c r="N27" s="514">
        <v>119289.65565598257</v>
      </c>
    </row>
    <row r="28" spans="1:14" ht="14.45" customHeight="1" x14ac:dyDescent="0.2">
      <c r="A28" s="508" t="s">
        <v>450</v>
      </c>
      <c r="B28" s="509" t="s">
        <v>451</v>
      </c>
      <c r="C28" s="510" t="s">
        <v>462</v>
      </c>
      <c r="D28" s="511" t="s">
        <v>463</v>
      </c>
      <c r="E28" s="512">
        <v>50113001</v>
      </c>
      <c r="F28" s="511" t="s">
        <v>468</v>
      </c>
      <c r="G28" s="510" t="s">
        <v>469</v>
      </c>
      <c r="H28" s="510">
        <v>193805</v>
      </c>
      <c r="I28" s="510">
        <v>193805</v>
      </c>
      <c r="J28" s="510" t="s">
        <v>508</v>
      </c>
      <c r="K28" s="510" t="s">
        <v>509</v>
      </c>
      <c r="L28" s="513">
        <v>2485.514725249895</v>
      </c>
      <c r="M28" s="513">
        <v>6</v>
      </c>
      <c r="N28" s="514">
        <v>14913.088351499371</v>
      </c>
    </row>
    <row r="29" spans="1:14" ht="14.45" customHeight="1" x14ac:dyDescent="0.2">
      <c r="A29" s="508" t="s">
        <v>450</v>
      </c>
      <c r="B29" s="509" t="s">
        <v>451</v>
      </c>
      <c r="C29" s="510" t="s">
        <v>462</v>
      </c>
      <c r="D29" s="511" t="s">
        <v>463</v>
      </c>
      <c r="E29" s="512">
        <v>50113001</v>
      </c>
      <c r="F29" s="511" t="s">
        <v>468</v>
      </c>
      <c r="G29" s="510" t="s">
        <v>469</v>
      </c>
      <c r="H29" s="510">
        <v>120102</v>
      </c>
      <c r="I29" s="510">
        <v>120102</v>
      </c>
      <c r="J29" s="510" t="s">
        <v>510</v>
      </c>
      <c r="K29" s="510" t="s">
        <v>511</v>
      </c>
      <c r="L29" s="513">
        <v>551.65037803704172</v>
      </c>
      <c r="M29" s="513">
        <v>4</v>
      </c>
      <c r="N29" s="514">
        <v>2206.6015121481669</v>
      </c>
    </row>
    <row r="30" spans="1:14" ht="14.45" customHeight="1" x14ac:dyDescent="0.2">
      <c r="A30" s="508" t="s">
        <v>450</v>
      </c>
      <c r="B30" s="509" t="s">
        <v>451</v>
      </c>
      <c r="C30" s="510" t="s">
        <v>462</v>
      </c>
      <c r="D30" s="511" t="s">
        <v>463</v>
      </c>
      <c r="E30" s="512">
        <v>50113001</v>
      </c>
      <c r="F30" s="511" t="s">
        <v>468</v>
      </c>
      <c r="G30" s="510" t="s">
        <v>469</v>
      </c>
      <c r="H30" s="510">
        <v>132827</v>
      </c>
      <c r="I30" s="510">
        <v>32827</v>
      </c>
      <c r="J30" s="510" t="s">
        <v>512</v>
      </c>
      <c r="K30" s="510" t="s">
        <v>509</v>
      </c>
      <c r="L30" s="513">
        <v>672.12526315789478</v>
      </c>
      <c r="M30" s="513">
        <v>19</v>
      </c>
      <c r="N30" s="514">
        <v>12770.380000000001</v>
      </c>
    </row>
    <row r="31" spans="1:14" ht="14.45" customHeight="1" x14ac:dyDescent="0.2">
      <c r="A31" s="508" t="s">
        <v>450</v>
      </c>
      <c r="B31" s="509" t="s">
        <v>451</v>
      </c>
      <c r="C31" s="510" t="s">
        <v>462</v>
      </c>
      <c r="D31" s="511" t="s">
        <v>463</v>
      </c>
      <c r="E31" s="512">
        <v>50113001</v>
      </c>
      <c r="F31" s="511" t="s">
        <v>468</v>
      </c>
      <c r="G31" s="510" t="s">
        <v>469</v>
      </c>
      <c r="H31" s="510">
        <v>103073</v>
      </c>
      <c r="I31" s="510">
        <v>103073</v>
      </c>
      <c r="J31" s="510" t="s">
        <v>513</v>
      </c>
      <c r="K31" s="510" t="s">
        <v>514</v>
      </c>
      <c r="L31" s="513">
        <v>639.87004799372289</v>
      </c>
      <c r="M31" s="513">
        <v>1</v>
      </c>
      <c r="N31" s="514">
        <v>639.87004799372289</v>
      </c>
    </row>
    <row r="32" spans="1:14" ht="14.45" customHeight="1" x14ac:dyDescent="0.2">
      <c r="A32" s="508" t="s">
        <v>450</v>
      </c>
      <c r="B32" s="509" t="s">
        <v>451</v>
      </c>
      <c r="C32" s="510" t="s">
        <v>462</v>
      </c>
      <c r="D32" s="511" t="s">
        <v>463</v>
      </c>
      <c r="E32" s="512">
        <v>50113001</v>
      </c>
      <c r="F32" s="511" t="s">
        <v>468</v>
      </c>
      <c r="G32" s="510" t="s">
        <v>469</v>
      </c>
      <c r="H32" s="510">
        <v>215956</v>
      </c>
      <c r="I32" s="510">
        <v>215956</v>
      </c>
      <c r="J32" s="510" t="s">
        <v>515</v>
      </c>
      <c r="K32" s="510" t="s">
        <v>516</v>
      </c>
      <c r="L32" s="513">
        <v>635.76204513507696</v>
      </c>
      <c r="M32" s="513">
        <v>110</v>
      </c>
      <c r="N32" s="514">
        <v>69933.824964858461</v>
      </c>
    </row>
    <row r="33" spans="1:14" ht="14.45" customHeight="1" x14ac:dyDescent="0.2">
      <c r="A33" s="508" t="s">
        <v>450</v>
      </c>
      <c r="B33" s="509" t="s">
        <v>451</v>
      </c>
      <c r="C33" s="510" t="s">
        <v>462</v>
      </c>
      <c r="D33" s="511" t="s">
        <v>463</v>
      </c>
      <c r="E33" s="512">
        <v>50113001</v>
      </c>
      <c r="F33" s="511" t="s">
        <v>468</v>
      </c>
      <c r="G33" s="510" t="s">
        <v>469</v>
      </c>
      <c r="H33" s="510">
        <v>210636</v>
      </c>
      <c r="I33" s="510">
        <v>210636</v>
      </c>
      <c r="J33" s="510" t="s">
        <v>517</v>
      </c>
      <c r="K33" s="510" t="s">
        <v>518</v>
      </c>
      <c r="L33" s="513">
        <v>3334.1769457283617</v>
      </c>
      <c r="M33" s="513">
        <v>8</v>
      </c>
      <c r="N33" s="514">
        <v>26673.415565826894</v>
      </c>
    </row>
    <row r="34" spans="1:14" ht="14.45" customHeight="1" x14ac:dyDescent="0.2">
      <c r="A34" s="508" t="s">
        <v>450</v>
      </c>
      <c r="B34" s="509" t="s">
        <v>451</v>
      </c>
      <c r="C34" s="510" t="s">
        <v>462</v>
      </c>
      <c r="D34" s="511" t="s">
        <v>463</v>
      </c>
      <c r="E34" s="512">
        <v>50113001</v>
      </c>
      <c r="F34" s="511" t="s">
        <v>468</v>
      </c>
      <c r="G34" s="510" t="s">
        <v>469</v>
      </c>
      <c r="H34" s="510">
        <v>231888</v>
      </c>
      <c r="I34" s="510">
        <v>231888</v>
      </c>
      <c r="J34" s="510" t="s">
        <v>519</v>
      </c>
      <c r="K34" s="510" t="s">
        <v>520</v>
      </c>
      <c r="L34" s="513">
        <v>190.14261904761904</v>
      </c>
      <c r="M34" s="513">
        <v>42</v>
      </c>
      <c r="N34" s="514">
        <v>7985.99</v>
      </c>
    </row>
    <row r="35" spans="1:14" ht="14.45" customHeight="1" x14ac:dyDescent="0.2">
      <c r="A35" s="508" t="s">
        <v>450</v>
      </c>
      <c r="B35" s="509" t="s">
        <v>451</v>
      </c>
      <c r="C35" s="510" t="s">
        <v>462</v>
      </c>
      <c r="D35" s="511" t="s">
        <v>463</v>
      </c>
      <c r="E35" s="512">
        <v>50113001</v>
      </c>
      <c r="F35" s="511" t="s">
        <v>468</v>
      </c>
      <c r="G35" s="510" t="s">
        <v>469</v>
      </c>
      <c r="H35" s="510">
        <v>26151</v>
      </c>
      <c r="I35" s="510">
        <v>26151</v>
      </c>
      <c r="J35" s="510" t="s">
        <v>504</v>
      </c>
      <c r="K35" s="510" t="s">
        <v>505</v>
      </c>
      <c r="L35" s="513">
        <v>464.53000000000009</v>
      </c>
      <c r="M35" s="513">
        <v>1</v>
      </c>
      <c r="N35" s="514">
        <v>464.53000000000009</v>
      </c>
    </row>
    <row r="36" spans="1:14" ht="14.45" customHeight="1" x14ac:dyDescent="0.2">
      <c r="A36" s="508" t="s">
        <v>450</v>
      </c>
      <c r="B36" s="509" t="s">
        <v>451</v>
      </c>
      <c r="C36" s="510" t="s">
        <v>462</v>
      </c>
      <c r="D36" s="511" t="s">
        <v>463</v>
      </c>
      <c r="E36" s="512">
        <v>50113001</v>
      </c>
      <c r="F36" s="511" t="s">
        <v>468</v>
      </c>
      <c r="G36" s="510" t="s">
        <v>469</v>
      </c>
      <c r="H36" s="510">
        <v>193236</v>
      </c>
      <c r="I36" s="510">
        <v>193236</v>
      </c>
      <c r="J36" s="510" t="s">
        <v>521</v>
      </c>
      <c r="K36" s="510" t="s">
        <v>522</v>
      </c>
      <c r="L36" s="513">
        <v>960.86180781390601</v>
      </c>
      <c r="M36" s="513">
        <v>11</v>
      </c>
      <c r="N36" s="514">
        <v>10569.479885952966</v>
      </c>
    </row>
    <row r="37" spans="1:14" ht="14.45" customHeight="1" x14ac:dyDescent="0.2">
      <c r="A37" s="508" t="s">
        <v>450</v>
      </c>
      <c r="B37" s="509" t="s">
        <v>451</v>
      </c>
      <c r="C37" s="510" t="s">
        <v>462</v>
      </c>
      <c r="D37" s="511" t="s">
        <v>463</v>
      </c>
      <c r="E37" s="512">
        <v>50113001</v>
      </c>
      <c r="F37" s="511" t="s">
        <v>468</v>
      </c>
      <c r="G37" s="510" t="s">
        <v>469</v>
      </c>
      <c r="H37" s="510">
        <v>103543</v>
      </c>
      <c r="I37" s="510">
        <v>103543</v>
      </c>
      <c r="J37" s="510" t="s">
        <v>523</v>
      </c>
      <c r="K37" s="510" t="s">
        <v>524</v>
      </c>
      <c r="L37" s="513">
        <v>967.37210735172096</v>
      </c>
      <c r="M37" s="513">
        <v>23</v>
      </c>
      <c r="N37" s="514">
        <v>22249.558469089581</v>
      </c>
    </row>
    <row r="38" spans="1:14" ht="14.45" customHeight="1" x14ac:dyDescent="0.2">
      <c r="A38" s="508" t="s">
        <v>450</v>
      </c>
      <c r="B38" s="509" t="s">
        <v>451</v>
      </c>
      <c r="C38" s="510" t="s">
        <v>462</v>
      </c>
      <c r="D38" s="511" t="s">
        <v>463</v>
      </c>
      <c r="E38" s="512">
        <v>50113001</v>
      </c>
      <c r="F38" s="511" t="s">
        <v>468</v>
      </c>
      <c r="G38" s="510" t="s">
        <v>469</v>
      </c>
      <c r="H38" s="510">
        <v>147208</v>
      </c>
      <c r="I38" s="510">
        <v>103543</v>
      </c>
      <c r="J38" s="510" t="s">
        <v>525</v>
      </c>
      <c r="K38" s="510" t="s">
        <v>526</v>
      </c>
      <c r="L38" s="513">
        <v>964.94388973137268</v>
      </c>
      <c r="M38" s="513">
        <v>17</v>
      </c>
      <c r="N38" s="514">
        <v>16404.046125433335</v>
      </c>
    </row>
    <row r="39" spans="1:14" ht="14.45" customHeight="1" x14ac:dyDescent="0.2">
      <c r="A39" s="508" t="s">
        <v>450</v>
      </c>
      <c r="B39" s="509" t="s">
        <v>451</v>
      </c>
      <c r="C39" s="510" t="s">
        <v>462</v>
      </c>
      <c r="D39" s="511" t="s">
        <v>463</v>
      </c>
      <c r="E39" s="512">
        <v>50113001</v>
      </c>
      <c r="F39" s="511" t="s">
        <v>468</v>
      </c>
      <c r="G39" s="510" t="s">
        <v>469</v>
      </c>
      <c r="H39" s="510">
        <v>126816</v>
      </c>
      <c r="I39" s="510">
        <v>26816</v>
      </c>
      <c r="J39" s="510" t="s">
        <v>527</v>
      </c>
      <c r="K39" s="510" t="s">
        <v>528</v>
      </c>
      <c r="L39" s="513">
        <v>1426.2276204088682</v>
      </c>
      <c r="M39" s="513">
        <v>28</v>
      </c>
      <c r="N39" s="514">
        <v>39934.37337144831</v>
      </c>
    </row>
    <row r="40" spans="1:14" ht="14.45" customHeight="1" x14ac:dyDescent="0.2">
      <c r="A40" s="508" t="s">
        <v>450</v>
      </c>
      <c r="B40" s="509" t="s">
        <v>451</v>
      </c>
      <c r="C40" s="510" t="s">
        <v>462</v>
      </c>
      <c r="D40" s="511" t="s">
        <v>463</v>
      </c>
      <c r="E40" s="512">
        <v>50113001</v>
      </c>
      <c r="F40" s="511" t="s">
        <v>468</v>
      </c>
      <c r="G40" s="510" t="s">
        <v>469</v>
      </c>
      <c r="H40" s="510">
        <v>186403</v>
      </c>
      <c r="I40" s="510">
        <v>85170</v>
      </c>
      <c r="J40" s="510" t="s">
        <v>529</v>
      </c>
      <c r="K40" s="510" t="s">
        <v>530</v>
      </c>
      <c r="L40" s="513">
        <v>604.60310075942027</v>
      </c>
      <c r="M40" s="513">
        <v>140</v>
      </c>
      <c r="N40" s="514">
        <v>84644.434106318833</v>
      </c>
    </row>
    <row r="41" spans="1:14" ht="14.45" customHeight="1" x14ac:dyDescent="0.2">
      <c r="A41" s="508" t="s">
        <v>450</v>
      </c>
      <c r="B41" s="509" t="s">
        <v>451</v>
      </c>
      <c r="C41" s="510" t="s">
        <v>462</v>
      </c>
      <c r="D41" s="511" t="s">
        <v>463</v>
      </c>
      <c r="E41" s="512">
        <v>50113001</v>
      </c>
      <c r="F41" s="511" t="s">
        <v>468</v>
      </c>
      <c r="G41" s="510" t="s">
        <v>469</v>
      </c>
      <c r="H41" s="510">
        <v>10277</v>
      </c>
      <c r="I41" s="510">
        <v>10277</v>
      </c>
      <c r="J41" s="510" t="s">
        <v>531</v>
      </c>
      <c r="K41" s="510" t="s">
        <v>532</v>
      </c>
      <c r="L41" s="513">
        <v>1222.1826026772612</v>
      </c>
      <c r="M41" s="513">
        <v>3</v>
      </c>
      <c r="N41" s="514">
        <v>3666.5478080317835</v>
      </c>
    </row>
    <row r="42" spans="1:14" ht="14.45" customHeight="1" x14ac:dyDescent="0.2">
      <c r="A42" s="508" t="s">
        <v>450</v>
      </c>
      <c r="B42" s="509" t="s">
        <v>451</v>
      </c>
      <c r="C42" s="510" t="s">
        <v>462</v>
      </c>
      <c r="D42" s="511" t="s">
        <v>463</v>
      </c>
      <c r="E42" s="512">
        <v>50113001</v>
      </c>
      <c r="F42" s="511" t="s">
        <v>468</v>
      </c>
      <c r="G42" s="510" t="s">
        <v>469</v>
      </c>
      <c r="H42" s="510">
        <v>131426</v>
      </c>
      <c r="I42" s="510">
        <v>131426</v>
      </c>
      <c r="J42" s="510" t="s">
        <v>533</v>
      </c>
      <c r="K42" s="510" t="s">
        <v>520</v>
      </c>
      <c r="L42" s="513">
        <v>186.43</v>
      </c>
      <c r="M42" s="513">
        <v>9</v>
      </c>
      <c r="N42" s="514">
        <v>1677.8700000000001</v>
      </c>
    </row>
    <row r="43" spans="1:14" ht="14.45" customHeight="1" thickBot="1" x14ac:dyDescent="0.25">
      <c r="A43" s="515" t="s">
        <v>450</v>
      </c>
      <c r="B43" s="516" t="s">
        <v>451</v>
      </c>
      <c r="C43" s="517" t="s">
        <v>462</v>
      </c>
      <c r="D43" s="518" t="s">
        <v>463</v>
      </c>
      <c r="E43" s="519">
        <v>50113001</v>
      </c>
      <c r="F43" s="518" t="s">
        <v>468</v>
      </c>
      <c r="G43" s="517" t="s">
        <v>469</v>
      </c>
      <c r="H43" s="517">
        <v>847178</v>
      </c>
      <c r="I43" s="517">
        <v>107496</v>
      </c>
      <c r="J43" s="517" t="s">
        <v>534</v>
      </c>
      <c r="K43" s="517" t="s">
        <v>535</v>
      </c>
      <c r="L43" s="520">
        <v>573.07451226959074</v>
      </c>
      <c r="M43" s="520">
        <v>53</v>
      </c>
      <c r="N43" s="521">
        <v>30372.949150288307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8A60225-47DA-4A01-9085-E0362C2C474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2" t="s">
        <v>143</v>
      </c>
      <c r="B4" s="523" t="s">
        <v>14</v>
      </c>
      <c r="C4" s="524" t="s">
        <v>2</v>
      </c>
      <c r="D4" s="523" t="s">
        <v>14</v>
      </c>
      <c r="E4" s="524" t="s">
        <v>2</v>
      </c>
      <c r="F4" s="525" t="s">
        <v>14</v>
      </c>
    </row>
    <row r="5" spans="1:6" ht="14.45" customHeight="1" thickBot="1" x14ac:dyDescent="0.25">
      <c r="A5" s="536" t="s">
        <v>536</v>
      </c>
      <c r="B5" s="499"/>
      <c r="C5" s="526">
        <v>0</v>
      </c>
      <c r="D5" s="499">
        <v>2330.04</v>
      </c>
      <c r="E5" s="526">
        <v>1</v>
      </c>
      <c r="F5" s="500">
        <v>2330.04</v>
      </c>
    </row>
    <row r="6" spans="1:6" ht="14.45" customHeight="1" thickBot="1" x14ac:dyDescent="0.25">
      <c r="A6" s="532" t="s">
        <v>3</v>
      </c>
      <c r="B6" s="533"/>
      <c r="C6" s="534">
        <v>0</v>
      </c>
      <c r="D6" s="533">
        <v>2330.04</v>
      </c>
      <c r="E6" s="534">
        <v>1</v>
      </c>
      <c r="F6" s="535">
        <v>2330.04</v>
      </c>
    </row>
    <row r="7" spans="1:6" ht="14.45" customHeight="1" thickBot="1" x14ac:dyDescent="0.25"/>
    <row r="8" spans="1:6" ht="14.45" customHeight="1" thickBot="1" x14ac:dyDescent="0.25">
      <c r="A8" s="536" t="s">
        <v>537</v>
      </c>
      <c r="B8" s="499"/>
      <c r="C8" s="526">
        <v>0</v>
      </c>
      <c r="D8" s="499">
        <v>2330.04</v>
      </c>
      <c r="E8" s="526">
        <v>1</v>
      </c>
      <c r="F8" s="500">
        <v>2330.04</v>
      </c>
    </row>
    <row r="9" spans="1:6" ht="14.45" customHeight="1" thickBot="1" x14ac:dyDescent="0.25">
      <c r="A9" s="532" t="s">
        <v>3</v>
      </c>
      <c r="B9" s="533"/>
      <c r="C9" s="534">
        <v>0</v>
      </c>
      <c r="D9" s="533">
        <v>2330.04</v>
      </c>
      <c r="E9" s="534">
        <v>1</v>
      </c>
      <c r="F9" s="535">
        <v>2330.04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AC223FCA-B1A1-437D-B817-2159863EC35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2020-01-31T13:57:37Z</dcterms:modified>
</cp:coreProperties>
</file>