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F8675BC-C547-4E58-B19E-BA513738B9D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Q15" i="431"/>
  <c r="Q23" i="431"/>
  <c r="N21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L11" i="431"/>
  <c r="L19" i="431"/>
  <c r="M12" i="431"/>
  <c r="O14" i="431"/>
  <c r="P2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L23" i="431"/>
  <c r="O10" i="431"/>
  <c r="P11" i="431"/>
  <c r="P19" i="431"/>
  <c r="Q2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M16" i="431"/>
  <c r="N9" i="431"/>
  <c r="N17" i="431"/>
  <c r="O18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P22" i="431"/>
  <c r="K10" i="431"/>
  <c r="M20" i="431"/>
  <c r="P15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P14" i="431"/>
  <c r="K18" i="431"/>
  <c r="N13" i="431"/>
  <c r="O22" i="431"/>
  <c r="Q16" i="431"/>
  <c r="R16" i="431" l="1"/>
  <c r="S16" i="431"/>
  <c r="S22" i="431"/>
  <c r="R22" i="431"/>
  <c r="S14" i="431"/>
  <c r="R14" i="431"/>
  <c r="S21" i="431"/>
  <c r="R21" i="431"/>
  <c r="S13" i="431"/>
  <c r="R13" i="431"/>
  <c r="S12" i="431"/>
  <c r="R12" i="431"/>
  <c r="S20" i="431"/>
  <c r="R20" i="431"/>
  <c r="S19" i="431"/>
  <c r="R19" i="431"/>
  <c r="S11" i="431"/>
  <c r="R11" i="431"/>
  <c r="R18" i="431"/>
  <c r="S18" i="431"/>
  <c r="R10" i="431"/>
  <c r="S10" i="431"/>
  <c r="R17" i="431"/>
  <c r="S17" i="431"/>
  <c r="S9" i="431"/>
  <c r="R9" i="431"/>
  <c r="S23" i="431"/>
  <c r="R23" i="431"/>
  <c r="S15" i="431"/>
  <c r="R15" i="431"/>
  <c r="A19" i="414"/>
  <c r="Q8" i="431"/>
  <c r="G8" i="431"/>
  <c r="O8" i="431"/>
  <c r="L8" i="431"/>
  <c r="P8" i="431"/>
  <c r="E8" i="431"/>
  <c r="J8" i="431"/>
  <c r="K8" i="431"/>
  <c r="M8" i="431"/>
  <c r="D8" i="431"/>
  <c r="C8" i="431"/>
  <c r="H8" i="431"/>
  <c r="F8" i="431"/>
  <c r="N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23" i="414"/>
  <c r="A15" i="414"/>
  <c r="A16" i="414"/>
  <c r="A4" i="414"/>
  <c r="A6" i="339" l="1"/>
  <c r="A5" i="339"/>
  <c r="C19" i="414"/>
  <c r="D4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4" i="414"/>
  <c r="C24" i="414"/>
  <c r="R3" i="345" l="1"/>
  <c r="Q3" i="345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<sst xmlns="http://schemas.openxmlformats.org/spreadsheetml/2006/main" count="5407" uniqueCount="1023">
  <si>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</si>
  <si>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</si>
  <si>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</si>
  <si>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</si>
  <si>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</si>
  <si>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</si>
  <si>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</si>
  <si>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</si>
  <si>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</si>
  <si>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</si>
  <si>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</si>
  <si>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</si>
  <si>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</si>
  <si>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</si>
  <si>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</si>
  <si>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</si>
  <si>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</si>
  <si>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</si>
  <si>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</si>
  <si>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</si>
  <si>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</si>
  <si>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</si>
  <si>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</si>
  <si>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</si>
  <si>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</si>
  <si>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</si>
  <si>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</si>
  <si>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</si>
  <si>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</si>
  <si>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</si>
  <si>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</si>
  <si>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</si>
  <si>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</si>
  <si>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</si>
  <si>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</si>
  <si>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</si>
  <si>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</si>
  <si>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</si>
  <si>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</si>
  <si>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</si>
  <si>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</si>
  <si>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</si>
  <si>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</si>
  <si>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</si>
  <si>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</si>
  <si>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</si>
  <si>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</si>
  <si>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</si>
  <si>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</si>
  <si>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</si>
  <si>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</si>
  <si>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</si>
  <si>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</si>
  <si>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</si>
  <si>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</si>
  <si>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</si>
  <si>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</si>
  <si>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</si>
  <si>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</si>
  <si>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</si>
  <si>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</si>
  <si>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</si>
  <si>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</si>
  <si>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</si>
  <si>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</si>
  <si>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</si>
  <si>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</si>
  <si>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</si>
  <si>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</si>
  <si>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</si>
  <si>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</si>
  <si>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</si>
  <si>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</si>
  <si>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</si>
  <si>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</si>
  <si>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</si>
  <si>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</si>
  <si>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</si>
  <si>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</si>
  <si>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</si>
  <si>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</si>
  <si>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</si>
  <si>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</si>
  <si>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</si>
  <si>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</si>
  <si>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</si>
  <si>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</si>
  <si>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</si>
  <si>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</si>
  <si>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</si>
  <si>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</si>
  <si>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</si>
  <si>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</si>
  <si>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</si>
  <si>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</si>
  <si>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</si>
  <si>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</si>
  <si>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</si>
  <si>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</si>
  <si>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</si>
  <si>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</si>
  <si>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</si>
  <si>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</si>
  <si>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</si>
  <si>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</si>
  <si>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</si>
  <si>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</si>
  <si>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</si>
  <si>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</si>
  <si>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</si>
  <si>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</si>
  <si>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</si>
  <si>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</si>
  <si>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</si>
  <si>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</si>
  <si>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</si>
  <si>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</si>
  <si>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</si>
  <si>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</si>
  <si>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</si>
  <si>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</si>
  <si>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</si>
  <si>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</si>
  <si>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</si>
  <si>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</si>
  <si>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</si>
  <si>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</si>
  <si>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</si>
  <si>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</si>
  <si>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</si>
  <si>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</si>
  <si>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</si>
  <si>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</si>
  <si>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</si>
  <si>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</si>
  <si>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</si>
  <si>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</si>
  <si>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</si>
  <si>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</si>
  <si>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</si>
  <si>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</si>
  <si>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</si>
  <si>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</si>
  <si>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</si>
  <si>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</si>
  <si>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</si>
  <si>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</si>
  <si>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</si>
  <si>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</si>
  <si>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</si>
  <si>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</si>
  <si>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</si>
  <si>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</si>
  <si>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</si>
  <si>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</si>
  <si>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</si>
  <si>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</si>
  <si>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</si>
  <si>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</si>
  <si>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</si>
  <si>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</si>
  <si>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</si>
  <si>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</si>
  <si>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</si>
  <si>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</si>
  <si>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</si>
  <si>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</si>
  <si>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</si>
  <si>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</si>
  <si>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</si>
  <si>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</si>
  <si>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</si>
  <si>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</si>
  <si>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</si>
  <si>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</si>
  <si>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</si>
  <si>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</si>
  <si>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</si>
  <si>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</si>
  <si>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</si>
  <si>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</si>
  <si>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</si>
  <si>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</si>
  <si>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</si>
  <si>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</si>
  <si>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</si>
  <si>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</si>
  <si>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</si>
  <si>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</si>
  <si>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</si>
  <si>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</si>
  <si>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</si>
  <si>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</si>
  <si>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</si>
  <si>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</si>
  <si>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</si>
  <si>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</si>
  <si>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</si>
  <si>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</si>
  <si>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</si>
  <si>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</si>
  <si>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</si>
  <si>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</si>
  <si>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</si>
  <si>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</si>
  <si>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</si>
  <si>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</si>
  <si>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</si>
  <si>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</si>
  <si>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</si>
  <si>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</si>
  <si>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</si>
  <si>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</si>
  <si>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</si>
  <si>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</si>
  <si>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</si>
  <si>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</si>
  <si>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</si>
  <si>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</si>
  <si>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</si>
  <si>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</si>
  <si>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</si>
  <si>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</si>
  <si>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</si>
  <si>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</si>
  <si>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</si>
  <si>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</si>
  <si>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</si>
  <si>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</si>
  <si>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</si>
  <si>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</si>
  <si>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</si>
  <si>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</si>
  <si>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</si>
  <si>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</si>
  <si>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</si>
  <si>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</si>
  <si>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</si>
  <si>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</si>
  <si>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</si>
  <si>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</si>
  <si>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</si>
  <si>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</si>
  <si>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</si>
  <si>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</si>
  <si>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</si>
  <si>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</si>
  <si>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</si>
  <si>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</si>
  <si>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</si>
  <si>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</si>
  <si>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</si>
  <si>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</si>
  <si>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</si>
  <si>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</si>
  <si>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</si>
  <si>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</si>
  <si>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</si>
  <si>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</si>
  <si>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</si>
  <si>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</si>
  <si>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</si>
  <si>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</si>
  <si>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</si>
  <si>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</si>
  <si>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</si>
  <si>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</si>
  <si>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</si>
  <si>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</si>
  <si>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</si>
  <si>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pracovního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</si>
  <si>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</si>
  <si>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</si>
  <si>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</si>
  <si>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</si>
  <si>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</si>
  <si>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</si>
  <si>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</si>
  <si>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</si>
  <si>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</si>
  <si>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</si>
  <si>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</si>
  <si>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</si>
  <si>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</si>
  <si>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</si>
  <si>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</si>
  <si>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</si>
  <si>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</si>
  <si>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</si>
  <si>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</si>
  <si>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</si>
  <si>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</si>
  <si>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</si>
  <si>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</si>
  <si>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</si>
  <si>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</si>
  <si>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</si>
  <si>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</si>
  <si>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</si>
  <si>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</si>
  <si>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</si>
  <si>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</si>
  <si>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</si>
  <si>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</si>
  <si>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</si>
  <si>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</si>
  <si>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</si>
  <si>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</si>
  <si>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</si>
  <si>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</si>
  <si>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</si>
  <si>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</si>
  <si>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</si>
  <si>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</si>
  <si>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</si>
  <si>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</si>
  <si>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</si>
  <si>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</si>
  <si>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</si>
  <si>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</si>
  <si>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</si>
  <si>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</si>
  <si>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</si>
  <si>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</si>
  <si>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</si>
  <si>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</si>
  <si>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</si>
  <si>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</si>
  <si>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</si>
  <si>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</si>
  <si>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</si>
  <si>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</si>
  <si>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</si>
  <si>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</si>
  <si>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</si>
  <si>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</si>
  <si>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</si>
  <si>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</si>
  <si>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</si>
  <si>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</si>
  <si>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</si>
  <si>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</si>
  <si>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</si>
  <si>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</si>
  <si>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</si>
  <si>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</si>
  <si>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</si>
  <si>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</si>
  <si>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</si>
  <si>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</si>
  <si>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</si>
  <si>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</si>
  <si>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</si>
  <si>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</si>
  <si>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</si>
  <si>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</si>
  <si>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</si>
  <si>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</si>
  <si>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</si>
  <si>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</si>
  <si>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</si>
  <si>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</si>
  <si>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</si>
  <si>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</si>
  <si>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</si>
  <si>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</si>
  <si>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</si>
  <si>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</si>
  <si>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</si>
  <si>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</si>
  <si>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</si>
  <si>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</si>
  <si>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</si>
  <si>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</si>
  <si>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</si>
  <si>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</si>
  <si>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</si>
  <si>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</si>
  <si>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</si>
  <si>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</si>
  <si>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</si>
  <si>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</si>
  <si>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</si>
  <si>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</si>
  <si>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</si>
  <si>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</si>
  <si>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</si>
  <si>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</si>
  <si>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</si>
  <si>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</si>
  <si>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</si>
  <si>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</si>
  <si>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</si>
  <si>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</si>
  <si>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</si>
  <si>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</si>
  <si>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</si>
  <si>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</si>
  <si>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</si>
  <si>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</si>
  <si>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</si>
  <si>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</si>
  <si>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</si>
  <si>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</si>
  <si>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</si>
  <si>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</si>
  <si>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</si>
  <si>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</si>
  <si>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</si>
  <si>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</si>
  <si>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</si>
  <si>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</si>
  <si>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</si>
  <si>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</si>
  <si>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</si>
  <si>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</si>
  <si>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</si>
  <si>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</si>
  <si>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</si>
  <si>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</si>
  <si>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</si>
  <si>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</si>
  <si>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</si>
  <si>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          64824046     Čerpání FKSP - rehab. a prev. péče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</si>
  <si>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</si>
  <si>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</si>
  <si>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</si>
  <si>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</si>
  <si>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</si>
  <si>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</si>
  <si>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</si>
  <si>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</si>
  <si>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</si>
  <si>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</si>
  <si>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</si>
  <si>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</si>
  <si>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</si>
  <si>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</si>
  <si>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</si>
  <si>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</si>
  <si>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</si>
  <si>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</si>
  <si>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</si>
  <si>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</si>
  <si>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</si>
  <si>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</si>
  <si>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</si>
  <si>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</si>
  <si>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</si>
  <si>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</si>
  <si>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</si>
  <si>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</si>
  <si>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</si>
  <si>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</si>
  <si>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</si>
  <si>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</si>
  <si>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</si>
  <si>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</si>
  <si>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</si>
  <si>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</si>
  <si>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19</t>
  </si>
  <si>
    <t>PRAC: Klinika pracovního lékařství</t>
  </si>
  <si>
    <t>50113001 - léky - paušál (LEK)</t>
  </si>
  <si>
    <t>50113190 - léky - medicinální plyny (sklad SVM)</t>
  </si>
  <si>
    <t>PRAC: Klinika pracovního lékařství Celkem</t>
  </si>
  <si>
    <t>1921</t>
  </si>
  <si>
    <t>PRAC: ambulance</t>
  </si>
  <si>
    <t>PRAC: ambulance Celkem</t>
  </si>
  <si>
    <t>SumaNS</t>
  </si>
  <si>
    <t>1923</t>
  </si>
  <si>
    <t>PRAC: ambulance - Centrum očkování</t>
  </si>
  <si>
    <t>mezeraNS</t>
  </si>
  <si>
    <t>PRAC: ambulance - Centrum očkování Celkem</t>
  </si>
  <si>
    <t>1922</t>
  </si>
  <si>
    <t>PRAC: ambulance - péče o zaměstnance FNO</t>
  </si>
  <si>
    <t>PRAC: ambulance - péče o zaměstnance FNO Celkem</t>
  </si>
  <si>
    <t>1924</t>
  </si>
  <si>
    <t>PRAC: ambulance - COVID-19 vakcinační centrum</t>
  </si>
  <si>
    <t>PRAC: ambulance - COVID-19 vakcinační centrum Celkem</t>
  </si>
  <si>
    <t>1901</t>
  </si>
  <si>
    <t>PRAC: vedení klinického pracoviště</t>
  </si>
  <si>
    <t>PRAC: vedení klinického pracoviště Celkem</t>
  </si>
  <si>
    <t>1925</t>
  </si>
  <si>
    <t>PRAC: ambulance - COVID-19 mobilní očkovací teamy</t>
  </si>
  <si>
    <t>PRAC: ambulance - COVID-19 mobilní očkovací teamy Celkem</t>
  </si>
  <si>
    <t>léky - paušál (LEK)</t>
  </si>
  <si>
    <t>O</t>
  </si>
  <si>
    <t>SINUPRET</t>
  </si>
  <si>
    <t>GTT 1X100ML</t>
  </si>
  <si>
    <t>SUFENTANIL TORREX 5MCG/ML</t>
  </si>
  <si>
    <t>INJ SOL 5X10ML (50rg)</t>
  </si>
  <si>
    <t>ADRENALIN LECIVA</t>
  </si>
  <si>
    <t>INJ 5X1ML/1MG</t>
  </si>
  <si>
    <t>KL EKG GEL 100G</t>
  </si>
  <si>
    <t>KL ETHANOLUM 96%</t>
  </si>
  <si>
    <t>KL SOL.AC.ACETICI 2% 1000g</t>
  </si>
  <si>
    <t>NITROGLYCERIN-SLOVAKOFARMA</t>
  </si>
  <si>
    <t>0,5MG TBL SLG 20</t>
  </si>
  <si>
    <t>AVAXIM</t>
  </si>
  <si>
    <t>INJ SUS 1X0.5ML-STŘ</t>
  </si>
  <si>
    <t>FSME-IMMUN 0,5 ML</t>
  </si>
  <si>
    <t>INJ SUS ISP 1X0,5ML+JX0,5ML</t>
  </si>
  <si>
    <t>Prevenar 13 inj.sus.1x0.5 ml+SJ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</si>
  <si>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</si>
  <si>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</si>
  <si>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</si>
  <si>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</si>
  <si>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</si>
  <si>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</si>
  <si>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VERORAB</t>
  </si>
  <si>
    <t>INJ PSU LQF 1DAV.+0.5ML ST</t>
  </si>
  <si>
    <t>0.9% W/V SODIUM CHLORIDE I.V.</t>
  </si>
  <si>
    <t>INJ 20X10ML</t>
  </si>
  <si>
    <t>APAURIN</t>
  </si>
  <si>
    <t>INJ 10X2ML/10MG</t>
  </si>
  <si>
    <t>AQUA PRO INJECTIONE BRAUN</t>
  </si>
  <si>
    <t>INJ SOL 20X10ML-PLA</t>
  </si>
  <si>
    <t>ARDEANUTRISOL G 40</t>
  </si>
  <si>
    <t>400G/L INF SOL 20X80ML</t>
  </si>
  <si>
    <t>ATROPIN BBP</t>
  </si>
  <si>
    <t>1MG/ML INJ SOL 10X1ML</t>
  </si>
  <si>
    <t>COMIRNATY</t>
  </si>
  <si>
    <t>500MCG/ML INJ CNC DIS (1 amp)</t>
  </si>
  <si>
    <t>COVID-19 VACCINE ASTRAZENECA</t>
  </si>
  <si>
    <t>2,5x10 8INF.U/0,5ML INJ SUS 10x5ML</t>
  </si>
  <si>
    <t>COVID-19 VACCINE MODERNA</t>
  </si>
  <si>
    <t>0,2MG/ML INJ DIS 10X5ML</t>
  </si>
  <si>
    <t>DITHIADEN</t>
  </si>
  <si>
    <t>INJ 10X2ML</t>
  </si>
  <si>
    <t>TBL 20X2MG</t>
  </si>
  <si>
    <t>EPIPEN</t>
  </si>
  <si>
    <t>300MCG INJ SOL PEP 2X0,3ML</t>
  </si>
  <si>
    <t>300MCG INJ SOL PEP 1X0,3ML</t>
  </si>
  <si>
    <t>HYDROCORTISON VUAB 100 MG</t>
  </si>
  <si>
    <t>INJ PLV SOL 1X100MG</t>
  </si>
  <si>
    <t>CHLORID SODNÝ 0,9% BRAUN</t>
  </si>
  <si>
    <t>INF SOL 10X1000MLPLAH</t>
  </si>
  <si>
    <t>INJ SOL 100X20ML II</t>
  </si>
  <si>
    <t>PREDNISON 20 LECIVA</t>
  </si>
  <si>
    <t>TBL 20X20MG(BLISTR)</t>
  </si>
  <si>
    <t>SYNTOPHYLLIN</t>
  </si>
  <si>
    <t>INJ 5X10ML/240MG</t>
  </si>
  <si>
    <t>P</t>
  </si>
  <si>
    <t>VENTOLIN INHALER N</t>
  </si>
  <si>
    <t>100MCG/DÁV INH SUS PSS 200DÁV</t>
  </si>
  <si>
    <t>1924 - PRAC: ambulance - COVID-19 vakcinační centrum</t>
  </si>
  <si>
    <t>R03AC02 - SALBUTAMOL</t>
  </si>
  <si>
    <t>R03AC02</t>
  </si>
  <si>
    <t>231956</t>
  </si>
  <si>
    <t>Přehled plnění pozitivního listu - spotřeba léčivých přípravků - orientační přehled</t>
  </si>
  <si>
    <t>19 - PRAC: Klinika pracovního lékařství</t>
  </si>
  <si>
    <t>1921 - PRAC: ambulance</t>
  </si>
  <si>
    <t>1923 - PRAC: ambulance - Centrum očkování</t>
  </si>
  <si>
    <t>1925 - PRAC: ambulance - COVID-19 mobilní očkovací teamy</t>
  </si>
  <si>
    <t>Klinika pracovního lékařství</t>
  </si>
  <si>
    <t>HVLP</t>
  </si>
  <si>
    <t>IPLP</t>
  </si>
  <si>
    <t>SumaKL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</si>
  <si>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</si>
  <si>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</si>
  <si>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</si>
  <si>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</si>
  <si>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</si>
  <si>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</si>
  <si>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Janošíková Magdaléna</t>
  </si>
  <si>
    <t>Vildová Helena</t>
  </si>
  <si>
    <t>CETIRIZIN</t>
  </si>
  <si>
    <t>99600</t>
  </si>
  <si>
    <t>ZODAC</t>
  </si>
  <si>
    <t>10MG TBL FLM 90</t>
  </si>
  <si>
    <t>ERDOSTEIN</t>
  </si>
  <si>
    <t>87076</t>
  </si>
  <si>
    <t>ERDOMED</t>
  </si>
  <si>
    <t>300MG CPS DUR 20</t>
  </si>
  <si>
    <t>FAMOTIDIN</t>
  </si>
  <si>
    <t>96193</t>
  </si>
  <si>
    <t>FAMOSAN</t>
  </si>
  <si>
    <t>20MG TBL FLM 20</t>
  </si>
  <si>
    <t>INOSIN PRANOBEX</t>
  </si>
  <si>
    <t>162748</t>
  </si>
  <si>
    <t>ISOPRINOSINE</t>
  </si>
  <si>
    <t>500MG TBL NOB 100</t>
  </si>
  <si>
    <t>JINÁ ANTIHISTAMINIKA PRO SYSTÉMOVOU APLIKACI</t>
  </si>
  <si>
    <t>2479</t>
  </si>
  <si>
    <t>2MG TBL NOB 20</t>
  </si>
  <si>
    <t>KLARITHROMYCIN</t>
  </si>
  <si>
    <t>216199</t>
  </si>
  <si>
    <t>KLACID</t>
  </si>
  <si>
    <t>500MG TBL FLM 14</t>
  </si>
  <si>
    <t>AMOXICILIN A  INHIBITOR BETA-LAKTAMASY</t>
  </si>
  <si>
    <t>5951</t>
  </si>
  <si>
    <t>AMOKSIKLAV 1 G</t>
  </si>
  <si>
    <t>875MG/125MG TBL FLM 14</t>
  </si>
  <si>
    <t>Jiná</t>
  </si>
  <si>
    <t>*2055</t>
  </si>
  <si>
    <t>Jiný</t>
  </si>
  <si>
    <t>47033</t>
  </si>
  <si>
    <t>35MG/ML POR PLV SUS 100ML</t>
  </si>
  <si>
    <t>235808</t>
  </si>
  <si>
    <t>PERINDOPRIL A BISOPROLOL</t>
  </si>
  <si>
    <t>213255</t>
  </si>
  <si>
    <t>COSYREL</t>
  </si>
  <si>
    <t>5MG/5MG TBL FLM 30</t>
  </si>
  <si>
    <t>JINÁ ANTIBIOTIKA PRO LOKÁLNÍ APLIKACI</t>
  </si>
  <si>
    <t>1066</t>
  </si>
  <si>
    <t>FRAMYKOIN</t>
  </si>
  <si>
    <t>250IU/G+5,2MG/G UNG 10G</t>
  </si>
  <si>
    <t>KYSELINA FUSIDOVÁ</t>
  </si>
  <si>
    <t>84492</t>
  </si>
  <si>
    <t>FUCIDIN</t>
  </si>
  <si>
    <t>20MG/G CRM 1X15G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</si>
  <si>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</si>
  <si>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</si>
  <si>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</si>
  <si>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J05AX05 - INOSIN PRANOBEX</t>
  </si>
  <si>
    <t>J01CR02 - AMOXICILIN A  INHIBITOR BETA-LAKTAMASY</t>
  </si>
  <si>
    <t>R06AE07 - CETIRIZIN</t>
  </si>
  <si>
    <t>J01CR02</t>
  </si>
  <si>
    <t>J05AX05</t>
  </si>
  <si>
    <t>R06AE07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</si>
  <si>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</si>
  <si>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</si>
  <si>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</si>
  <si>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</si>
  <si>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</si>
  <si>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</si>
  <si>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</si>
  <si>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</si>
  <si>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</si>
  <si>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mezeraKL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</si>
  <si>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</si>
  <si>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</si>
  <si>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</si>
  <si>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</si>
  <si>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</si>
  <si>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</si>
  <si>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DG379</t>
  </si>
  <si>
    <t>Doprava 21%</t>
  </si>
  <si>
    <t>DG211</t>
  </si>
  <si>
    <t>HEPTAPHAN, DIAG.PROUZKY 50 ks</t>
  </si>
  <si>
    <t>DF209</t>
  </si>
  <si>
    <t>Multi 10 Drugs of Abuse Test</t>
  </si>
  <si>
    <t>50115050</t>
  </si>
  <si>
    <t>obvazový materiál (Z502)</t>
  </si>
  <si>
    <t>ZB404</t>
  </si>
  <si>
    <t>NĂˇplast cosmos 8 cm x 1 m 5403353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</si>
  <si>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</si>
  <si>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</si>
  <si>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</si>
  <si>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</si>
  <si>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</si>
  <si>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</si>
  <si>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ZB771</t>
  </si>
  <si>
    <t>DrĹľĂˇk jehly Vacuette zĂˇkladnĂ­ 450201</t>
  </si>
  <si>
    <t>ZO054</t>
  </si>
  <si>
    <t>Filtr antibakteriĂˇlnĂ­ a virovĂ˝ jednorĂˇzovĂ˝ PULMOSAFE II vÄŤetnÄ› nĂˇĂşstku a nosnĂ­ svorky bal. Ăˇ 100 ks LM4022(2021,2022)</t>
  </si>
  <si>
    <t>ZB724</t>
  </si>
  <si>
    <t>KapilĂˇra sedimentaÄŤnĂ­ Vacuette kalibrovanĂˇ 727111</t>
  </si>
  <si>
    <t>ZF159</t>
  </si>
  <si>
    <t>NĂˇdoba na kontaminovanĂ˝ ostrĂ˝ odpad  1 l   kulatĂˇ 15-0002/2</t>
  </si>
  <si>
    <t>ZB754</t>
  </si>
  <si>
    <t>Zkumavka odbÄ›rovĂˇ Vacuette ÄŤernĂˇ 2 ml sedimentace polouzavĹ™enĂˇ 454073</t>
  </si>
  <si>
    <t>ZB761</t>
  </si>
  <si>
    <t>Zkumavka odbÄ›rovĂˇ Vacuette ÄŤervenĂˇ 4 ml sĂ©rum 454092</t>
  </si>
  <si>
    <t>ZB774</t>
  </si>
  <si>
    <t>Zkumavka odbÄ›rovĂˇ Vacuette ÄŤervenĂˇ 5 ml gel 456071</t>
  </si>
  <si>
    <t>ZB756</t>
  </si>
  <si>
    <t>Zkumavka odbÄ›rovĂˇ Vacuette fialovĂˇ 3 ml K3 edta 454086</t>
  </si>
  <si>
    <t>ZT285</t>
  </si>
  <si>
    <t>Zkumavka odbÄ›rovĂˇ Vacuette koagulace modrĂˇ Quick 3,5 ml 3,2% CitrĂˇt sodnĂ˝ modrĂˇ 13 x 75 mm 454327</t>
  </si>
  <si>
    <t>ZB773</t>
  </si>
  <si>
    <t>Zkumavka odbÄ›rovĂˇ Vacuette ĹˇedĂˇ-glykemie 454085</t>
  </si>
  <si>
    <t>ZI179</t>
  </si>
  <si>
    <t>Zkumavka s mediem + flovakovanĂ˝ tampon eSwab rĹŻĹľovĂ˝ (nos,krk,vagina,koneÄŤnĂ­k,rĂˇny,fekĂˇlnĂ­ vzo) 490CE.A</t>
  </si>
  <si>
    <t>50115065</t>
  </si>
  <si>
    <t>ZPr - vpichovací materiál (Z530)</t>
  </si>
  <si>
    <t>ZB768</t>
  </si>
  <si>
    <t>Jehla vakuovĂˇ Vacuette 216/38 mm zelenĂˇ 450076</t>
  </si>
  <si>
    <t>50115067</t>
  </si>
  <si>
    <t>ZPr - rukavice (Z532)</t>
  </si>
  <si>
    <t>ZT074</t>
  </si>
  <si>
    <t>Rukavice vyĹˇetĹ™ovacĂ­ nitril nesterilnĂ­ bez pudru Nitrylex Classic vel. M RD30096003</t>
  </si>
  <si>
    <t>ZT082</t>
  </si>
  <si>
    <t>Rukavice vyĹˇetĹ™ovacĂ­ nitril nesterilnĂ­ modrĂ© vel. L bal. Ăˇ 100 ks SM-L-nitril-VGlove</t>
  </si>
  <si>
    <t>ZA547</t>
  </si>
  <si>
    <t>KrytĂ­ inadine nepĹ™ilnavĂ© 9,5 x 9,5 cm 1/10 SYS01512EE</t>
  </si>
  <si>
    <t>ZN473</t>
  </si>
  <si>
    <t>Vata obvazovĂˇ 200 g nesterilnĂ­ sklĂˇdanĂˇ 1321900103</t>
  </si>
  <si>
    <t>ZP511</t>
  </si>
  <si>
    <t>Elektroda k EMG nalepovacĂ­ jednorĂˇzovĂˇ  Deymed s konektorem TouchProof 1,5 x 0,7mm dĂ©lka kabelu 8 cm bal. Ăˇ 12 ks 97-153</t>
  </si>
  <si>
    <t>ZP300</t>
  </si>
  <si>
    <t>Ĺ krtidlo se sponou pro dospÄ›lĂ© bez latexu modrĂ© dĂ©lka 400 mm 09820-B</t>
  </si>
  <si>
    <t>ZL105</t>
  </si>
  <si>
    <t>NĂˇstavec Vacuette pro odbÄ›r moÄŤe ke zkumavce vacuete 450251</t>
  </si>
  <si>
    <t>ZI182</t>
  </si>
  <si>
    <t>Zkumavka moÄŤovĂˇ + aplikĂˇtor s chem.stabilizĂˇtorem UriSwab ĹľlutĂˇ 802CE.A - dlouhodobĂ˝ vĂ˝padek</t>
  </si>
  <si>
    <t>ZB777</t>
  </si>
  <si>
    <t>Zkumavka odbÄ›rovĂˇ Vacuette ÄŤervenĂˇ 3,5 ml gel 454071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</si>
  <si>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</si>
  <si>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</si>
  <si>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</si>
  <si>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</si>
  <si>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ZG515</t>
  </si>
  <si>
    <t>Zkumavka odbÄ›rovĂˇ Vacuette moÄŤovĂˇ 10,5 ml bal. Ăˇ 50 ks 455007</t>
  </si>
  <si>
    <t>ZB776</t>
  </si>
  <si>
    <t>Zkumavka odbÄ›rovĂˇ Vacuette zelenĂˇ 3 ml LH 454082</t>
  </si>
  <si>
    <t>ZB764</t>
  </si>
  <si>
    <t>Zkumavka odbÄ›rovĂˇ Vacuette zelenĂˇ 4 ml natrium - heparin 454051</t>
  </si>
  <si>
    <t>ZA360</t>
  </si>
  <si>
    <t>Jehla injekÄŤnĂ­ 0,5 x 25 mm oranĹľovĂˇ 9186158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</si>
  <si>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</si>
  <si>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</si>
  <si>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</si>
  <si>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</si>
  <si>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ZT123</t>
  </si>
  <si>
    <t>Rukavice vyĹˇetĹ™ovacĂ­ nitril nesterilnĂ­ bez pudru ONE PLUS vel. L bal. Ăˇ 100 ks 9450-016.04</t>
  </si>
  <si>
    <t>ZA564</t>
  </si>
  <si>
    <t>KrytĂ­ curafix (curagard SP) fixace i.v. kanyl pro dospÄ›lĂ©  sterilnĂ­ 5,5 x 6,5 cm bal. Ăˇ 100 ks (nĂˇhrada za Tegaderm i. v.) 31886</t>
  </si>
  <si>
    <t>ZN366</t>
  </si>
  <si>
    <t>NĂˇplast poinjekÄŤnĂ­ elastickĂˇ tkanĂˇ jednotl. baleno 19 mm x 72 mm P-CURE1972ELAST</t>
  </si>
  <si>
    <t>ZA318</t>
  </si>
  <si>
    <t>NĂˇplast transpore 1,25 cm x 9,14 m 1527-0</t>
  </si>
  <si>
    <t>ZA593</t>
  </si>
  <si>
    <t>Tampon sterilnĂ­ stĂˇÄŤenĂ˝ 20 x 20 cm / 5 ks 28003+</t>
  </si>
  <si>
    <t>ZD151</t>
  </si>
  <si>
    <t>Ambuvak pro dospÄ›lĂ© vak 1,5 l komplet (maska, hadiÄŤka, rezervoĂˇr) 7152000</t>
  </si>
  <si>
    <t>ZI953</t>
  </si>
  <si>
    <t>Ambuvak pro dospÄ›lĂ© vak 1,6 l komplet (maska 4 a 5, hadiÄŤka, rezervoĂˇr) 48.010.55.004</t>
  </si>
  <si>
    <t>ZA738</t>
  </si>
  <si>
    <t>Filtr mini spike zelenĂ˝ 4550242</t>
  </si>
  <si>
    <t>ZD839</t>
  </si>
  <si>
    <t>Fonendoskop jednostrannĂ˝ Typ - SCHWESTERN, zelenĂ˝ 76.001.00.002</t>
  </si>
  <si>
    <t>ZQ248</t>
  </si>
  <si>
    <t>HadiÄŤka spojovacĂ­ HS 1,8 x 450 mm LL DEPH free 2200 045 ND</t>
  </si>
  <si>
    <t>ZD809</t>
  </si>
  <si>
    <t>Kanyla venĂłznĂ­ perifernĂ­ vasofix 20G rĹŻĹľovĂˇ s injekÄŤnĂ­m portem, safety 4269110S-01</t>
  </si>
  <si>
    <t>ZD808</t>
  </si>
  <si>
    <t>Kanyla venĂłznĂ­ perifernĂ­ vasofix 22G modrĂˇ s injekÄŤnĂ­m portem, safety 4269098S-01</t>
  </si>
  <si>
    <t>ZK884</t>
  </si>
  <si>
    <t>Kohout trojcestnĂ˝ discofix modrĂ˝ 4095111</t>
  </si>
  <si>
    <t>ZB844</t>
  </si>
  <si>
    <t>Ĺ krtidlo Esmarch - pryĹľovĂ© obinadlo 60 x 1250 KVS 06125</t>
  </si>
  <si>
    <t>ZE159</t>
  </si>
  <si>
    <t>NĂˇdoba na kontaminovanĂ˝ ostrĂ˝ odpad 2 l  kulatĂˇ  15-0003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</si>
  <si>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</si>
  <si>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</si>
  <si>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</si>
  <si>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</si>
  <si>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ZS016</t>
  </si>
  <si>
    <t>StĹ™Ă­kaÄŤka injekÄŤnĂ­ 3-dĂ­lnĂˇ 1 ml L tuberculin bez jehly, centrickĂˇ ĹˇpiÄŤka, bezzbytkovĂˇ, bal. Ăˇ 100 ks KD1301B</t>
  </si>
  <si>
    <t>ZT382</t>
  </si>
  <si>
    <t>StĹ™Ă­kaÄŤka injekÄŤnĂ­ 3-dĂ­lnĂˇ 1 ml L tuberculin s jehlou graduovĂˇnĂ­ Ăˇ 0,1 ml 23G x 25 mm bezezbytkovĂˇ 20210102</t>
  </si>
  <si>
    <t>ZT298</t>
  </si>
  <si>
    <t>StĹ™Ă­kaÄŤka injekÄŤnĂ­ 3-dĂ­lnĂˇ 1 ml tuberculin s jehlou KD-JECT III graduovĂˇnĂ­ Ăˇ 0,1 ml 25G x 5/8" 0,5 x 16 mm bezezbytkovĂˇ F0400B</t>
  </si>
  <si>
    <t>ZA271</t>
  </si>
  <si>
    <t>Vzduchovod ĂşstnĂ­ ÄŤ. 0 ÄŤernĂ˝ vel. 6 jednorĂˇzovĂ˝ sterilnĂ­ bal. Ăˇ 25 ks 73.900.00.010</t>
  </si>
  <si>
    <t>ZA838</t>
  </si>
  <si>
    <t>Vzduchovod ĂşstnĂ­ ÄŤ. 1 bĂ­lĂ˝ vel. 7 jednorĂˇzovĂ˝ sterilnĂ­ bal. Ăˇ 25 ks 73.900.00.100</t>
  </si>
  <si>
    <t>ZA944</t>
  </si>
  <si>
    <t>Vzduchovod ĂşstnĂ­ ÄŤ. 2 zelenĂ˝ vel. 8 jednorĂˇzovĂ˝ sterilnĂ­ bal. Ăˇ 25 ks 73.900.00.200</t>
  </si>
  <si>
    <t>ZB035</t>
  </si>
  <si>
    <t>Vzduchovod ĂşstnĂ­ ÄŤ. 4 ÄŤervenĂ˝ vel. 10 jednorĂˇzovĂ˝ sterilnĂ­ bal. Ăˇ 25 ks 73.900.00.400</t>
  </si>
  <si>
    <t>ZR260</t>
  </si>
  <si>
    <t>Vzduchovod nosnĂ­ 7,0 mm sterilnĂ­ bal.Ăˇ 20 ks 43.008.03.070</t>
  </si>
  <si>
    <t>ZR262</t>
  </si>
  <si>
    <t>Vzduchovod nosnĂ­ 8,0 mm sterilnĂ­ bal.Ăˇ 20 ks 43.008.03.080</t>
  </si>
  <si>
    <t>ZA999</t>
  </si>
  <si>
    <t>Jehla injekÄŤnĂ­ 0,5 x 16 mm oranĹľovĂˇ 4657853</t>
  </si>
  <si>
    <t>ZT381</t>
  </si>
  <si>
    <t>Jehla injekÄŤnĂ­ 0,5 xÂ 25 mm, oranĹľovĂˇ, sterilnĂ­, bal. Ăˇ 100 ks F0212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</si>
  <si>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</si>
  <si>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</si>
  <si>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</si>
  <si>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</si>
  <si>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</si>
  <si>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</si>
  <si>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</si>
  <si>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</si>
  <si>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ZT314</t>
  </si>
  <si>
    <t>Jehla injekÄŤnĂ­ BD Microlance 21G 0,8 x 40 mm zelenĂˇ, bal. Ăˇ 100 ks 304432</t>
  </si>
  <si>
    <t>ZT077</t>
  </si>
  <si>
    <t>Rukavice vyĹˇetĹ™ovacĂ­ nitril nesterilnĂ­ bez pudru GLOVE svÄ›tle modrĂ© vel. M</t>
  </si>
  <si>
    <t>ZT122</t>
  </si>
  <si>
    <t>Rukavice vyĹˇetĹ™ovacĂ­ nitril nesterilnĂ­ bez pudru ONE PLUS vel. M bal. Ăˇ 100 ks 9450-014.04</t>
  </si>
  <si>
    <t>ZC923</t>
  </si>
  <si>
    <t>Rukavice vyĹˇetĹ™ovacĂ­ nitril nesterilnĂ­ bez pudru sempercare Velvet vel. L bal. Ăˇ 200 ks 106404</t>
  </si>
  <si>
    <t>ZT080</t>
  </si>
  <si>
    <t>Rukavice vyĹˇetĹ™ovacĂ­ nitril nesterilnĂ­ modrĂ© vel. L bal. Ăˇ 100 ks Renmed06</t>
  </si>
  <si>
    <t>ZT081</t>
  </si>
  <si>
    <t>Rukavice vyĹˇetĹ™ovacĂ­ nitril nesterilnĂ­ modrĂ© vel. M bal. Ăˇ 100 ks SM-M-nitril-VGlove</t>
  </si>
  <si>
    <t>50115079</t>
  </si>
  <si>
    <t>ZPr - internzivní péče (Z542)</t>
  </si>
  <si>
    <t>ZB173</t>
  </si>
  <si>
    <t>Maska kyslĂ­kovĂˇ dospÄ›lĂˇ s hadiÄŤkou a nosnĂ­ svorkou (OS/100) H-103013</t>
  </si>
  <si>
    <t>ZT231</t>
  </si>
  <si>
    <t>Rukavice vyĹˇetĹ™ovacĂ­ nitril nesterilnĂ­ bez pudru Nitrylex Classic vel. L RD30096004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</si>
  <si>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</si>
  <si>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</si>
  <si>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</si>
  <si>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</si>
  <si>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</si>
  <si>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</si>
  <si>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</si>
  <si>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</si>
  <si>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</si>
  <si>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</si>
  <si>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</si>
  <si>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</si>
  <si>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</si>
  <si>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</si>
  <si>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dětské sestry §5/D4</t>
  </si>
  <si>
    <t>dětské sestry §5/D2</t>
  </si>
  <si>
    <t>dětské sestry §5/D3</t>
  </si>
  <si>
    <t>zdravotně - sociální pracovníci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</si>
  <si>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</si>
  <si>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</si>
  <si>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</si>
  <si>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</si>
  <si>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</si>
  <si>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 xml:space="preserve">961 - 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</si>
  <si>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</si>
  <si>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</si>
  <si>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</si>
  <si>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</si>
  <si>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</si>
  <si>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Aleksijević Darina</t>
  </si>
  <si>
    <t>Bartlová Klára</t>
  </si>
  <si>
    <t>Baštan Anna</t>
  </si>
  <si>
    <t>Benická Alžběta</t>
  </si>
  <si>
    <t>Béreš Maroš</t>
  </si>
  <si>
    <t>Boček Jonáš</t>
  </si>
  <si>
    <t>Braunová Jaroslava</t>
  </si>
  <si>
    <t>Brijarová Markéta</t>
  </si>
  <si>
    <t>Buláková Sabína</t>
  </si>
  <si>
    <t>Bundárová Lucie</t>
  </si>
  <si>
    <t>Čech Libor</t>
  </si>
  <si>
    <t>Čechová Ivana</t>
  </si>
  <si>
    <t>Doležalová Jana</t>
  </si>
  <si>
    <t>Doubek Tomáš</t>
  </si>
  <si>
    <t>Drápalová Radka</t>
  </si>
  <si>
    <t>Entrová Alice</t>
  </si>
  <si>
    <t>Fidler Erik</t>
  </si>
  <si>
    <t>Galuszková Dana</t>
  </si>
  <si>
    <t>Gromská ZuzanaBartel</t>
  </si>
  <si>
    <t>Hálek Jan</t>
  </si>
  <si>
    <t>Heller Lubomír</t>
  </si>
  <si>
    <t>Henklová Eva</t>
  </si>
  <si>
    <t>Hobza Martin</t>
  </si>
  <si>
    <t>Holá Jaroslava</t>
  </si>
  <si>
    <t>Holusková Iva</t>
  </si>
  <si>
    <t>Horáková Martina</t>
  </si>
  <si>
    <t>Hutyrová Beáta</t>
  </si>
  <si>
    <t>Jakubíčková Simona</t>
  </si>
  <si>
    <t>Janák Michal</t>
  </si>
  <si>
    <t>Jelínková Andrea</t>
  </si>
  <si>
    <t>Kalina Radim</t>
  </si>
  <si>
    <t>Kantor Lumír</t>
  </si>
  <si>
    <t>Kaprálová Sabina</t>
  </si>
  <si>
    <t>Kleštincová Tereza</t>
  </si>
  <si>
    <t>Koporová Gabriela</t>
  </si>
  <si>
    <t>Koubková Barbora</t>
  </si>
  <si>
    <t>Látalová Vendula</t>
  </si>
  <si>
    <t>Lepařová Lucie</t>
  </si>
  <si>
    <t>Lošťák Jiří</t>
  </si>
  <si>
    <t>Malinčíková Jana</t>
  </si>
  <si>
    <t>Malušková Miroslava</t>
  </si>
  <si>
    <t>Martincová Mirka</t>
  </si>
  <si>
    <t>Minaříková Kamila</t>
  </si>
  <si>
    <t>Moravcová Katarína</t>
  </si>
  <si>
    <t>Mudroch Tomáš</t>
  </si>
  <si>
    <t>Nakládalová Marie</t>
  </si>
  <si>
    <t>Neklanová Marta</t>
  </si>
  <si>
    <t>Neoral Petr</t>
  </si>
  <si>
    <t>Nesnídal Vlastimil</t>
  </si>
  <si>
    <t>Nieslaniková Eva</t>
  </si>
  <si>
    <t>Niesnerová Marie</t>
  </si>
  <si>
    <t>Obhlídal Martin</t>
  </si>
  <si>
    <t>Ostrčilová Hana</t>
  </si>
  <si>
    <t>Ožana Jaromír</t>
  </si>
  <si>
    <t>Palla Viktor</t>
  </si>
  <si>
    <t>Pašková Barbora</t>
  </si>
  <si>
    <t>Pazderová Dana</t>
  </si>
  <si>
    <t>Peprníková Jarmila</t>
  </si>
  <si>
    <t>PodkalskáSommerová Kamila</t>
  </si>
  <si>
    <t>Poláčková Zora</t>
  </si>
  <si>
    <t>Pospíšil Lukáš</t>
  </si>
  <si>
    <t>Radiměřská Dagmar</t>
  </si>
  <si>
    <t>Rážková Ludmila</t>
  </si>
  <si>
    <t>Ročák Karel</t>
  </si>
  <si>
    <t>Schreiberová Zuzana</t>
  </si>
  <si>
    <t>Sloviak Matúš</t>
  </si>
  <si>
    <t>Smital Jan</t>
  </si>
  <si>
    <t>Smižanský Matej</t>
  </si>
  <si>
    <t>Sobota Břetislav</t>
  </si>
  <si>
    <t>Sovová Eliška</t>
  </si>
  <si>
    <t>Sovová Markéta</t>
  </si>
  <si>
    <t>Spáčil Aleš</t>
  </si>
  <si>
    <t>Svoboda Michal</t>
  </si>
  <si>
    <t>Špička Jan</t>
  </si>
  <si>
    <t>Štěpánek Ladislav</t>
  </si>
  <si>
    <t>Šternberský Jan</t>
  </si>
  <si>
    <t>Utíkalová Táňa</t>
  </si>
  <si>
    <t>Uvízl Miroslav</t>
  </si>
  <si>
    <t>Valcharčiaková Simona</t>
  </si>
  <si>
    <t>Večeřa Marek</t>
  </si>
  <si>
    <t>Vláčil Ondřej</t>
  </si>
  <si>
    <t>Vrbicová Kristýna</t>
  </si>
  <si>
    <t>Wita Martin</t>
  </si>
  <si>
    <t>Zápalka Martin</t>
  </si>
  <si>
    <t>Zapletalová Jiřina</t>
  </si>
  <si>
    <t>Zerák Martin</t>
  </si>
  <si>
    <t>Zdravotní výkony vykázané na pracovišti v rámci ambulantní péče dle lékařů *</t>
  </si>
  <si>
    <t>961</t>
  </si>
  <si>
    <t>V</t>
  </si>
  <si>
    <t>99932</t>
  </si>
  <si>
    <t>(VZP) COVID-19 - OČKOVÁNÍ - ASTRAZENECA</t>
  </si>
  <si>
    <t>99930</t>
  </si>
  <si>
    <t>(VZP) COVID-19 - OČKOVÁNÍ - BIONTECH/PFIZER</t>
  </si>
  <si>
    <t>99931</t>
  </si>
  <si>
    <t>(VZP) COVID-19 - OČKOVÁNÍ - MODERNA</t>
  </si>
  <si>
    <t>06</t>
  </si>
  <si>
    <t>401</t>
  </si>
  <si>
    <t>1</t>
  </si>
  <si>
    <t>0000498</t>
  </si>
  <si>
    <t>MAGNESIUM SULFURICUM BIOTIKA</t>
  </si>
  <si>
    <t>0000527</t>
  </si>
  <si>
    <t>NATRIUM SALICYLICUM BIOTIKA</t>
  </si>
  <si>
    <t>0007981</t>
  </si>
  <si>
    <t>NOVALGIN</t>
  </si>
  <si>
    <t>0058249</t>
  </si>
  <si>
    <t>GUAJACURAN</t>
  </si>
  <si>
    <t>0096886</t>
  </si>
  <si>
    <t>0208466</t>
  </si>
  <si>
    <t>INJECTIO PROCAINII CHLORATI ARDEAPHARMA</t>
  </si>
  <si>
    <t>0107297</t>
  </si>
  <si>
    <t>0,9% SODIUM CHLORIDE IN WATER FOR INJECTION FRESEN</t>
  </si>
  <si>
    <t>0107299</t>
  </si>
  <si>
    <t>0237329</t>
  </si>
  <si>
    <t>MAGNESIUM SULFURICUM BBP</t>
  </si>
  <si>
    <t>0234021</t>
  </si>
  <si>
    <t>SODIUM CHLORIDE FRESENIUS KABI 0,9%</t>
  </si>
  <si>
    <t>0231541</t>
  </si>
  <si>
    <t>MAGNESIUM SULFATE KALCEKS</t>
  </si>
  <si>
    <t>0131426</t>
  </si>
  <si>
    <t>VAXIGRIP TETRA</t>
  </si>
  <si>
    <t>0244747</t>
  </si>
  <si>
    <t>NATRIUM SALICYLICUM BBP</t>
  </si>
  <si>
    <t>0231888</t>
  </si>
  <si>
    <t>INFLUVAC TETRA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</si>
  <si>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</si>
  <si>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</si>
  <si>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</si>
  <si>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</si>
  <si>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</si>
  <si>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</si>
  <si>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</si>
  <si>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VÝKON PROHLÍDKY DISPENZARIZOVANÉ OSOBY</t>
  </si>
  <si>
    <t>09550</t>
  </si>
  <si>
    <t>INFORMACE O VYDÁNÍ ROZHODNUTÍ O DOČASNÉ PRACOVNÍ N</t>
  </si>
  <si>
    <t>09551</t>
  </si>
  <si>
    <t>INFORMACE O VYDÁNÍ ROZHODNUTÍ O UKONČENÍ DOČASNÉ P</t>
  </si>
  <si>
    <t>12110</t>
  </si>
  <si>
    <t>FUNKČNÍ TEPENNÉ TESTY</t>
  </si>
  <si>
    <t>21115</t>
  </si>
  <si>
    <t>FYZIKÁLNÍ TERAPIE III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</si>
  <si>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</si>
  <si>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</si>
  <si>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</si>
  <si>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</si>
  <si>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</si>
  <si>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</si>
  <si>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</si>
  <si>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</si>
  <si>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</si>
  <si>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</si>
  <si>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</si>
  <si>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</si>
  <si>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</si>
  <si>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</si>
  <si>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</si>
  <si>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</si>
  <si>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</si>
  <si>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</si>
  <si>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</si>
  <si>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</si>
  <si>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</si>
  <si>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</si>
  <si>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</si>
  <si>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</si>
  <si>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</si>
  <si>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</si>
  <si>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02125</t>
  </si>
  <si>
    <t>OČKOVÁNÍ VČETNĚ OČKOVACÍ LÁTKY, KTERÁ JE HRAZENA Z</t>
  </si>
  <si>
    <t>41050</t>
  </si>
  <si>
    <t>PRSTOVÁ PLETYSMOGRAFIE ZÁTĚŽOVÁ</t>
  </si>
  <si>
    <t>09616</t>
  </si>
  <si>
    <t>(VZP) DISTANČNÍ KONZULTACE ZDRAVOTNÍHO STAVU AMBUL</t>
  </si>
  <si>
    <t>41030</t>
  </si>
  <si>
    <t xml:space="preserve">ŠETŘENÍ NA PRACOVIŠTI PACIENTA  Z HLEDISKA RIZIKA </t>
  </si>
  <si>
    <t>09614</t>
  </si>
  <si>
    <t>11</t>
  </si>
  <si>
    <t>902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</si>
  <si>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</si>
  <si>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</si>
  <si>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</si>
  <si>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</si>
  <si>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</si>
  <si>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10 - DK: Dětská klinika</t>
  </si>
  <si>
    <t>16 - PLIC: Klinika plicních nemocí a tuber.</t>
  </si>
  <si>
    <t>17 - NEUR: Neurologická klinika</t>
  </si>
  <si>
    <t>21 - ONK: Onkologická klinika</t>
  </si>
  <si>
    <t>26 - RHC: Oddělení rehabilitace</t>
  </si>
  <si>
    <t>32 - HOK: Hemato-onkologická klinika</t>
  </si>
  <si>
    <t>01</t>
  </si>
  <si>
    <t>02</t>
  </si>
  <si>
    <t>03</t>
  </si>
  <si>
    <t>10</t>
  </si>
  <si>
    <t>16</t>
  </si>
  <si>
    <t>17</t>
  </si>
  <si>
    <t>21</t>
  </si>
  <si>
    <t>26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</si>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</sst>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0" fontId="40" fillId="0" borderId="55" xfId="0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0.58542478286112132</c:v>
                </c:pt>
                <c:pt idx="1">
                  <c:v>0.61568448065854131</c:v>
                </c:pt>
                <c:pt idx="2">
                  <c:v>0.70678211944735736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4" tableBorderDxfId="93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1" totalsRowShown="0">
  <autoFilter ref="C3:S5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549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612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4" t="s">
        <v>613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620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796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820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911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1002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1003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1022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64EF016C-BE11-4C69-A9E2-1F09123BABB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549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</v>
      </c>
      <c r="J3" s="43">
        <f>SUBTOTAL(9,J6:J1048576)</f>
        <v>298.56000374305006</v>
      </c>
      <c r="K3" s="44">
        <f>IF(M3=0,0,J3/M3)</f>
        <v>1</v>
      </c>
      <c r="L3" s="43">
        <f>SUBTOTAL(9,L6:L1048576)</f>
        <v>6</v>
      </c>
      <c r="M3" s="45">
        <f>SUBTOTAL(9,M6:M1048576)</f>
        <v>298.56000374305006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501" t="s">
        <v>134</v>
      </c>
      <c r="I5" s="500" t="s">
        <v>28</v>
      </c>
      <c r="J5" s="516" t="s">
        <v>14</v>
      </c>
      <c r="K5" s="501" t="s">
        <v>134</v>
      </c>
      <c r="L5" s="500" t="s">
        <v>28</v>
      </c>
      <c r="M5" s="517" t="s">
        <v>14</v>
      </c>
    </row>
    <row r="6" spans="1:13" ht="14.45" customHeight="1" thickBot="1" x14ac:dyDescent="0.25">
      <c r="A6" s="506" t="s">
        <v>476</v>
      </c>
      <c r="B6" s="519" t="s">
        <v>547</v>
      </c>
      <c r="C6" s="519" t="s">
        <v>548</v>
      </c>
      <c r="D6" s="519" t="s">
        <v>543</v>
      </c>
      <c r="E6" s="519" t="s">
        <v>544</v>
      </c>
      <c r="F6" s="507"/>
      <c r="G6" s="507"/>
      <c r="H6" s="247">
        <v>0</v>
      </c>
      <c r="I6" s="507">
        <v>6</v>
      </c>
      <c r="J6" s="507">
        <v>298.56000374305006</v>
      </c>
      <c r="K6" s="247">
        <v>1</v>
      </c>
      <c r="L6" s="507">
        <v>6</v>
      </c>
      <c r="M6" s="508">
        <v>298.56000374305006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30D25A47-9716-4CBE-844E-9CBE5F95587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122</v>
      </c>
      <c r="C3" s="251">
        <f>SUM(C6:C1048576)</f>
        <v>63</v>
      </c>
      <c r="D3" s="251">
        <f>SUM(D6:D1048576)</f>
        <v>0</v>
      </c>
      <c r="E3" s="252">
        <f>SUM(E6:E1048576)</f>
        <v>0</v>
      </c>
      <c r="F3" s="249">
        <f>IF(SUM($B3:$E3)=0,"",B3/SUM($B3:$E3))</f>
        <v>0.6594594594594595</v>
      </c>
      <c r="G3" s="247">
        <f t="shared" ref="G3:I3" si="0">IF(SUM($B3:$E3)=0,"",C3/SUM($B3:$E3))</f>
        <v>0.34054054054054056</v>
      </c>
      <c r="H3" s="247">
        <f t="shared" si="0"/>
        <v>0</v>
      </c>
      <c r="I3" s="248">
        <f t="shared" si="0"/>
        <v>0</v>
      </c>
      <c r="J3" s="251">
        <f>SUM(J6:J1048576)</f>
        <v>41</v>
      </c>
      <c r="K3" s="251">
        <f>SUM(K6:K1048576)</f>
        <v>19</v>
      </c>
      <c r="L3" s="251">
        <f>SUM(L6:L1048576)</f>
        <v>0</v>
      </c>
      <c r="M3" s="252">
        <f>SUM(M6:M1048576)</f>
        <v>0</v>
      </c>
      <c r="N3" s="249">
        <f>IF(SUM($J3:$M3)=0,"",J3/SUM($J3:$M3))</f>
        <v>0.68333333333333335</v>
      </c>
      <c r="O3" s="247">
        <f t="shared" ref="O3:Q3" si="1">IF(SUM($J3:$M3)=0,"",K3/SUM($J3:$M3))</f>
        <v>0.31666666666666665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0" t="s">
        <v>197</v>
      </c>
      <c r="B5" s="521" t="s">
        <v>199</v>
      </c>
      <c r="C5" s="521" t="s">
        <v>200</v>
      </c>
      <c r="D5" s="521" t="s">
        <v>201</v>
      </c>
      <c r="E5" s="522" t="s">
        <v>202</v>
      </c>
      <c r="F5" s="523" t="s">
        <v>199</v>
      </c>
      <c r="G5" s="524" t="s">
        <v>200</v>
      </c>
      <c r="H5" s="524" t="s">
        <v>201</v>
      </c>
      <c r="I5" s="525" t="s">
        <v>202</v>
      </c>
      <c r="J5" s="521" t="s">
        <v>199</v>
      </c>
      <c r="K5" s="521" t="s">
        <v>200</v>
      </c>
      <c r="L5" s="521" t="s">
        <v>201</v>
      </c>
      <c r="M5" s="522" t="s">
        <v>202</v>
      </c>
      <c r="N5" s="523" t="s">
        <v>199</v>
      </c>
      <c r="O5" s="524" t="s">
        <v>200</v>
      </c>
      <c r="P5" s="524" t="s">
        <v>201</v>
      </c>
      <c r="Q5" s="525" t="s">
        <v>202</v>
      </c>
    </row>
    <row r="6" spans="1:17" ht="14.45" customHeight="1" x14ac:dyDescent="0.2">
      <c r="A6" s="530" t="s">
        <v>550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6"/>
    </row>
    <row r="7" spans="1:17" ht="14.45" customHeight="1" x14ac:dyDescent="0.2">
      <c r="A7" s="531" t="s">
        <v>551</v>
      </c>
      <c r="B7" s="537">
        <v>36</v>
      </c>
      <c r="C7" s="490"/>
      <c r="D7" s="490"/>
      <c r="E7" s="491"/>
      <c r="F7" s="534">
        <v>1</v>
      </c>
      <c r="G7" s="527">
        <v>0</v>
      </c>
      <c r="H7" s="527">
        <v>0</v>
      </c>
      <c r="I7" s="540">
        <v>0</v>
      </c>
      <c r="J7" s="537">
        <v>13</v>
      </c>
      <c r="K7" s="490"/>
      <c r="L7" s="490"/>
      <c r="M7" s="491"/>
      <c r="N7" s="534">
        <v>1</v>
      </c>
      <c r="O7" s="527">
        <v>0</v>
      </c>
      <c r="P7" s="527">
        <v>0</v>
      </c>
      <c r="Q7" s="528">
        <v>0</v>
      </c>
    </row>
    <row r="8" spans="1:17" ht="14.45" customHeight="1" x14ac:dyDescent="0.2">
      <c r="A8" s="531" t="s">
        <v>552</v>
      </c>
      <c r="B8" s="537">
        <v>16</v>
      </c>
      <c r="C8" s="490">
        <v>3</v>
      </c>
      <c r="D8" s="490"/>
      <c r="E8" s="491"/>
      <c r="F8" s="534">
        <v>0.84210526315789469</v>
      </c>
      <c r="G8" s="527">
        <v>0.15789473684210525</v>
      </c>
      <c r="H8" s="527">
        <v>0</v>
      </c>
      <c r="I8" s="540">
        <v>0</v>
      </c>
      <c r="J8" s="537">
        <v>9</v>
      </c>
      <c r="K8" s="490">
        <v>1</v>
      </c>
      <c r="L8" s="490"/>
      <c r="M8" s="491"/>
      <c r="N8" s="534">
        <v>0.9</v>
      </c>
      <c r="O8" s="527">
        <v>0.1</v>
      </c>
      <c r="P8" s="527">
        <v>0</v>
      </c>
      <c r="Q8" s="528">
        <v>0</v>
      </c>
    </row>
    <row r="9" spans="1:17" ht="14.45" customHeight="1" x14ac:dyDescent="0.2">
      <c r="A9" s="531" t="s">
        <v>545</v>
      </c>
      <c r="B9" s="537">
        <v>60</v>
      </c>
      <c r="C9" s="490">
        <v>54</v>
      </c>
      <c r="D9" s="490"/>
      <c r="E9" s="491"/>
      <c r="F9" s="534">
        <v>0.52631578947368418</v>
      </c>
      <c r="G9" s="527">
        <v>0.47368421052631576</v>
      </c>
      <c r="H9" s="527">
        <v>0</v>
      </c>
      <c r="I9" s="540">
        <v>0</v>
      </c>
      <c r="J9" s="537">
        <v>17</v>
      </c>
      <c r="K9" s="490">
        <v>16</v>
      </c>
      <c r="L9" s="490"/>
      <c r="M9" s="491"/>
      <c r="N9" s="534">
        <v>0.51515151515151514</v>
      </c>
      <c r="O9" s="527">
        <v>0.48484848484848486</v>
      </c>
      <c r="P9" s="527">
        <v>0</v>
      </c>
      <c r="Q9" s="528">
        <v>0</v>
      </c>
    </row>
    <row r="10" spans="1:17" ht="14.45" customHeight="1" thickBot="1" x14ac:dyDescent="0.25">
      <c r="A10" s="532" t="s">
        <v>553</v>
      </c>
      <c r="B10" s="538">
        <v>10</v>
      </c>
      <c r="C10" s="497">
        <v>6</v>
      </c>
      <c r="D10" s="497"/>
      <c r="E10" s="498"/>
      <c r="F10" s="535">
        <v>0.625</v>
      </c>
      <c r="G10" s="505">
        <v>0.375</v>
      </c>
      <c r="H10" s="505">
        <v>0</v>
      </c>
      <c r="I10" s="541">
        <v>0</v>
      </c>
      <c r="J10" s="538">
        <v>2</v>
      </c>
      <c r="K10" s="497">
        <v>2</v>
      </c>
      <c r="L10" s="497"/>
      <c r="M10" s="498"/>
      <c r="N10" s="535">
        <v>0.5</v>
      </c>
      <c r="O10" s="505">
        <v>0.5</v>
      </c>
      <c r="P10" s="505">
        <v>0</v>
      </c>
      <c r="Q10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8F969463-2124-49E1-BCFA-01773196DC8C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19</v>
      </c>
      <c r="B5" s="466" t="s">
        <v>554</v>
      </c>
      <c r="C5" s="469">
        <v>2400.87</v>
      </c>
      <c r="D5" s="469">
        <v>15</v>
      </c>
      <c r="E5" s="469">
        <v>2041.93</v>
      </c>
      <c r="F5" s="542">
        <v>0.85049586191672188</v>
      </c>
      <c r="G5" s="469">
        <v>11</v>
      </c>
      <c r="H5" s="542">
        <v>0.73333333333333328</v>
      </c>
      <c r="I5" s="469">
        <v>358.94000000000005</v>
      </c>
      <c r="J5" s="542">
        <v>0.14950413808327817</v>
      </c>
      <c r="K5" s="469">
        <v>4</v>
      </c>
      <c r="L5" s="542">
        <v>0.26666666666666666</v>
      </c>
      <c r="M5" s="469" t="s">
        <v>68</v>
      </c>
      <c r="N5" s="150"/>
    </row>
    <row r="6" spans="1:14" ht="14.45" customHeight="1" x14ac:dyDescent="0.2">
      <c r="A6" s="465">
        <v>19</v>
      </c>
      <c r="B6" s="466" t="s">
        <v>555</v>
      </c>
      <c r="C6" s="469">
        <v>2400.87</v>
      </c>
      <c r="D6" s="469">
        <v>14</v>
      </c>
      <c r="E6" s="469">
        <v>2041.93</v>
      </c>
      <c r="F6" s="542">
        <v>0.85049586191672188</v>
      </c>
      <c r="G6" s="469">
        <v>10</v>
      </c>
      <c r="H6" s="542">
        <v>0.7142857142857143</v>
      </c>
      <c r="I6" s="469">
        <v>358.94000000000005</v>
      </c>
      <c r="J6" s="542">
        <v>0.14950413808327817</v>
      </c>
      <c r="K6" s="469">
        <v>4</v>
      </c>
      <c r="L6" s="542">
        <v>0.2857142857142857</v>
      </c>
      <c r="M6" s="469" t="s">
        <v>1</v>
      </c>
      <c r="N6" s="150"/>
    </row>
    <row r="7" spans="1:14" ht="14.45" customHeight="1" x14ac:dyDescent="0.2">
      <c r="A7" s="465">
        <v>19</v>
      </c>
      <c r="B7" s="466" t="s">
        <v>556</v>
      </c>
      <c r="C7" s="469">
        <v>0</v>
      </c>
      <c r="D7" s="469">
        <v>1</v>
      </c>
      <c r="E7" s="469">
        <v>0</v>
      </c>
      <c r="F7" s="542" t="s">
        <v>271</v>
      </c>
      <c r="G7" s="469">
        <v>1</v>
      </c>
      <c r="H7" s="542">
        <v>1</v>
      </c>
      <c r="I7" s="469" t="s">
        <v>271</v>
      </c>
      <c r="J7" s="542" t="s">
        <v>271</v>
      </c>
      <c r="K7" s="469" t="s">
        <v>271</v>
      </c>
      <c r="L7" s="542">
        <v>0</v>
      </c>
      <c r="M7" s="469" t="s">
        <v>1</v>
      </c>
      <c r="N7" s="150"/>
    </row>
    <row r="8" spans="1:14" ht="14.45" customHeight="1" x14ac:dyDescent="0.2">
      <c r="A8" s="465" t="s">
        <v>460</v>
      </c>
      <c r="B8" s="466" t="s">
        <v>3</v>
      </c>
      <c r="C8" s="469">
        <v>2400.87</v>
      </c>
      <c r="D8" s="469">
        <v>15</v>
      </c>
      <c r="E8" s="469">
        <v>2041.93</v>
      </c>
      <c r="F8" s="542">
        <v>0.85049586191672188</v>
      </c>
      <c r="G8" s="469">
        <v>11</v>
      </c>
      <c r="H8" s="542">
        <v>0.73333333333333328</v>
      </c>
      <c r="I8" s="469">
        <v>358.94000000000005</v>
      </c>
      <c r="J8" s="542">
        <v>0.14950413808327817</v>
      </c>
      <c r="K8" s="469">
        <v>4</v>
      </c>
      <c r="L8" s="542">
        <v>0.26666666666666666</v>
      </c>
      <c r="M8" s="469" t="s">
        <v>557</v>
      </c>
      <c r="N8" s="150"/>
    </row>
    <row r="10" spans="1:14" ht="14.45" customHeight="1" x14ac:dyDescent="0.2">
      <c r="A10" s="465">
        <v>19</v>
      </c>
      <c r="B10" s="466" t="s">
        <v>554</v>
      </c>
      <c r="C10" s="469" t="s">
        <v>271</v>
      </c>
      <c r="D10" s="469" t="s">
        <v>271</v>
      </c>
      <c r="E10" s="469" t="s">
        <v>271</v>
      </c>
      <c r="F10" s="542" t="s">
        <v>271</v>
      </c>
      <c r="G10" s="469" t="s">
        <v>271</v>
      </c>
      <c r="H10" s="542" t="s">
        <v>271</v>
      </c>
      <c r="I10" s="469" t="s">
        <v>271</v>
      </c>
      <c r="J10" s="542" t="s">
        <v>271</v>
      </c>
      <c r="K10" s="469" t="s">
        <v>271</v>
      </c>
      <c r="L10" s="542" t="s">
        <v>271</v>
      </c>
      <c r="M10" s="469" t="s">
        <v>68</v>
      </c>
      <c r="N10" s="150"/>
    </row>
    <row r="11" spans="1:14" ht="14.45" customHeight="1" x14ac:dyDescent="0.2">
      <c r="A11" s="465" t="s">
        <v>558</v>
      </c>
      <c r="B11" s="466" t="s">
        <v>555</v>
      </c>
      <c r="C11" s="469">
        <v>2400.87</v>
      </c>
      <c r="D11" s="469">
        <v>14</v>
      </c>
      <c r="E11" s="469">
        <v>2041.93</v>
      </c>
      <c r="F11" s="542">
        <v>0.85049586191672188</v>
      </c>
      <c r="G11" s="469">
        <v>10</v>
      </c>
      <c r="H11" s="542">
        <v>0.7142857142857143</v>
      </c>
      <c r="I11" s="469">
        <v>358.94000000000005</v>
      </c>
      <c r="J11" s="542">
        <v>0.14950413808327817</v>
      </c>
      <c r="K11" s="469">
        <v>4</v>
      </c>
      <c r="L11" s="542">
        <v>0.2857142857142857</v>
      </c>
      <c r="M11" s="469" t="s">
        <v>1</v>
      </c>
      <c r="N11" s="150"/>
    </row>
    <row r="12" spans="1:14" ht="14.45" customHeight="1" x14ac:dyDescent="0.2">
      <c r="A12" s="465" t="s">
        <v>558</v>
      </c>
      <c r="B12" s="466" t="s">
        <v>556</v>
      </c>
      <c r="C12" s="469">
        <v>0</v>
      </c>
      <c r="D12" s="469">
        <v>1</v>
      </c>
      <c r="E12" s="469">
        <v>0</v>
      </c>
      <c r="F12" s="542" t="s">
        <v>271</v>
      </c>
      <c r="G12" s="469">
        <v>1</v>
      </c>
      <c r="H12" s="542">
        <v>1</v>
      </c>
      <c r="I12" s="469" t="s">
        <v>271</v>
      </c>
      <c r="J12" s="542" t="s">
        <v>271</v>
      </c>
      <c r="K12" s="469" t="s">
        <v>271</v>
      </c>
      <c r="L12" s="542">
        <v>0</v>
      </c>
      <c r="M12" s="469" t="s">
        <v>1</v>
      </c>
      <c r="N12" s="150"/>
    </row>
    <row r="13" spans="1:14" ht="14.45" customHeight="1" x14ac:dyDescent="0.2">
      <c r="A13" s="465" t="s">
        <v>558</v>
      </c>
      <c r="B13" s="466" t="s">
        <v>559</v>
      </c>
      <c r="C13" s="469">
        <v>2400.87</v>
      </c>
      <c r="D13" s="469">
        <v>15</v>
      </c>
      <c r="E13" s="469">
        <v>2041.93</v>
      </c>
      <c r="F13" s="542">
        <v>0.85049586191672188</v>
      </c>
      <c r="G13" s="469">
        <v>11</v>
      </c>
      <c r="H13" s="542">
        <v>0.73333333333333328</v>
      </c>
      <c r="I13" s="469">
        <v>358.94000000000005</v>
      </c>
      <c r="J13" s="542">
        <v>0.14950413808327817</v>
      </c>
      <c r="K13" s="469">
        <v>4</v>
      </c>
      <c r="L13" s="542">
        <v>0.26666666666666666</v>
      </c>
      <c r="M13" s="469" t="s">
        <v>468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2" t="s">
        <v>271</v>
      </c>
      <c r="G14" s="469" t="s">
        <v>271</v>
      </c>
      <c r="H14" s="542" t="s">
        <v>271</v>
      </c>
      <c r="I14" s="469" t="s">
        <v>271</v>
      </c>
      <c r="J14" s="542" t="s">
        <v>271</v>
      </c>
      <c r="K14" s="469" t="s">
        <v>271</v>
      </c>
      <c r="L14" s="542" t="s">
        <v>271</v>
      </c>
      <c r="M14" s="469" t="s">
        <v>471</v>
      </c>
      <c r="N14" s="150"/>
    </row>
    <row r="15" spans="1:14" ht="14.45" customHeight="1" x14ac:dyDescent="0.2">
      <c r="A15" s="465" t="s">
        <v>460</v>
      </c>
      <c r="B15" s="466" t="s">
        <v>560</v>
      </c>
      <c r="C15" s="469">
        <v>2400.87</v>
      </c>
      <c r="D15" s="469">
        <v>15</v>
      </c>
      <c r="E15" s="469">
        <v>2041.93</v>
      </c>
      <c r="F15" s="542">
        <v>0.85049586191672188</v>
      </c>
      <c r="G15" s="469">
        <v>11</v>
      </c>
      <c r="H15" s="542">
        <v>0.73333333333333328</v>
      </c>
      <c r="I15" s="469">
        <v>358.94000000000005</v>
      </c>
      <c r="J15" s="542">
        <v>0.14950413808327817</v>
      </c>
      <c r="K15" s="469">
        <v>4</v>
      </c>
      <c r="L15" s="542">
        <v>0.26666666666666666</v>
      </c>
      <c r="M15" s="469" t="s">
        <v>557</v>
      </c>
      <c r="N15" s="150"/>
    </row>
    <row r="16" spans="1:14" ht="14.45" customHeight="1" x14ac:dyDescent="0.2">
      <c r="A16" s="543" t="s">
        <v>244</v>
      </c>
    </row>
    <row r="17" spans="1:1" ht="14.45" customHeight="1" x14ac:dyDescent="0.2">
      <c r="A17" s="544" t="s">
        <v>561</v>
      </c>
    </row>
    <row r="18" spans="1:1" ht="14.45" customHeight="1" x14ac:dyDescent="0.2">
      <c r="A18" s="543" t="s">
        <v>562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DD2D9CC2-E759-4981-9A13-59F4A86C95B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0" t="s">
        <v>135</v>
      </c>
      <c r="B4" s="521" t="s">
        <v>19</v>
      </c>
      <c r="C4" s="548"/>
      <c r="D4" s="521" t="s">
        <v>20</v>
      </c>
      <c r="E4" s="548"/>
      <c r="F4" s="521" t="s">
        <v>19</v>
      </c>
      <c r="G4" s="524" t="s">
        <v>2</v>
      </c>
      <c r="H4" s="521" t="s">
        <v>20</v>
      </c>
      <c r="I4" s="524" t="s">
        <v>2</v>
      </c>
      <c r="J4" s="521" t="s">
        <v>19</v>
      </c>
      <c r="K4" s="524" t="s">
        <v>2</v>
      </c>
      <c r="L4" s="521" t="s">
        <v>20</v>
      </c>
      <c r="M4" s="525" t="s">
        <v>2</v>
      </c>
    </row>
    <row r="5" spans="1:13" ht="14.45" customHeight="1" x14ac:dyDescent="0.2">
      <c r="A5" s="545" t="s">
        <v>563</v>
      </c>
      <c r="B5" s="536">
        <v>1713.4</v>
      </c>
      <c r="C5" s="479">
        <v>1</v>
      </c>
      <c r="D5" s="549">
        <v>10</v>
      </c>
      <c r="E5" s="518" t="s">
        <v>563</v>
      </c>
      <c r="F5" s="536">
        <v>1559.04</v>
      </c>
      <c r="G5" s="504">
        <v>0.90991012022878481</v>
      </c>
      <c r="H5" s="483">
        <v>9</v>
      </c>
      <c r="I5" s="526">
        <v>0.9</v>
      </c>
      <c r="J5" s="554">
        <v>154.36000000000001</v>
      </c>
      <c r="K5" s="504">
        <v>9.0089879771215131E-2</v>
      </c>
      <c r="L5" s="483">
        <v>1</v>
      </c>
      <c r="M5" s="526">
        <v>0.1</v>
      </c>
    </row>
    <row r="6" spans="1:13" ht="14.45" customHeight="1" x14ac:dyDescent="0.2">
      <c r="A6" s="546" t="s">
        <v>564</v>
      </c>
      <c r="B6" s="537">
        <v>111.73</v>
      </c>
      <c r="C6" s="486">
        <v>1</v>
      </c>
      <c r="D6" s="550">
        <v>2</v>
      </c>
      <c r="E6" s="552" t="s">
        <v>564</v>
      </c>
      <c r="F6" s="537"/>
      <c r="G6" s="527">
        <v>0</v>
      </c>
      <c r="H6" s="490"/>
      <c r="I6" s="528">
        <v>0</v>
      </c>
      <c r="J6" s="555">
        <v>111.73</v>
      </c>
      <c r="K6" s="527">
        <v>1</v>
      </c>
      <c r="L6" s="490">
        <v>2</v>
      </c>
      <c r="M6" s="528">
        <v>1</v>
      </c>
    </row>
    <row r="7" spans="1:13" ht="14.45" customHeight="1" thickBot="1" x14ac:dyDescent="0.25">
      <c r="A7" s="547" t="s">
        <v>565</v>
      </c>
      <c r="B7" s="538">
        <v>575.74</v>
      </c>
      <c r="C7" s="493">
        <v>1</v>
      </c>
      <c r="D7" s="551">
        <v>3</v>
      </c>
      <c r="E7" s="553" t="s">
        <v>565</v>
      </c>
      <c r="F7" s="538">
        <v>482.89</v>
      </c>
      <c r="G7" s="505">
        <v>0.83872928752561915</v>
      </c>
      <c r="H7" s="497">
        <v>2</v>
      </c>
      <c r="I7" s="529">
        <v>0.66666666666666663</v>
      </c>
      <c r="J7" s="556">
        <v>92.85</v>
      </c>
      <c r="K7" s="505">
        <v>0.1612707124743808</v>
      </c>
      <c r="L7" s="497">
        <v>1</v>
      </c>
      <c r="M7" s="529">
        <v>0.33333333333333331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306C67A-4852-4B2E-B1D1-5B3FB21C183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612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2400.8700000000003</v>
      </c>
      <c r="N3" s="66">
        <f>SUBTOTAL(9,N7:N1048576)</f>
        <v>18</v>
      </c>
      <c r="O3" s="66">
        <f>SUBTOTAL(9,O7:O1048576)</f>
        <v>15</v>
      </c>
      <c r="P3" s="66">
        <f>SUBTOTAL(9,P7:P1048576)</f>
        <v>2041.93</v>
      </c>
      <c r="Q3" s="67">
        <f>IF(M3=0,0,P3/M3)</f>
        <v>0.85049586191672177</v>
      </c>
      <c r="R3" s="66">
        <f>SUBTOTAL(9,R7:R1048576)</f>
        <v>14</v>
      </c>
      <c r="S3" s="67">
        <f>IF(N3=0,0,R3/N3)</f>
        <v>0.77777777777777779</v>
      </c>
      <c r="T3" s="66">
        <f>SUBTOTAL(9,T7:T1048576)</f>
        <v>11</v>
      </c>
      <c r="U3" s="68">
        <f>IF(O3=0,0,T3/O3)</f>
        <v>0.73333333333333328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3">
        <v>19</v>
      </c>
      <c r="B7" s="564" t="s">
        <v>554</v>
      </c>
      <c r="C7" s="564" t="s">
        <v>558</v>
      </c>
      <c r="D7" s="565" t="s">
        <v>611</v>
      </c>
      <c r="E7" s="566" t="s">
        <v>563</v>
      </c>
      <c r="F7" s="564" t="s">
        <v>555</v>
      </c>
      <c r="G7" s="564" t="s">
        <v>566</v>
      </c>
      <c r="H7" s="564" t="s">
        <v>542</v>
      </c>
      <c r="I7" s="564" t="s">
        <v>567</v>
      </c>
      <c r="J7" s="564" t="s">
        <v>568</v>
      </c>
      <c r="K7" s="564" t="s">
        <v>569</v>
      </c>
      <c r="L7" s="567">
        <v>176.32</v>
      </c>
      <c r="M7" s="567">
        <v>176.32</v>
      </c>
      <c r="N7" s="564">
        <v>1</v>
      </c>
      <c r="O7" s="568">
        <v>1</v>
      </c>
      <c r="P7" s="567">
        <v>176.32</v>
      </c>
      <c r="Q7" s="569">
        <v>1</v>
      </c>
      <c r="R7" s="564">
        <v>1</v>
      </c>
      <c r="S7" s="569">
        <v>1</v>
      </c>
      <c r="T7" s="568">
        <v>1</v>
      </c>
      <c r="U7" s="122">
        <v>1</v>
      </c>
    </row>
    <row r="8" spans="1:21" ht="14.45" customHeight="1" x14ac:dyDescent="0.2">
      <c r="A8" s="485">
        <v>19</v>
      </c>
      <c r="B8" s="486" t="s">
        <v>554</v>
      </c>
      <c r="C8" s="486" t="s">
        <v>558</v>
      </c>
      <c r="D8" s="570" t="s">
        <v>611</v>
      </c>
      <c r="E8" s="571" t="s">
        <v>563</v>
      </c>
      <c r="F8" s="486" t="s">
        <v>555</v>
      </c>
      <c r="G8" s="486" t="s">
        <v>570</v>
      </c>
      <c r="H8" s="486" t="s">
        <v>271</v>
      </c>
      <c r="I8" s="486" t="s">
        <v>571</v>
      </c>
      <c r="J8" s="486" t="s">
        <v>572</v>
      </c>
      <c r="K8" s="486" t="s">
        <v>573</v>
      </c>
      <c r="L8" s="487">
        <v>159.16999999999999</v>
      </c>
      <c r="M8" s="487">
        <v>477.51</v>
      </c>
      <c r="N8" s="486">
        <v>3</v>
      </c>
      <c r="O8" s="572">
        <v>3</v>
      </c>
      <c r="P8" s="487">
        <v>477.51</v>
      </c>
      <c r="Q8" s="527">
        <v>1</v>
      </c>
      <c r="R8" s="486">
        <v>3</v>
      </c>
      <c r="S8" s="527">
        <v>1</v>
      </c>
      <c r="T8" s="572">
        <v>3</v>
      </c>
      <c r="U8" s="528">
        <v>1</v>
      </c>
    </row>
    <row r="9" spans="1:21" ht="14.45" customHeight="1" x14ac:dyDescent="0.2">
      <c r="A9" s="485">
        <v>19</v>
      </c>
      <c r="B9" s="486" t="s">
        <v>554</v>
      </c>
      <c r="C9" s="486" t="s">
        <v>558</v>
      </c>
      <c r="D9" s="570" t="s">
        <v>611</v>
      </c>
      <c r="E9" s="571" t="s">
        <v>563</v>
      </c>
      <c r="F9" s="486" t="s">
        <v>555</v>
      </c>
      <c r="G9" s="486" t="s">
        <v>574</v>
      </c>
      <c r="H9" s="486" t="s">
        <v>271</v>
      </c>
      <c r="I9" s="486" t="s">
        <v>575</v>
      </c>
      <c r="J9" s="486" t="s">
        <v>576</v>
      </c>
      <c r="K9" s="486" t="s">
        <v>577</v>
      </c>
      <c r="L9" s="487">
        <v>27.75</v>
      </c>
      <c r="M9" s="487">
        <v>27.75</v>
      </c>
      <c r="N9" s="486">
        <v>1</v>
      </c>
      <c r="O9" s="572">
        <v>1</v>
      </c>
      <c r="P9" s="487">
        <v>27.75</v>
      </c>
      <c r="Q9" s="527">
        <v>1</v>
      </c>
      <c r="R9" s="486">
        <v>1</v>
      </c>
      <c r="S9" s="527">
        <v>1</v>
      </c>
      <c r="T9" s="572">
        <v>1</v>
      </c>
      <c r="U9" s="528">
        <v>1</v>
      </c>
    </row>
    <row r="10" spans="1:21" ht="14.45" customHeight="1" x14ac:dyDescent="0.2">
      <c r="A10" s="485">
        <v>19</v>
      </c>
      <c r="B10" s="486" t="s">
        <v>554</v>
      </c>
      <c r="C10" s="486" t="s">
        <v>558</v>
      </c>
      <c r="D10" s="570" t="s">
        <v>611</v>
      </c>
      <c r="E10" s="571" t="s">
        <v>563</v>
      </c>
      <c r="F10" s="486" t="s">
        <v>555</v>
      </c>
      <c r="G10" s="486" t="s">
        <v>578</v>
      </c>
      <c r="H10" s="486" t="s">
        <v>542</v>
      </c>
      <c r="I10" s="486" t="s">
        <v>579</v>
      </c>
      <c r="J10" s="486" t="s">
        <v>580</v>
      </c>
      <c r="K10" s="486" t="s">
        <v>581</v>
      </c>
      <c r="L10" s="487">
        <v>773.45</v>
      </c>
      <c r="M10" s="487">
        <v>773.45</v>
      </c>
      <c r="N10" s="486">
        <v>1</v>
      </c>
      <c r="O10" s="572">
        <v>1</v>
      </c>
      <c r="P10" s="487">
        <v>773.45</v>
      </c>
      <c r="Q10" s="527">
        <v>1</v>
      </c>
      <c r="R10" s="486">
        <v>1</v>
      </c>
      <c r="S10" s="527">
        <v>1</v>
      </c>
      <c r="T10" s="572">
        <v>1</v>
      </c>
      <c r="U10" s="528">
        <v>1</v>
      </c>
    </row>
    <row r="11" spans="1:21" ht="14.45" customHeight="1" x14ac:dyDescent="0.2">
      <c r="A11" s="485">
        <v>19</v>
      </c>
      <c r="B11" s="486" t="s">
        <v>554</v>
      </c>
      <c r="C11" s="486" t="s">
        <v>558</v>
      </c>
      <c r="D11" s="570" t="s">
        <v>611</v>
      </c>
      <c r="E11" s="571" t="s">
        <v>563</v>
      </c>
      <c r="F11" s="486" t="s">
        <v>555</v>
      </c>
      <c r="G11" s="486" t="s">
        <v>582</v>
      </c>
      <c r="H11" s="486" t="s">
        <v>271</v>
      </c>
      <c r="I11" s="486" t="s">
        <v>583</v>
      </c>
      <c r="J11" s="486" t="s">
        <v>527</v>
      </c>
      <c r="K11" s="486" t="s">
        <v>584</v>
      </c>
      <c r="L11" s="487">
        <v>25.53</v>
      </c>
      <c r="M11" s="487">
        <v>25.53</v>
      </c>
      <c r="N11" s="486">
        <v>1</v>
      </c>
      <c r="O11" s="572">
        <v>1</v>
      </c>
      <c r="P11" s="487">
        <v>25.53</v>
      </c>
      <c r="Q11" s="527">
        <v>1</v>
      </c>
      <c r="R11" s="486">
        <v>1</v>
      </c>
      <c r="S11" s="527">
        <v>1</v>
      </c>
      <c r="T11" s="572">
        <v>1</v>
      </c>
      <c r="U11" s="528">
        <v>1</v>
      </c>
    </row>
    <row r="12" spans="1:21" ht="14.45" customHeight="1" x14ac:dyDescent="0.2">
      <c r="A12" s="485">
        <v>19</v>
      </c>
      <c r="B12" s="486" t="s">
        <v>554</v>
      </c>
      <c r="C12" s="486" t="s">
        <v>558</v>
      </c>
      <c r="D12" s="570" t="s">
        <v>611</v>
      </c>
      <c r="E12" s="571" t="s">
        <v>563</v>
      </c>
      <c r="F12" s="486" t="s">
        <v>555</v>
      </c>
      <c r="G12" s="486" t="s">
        <v>585</v>
      </c>
      <c r="H12" s="486" t="s">
        <v>271</v>
      </c>
      <c r="I12" s="486" t="s">
        <v>586</v>
      </c>
      <c r="J12" s="486" t="s">
        <v>587</v>
      </c>
      <c r="K12" s="486" t="s">
        <v>588</v>
      </c>
      <c r="L12" s="487">
        <v>78.48</v>
      </c>
      <c r="M12" s="487">
        <v>78.48</v>
      </c>
      <c r="N12" s="486">
        <v>1</v>
      </c>
      <c r="O12" s="572">
        <v>1</v>
      </c>
      <c r="P12" s="487">
        <v>78.48</v>
      </c>
      <c r="Q12" s="527">
        <v>1</v>
      </c>
      <c r="R12" s="486">
        <v>1</v>
      </c>
      <c r="S12" s="527">
        <v>1</v>
      </c>
      <c r="T12" s="572">
        <v>1</v>
      </c>
      <c r="U12" s="528">
        <v>1</v>
      </c>
    </row>
    <row r="13" spans="1:21" ht="14.45" customHeight="1" x14ac:dyDescent="0.2">
      <c r="A13" s="485">
        <v>19</v>
      </c>
      <c r="B13" s="486" t="s">
        <v>554</v>
      </c>
      <c r="C13" s="486" t="s">
        <v>558</v>
      </c>
      <c r="D13" s="570" t="s">
        <v>611</v>
      </c>
      <c r="E13" s="571" t="s">
        <v>563</v>
      </c>
      <c r="F13" s="486" t="s">
        <v>555</v>
      </c>
      <c r="G13" s="486" t="s">
        <v>589</v>
      </c>
      <c r="H13" s="486" t="s">
        <v>542</v>
      </c>
      <c r="I13" s="486" t="s">
        <v>590</v>
      </c>
      <c r="J13" s="486" t="s">
        <v>591</v>
      </c>
      <c r="K13" s="486" t="s">
        <v>592</v>
      </c>
      <c r="L13" s="487">
        <v>154.36000000000001</v>
      </c>
      <c r="M13" s="487">
        <v>154.36000000000001</v>
      </c>
      <c r="N13" s="486">
        <v>1</v>
      </c>
      <c r="O13" s="572">
        <v>1</v>
      </c>
      <c r="P13" s="487"/>
      <c r="Q13" s="527">
        <v>0</v>
      </c>
      <c r="R13" s="486"/>
      <c r="S13" s="527">
        <v>0</v>
      </c>
      <c r="T13" s="572"/>
      <c r="U13" s="528">
        <v>0</v>
      </c>
    </row>
    <row r="14" spans="1:21" ht="14.45" customHeight="1" x14ac:dyDescent="0.2">
      <c r="A14" s="485">
        <v>19</v>
      </c>
      <c r="B14" s="486" t="s">
        <v>554</v>
      </c>
      <c r="C14" s="486" t="s">
        <v>558</v>
      </c>
      <c r="D14" s="570" t="s">
        <v>611</v>
      </c>
      <c r="E14" s="571" t="s">
        <v>563</v>
      </c>
      <c r="F14" s="486" t="s">
        <v>556</v>
      </c>
      <c r="G14" s="486" t="s">
        <v>593</v>
      </c>
      <c r="H14" s="486" t="s">
        <v>271</v>
      </c>
      <c r="I14" s="486" t="s">
        <v>594</v>
      </c>
      <c r="J14" s="486" t="s">
        <v>595</v>
      </c>
      <c r="K14" s="486"/>
      <c r="L14" s="487">
        <v>0</v>
      </c>
      <c r="M14" s="487">
        <v>0</v>
      </c>
      <c r="N14" s="486">
        <v>1</v>
      </c>
      <c r="O14" s="572">
        <v>1</v>
      </c>
      <c r="P14" s="487">
        <v>0</v>
      </c>
      <c r="Q14" s="527"/>
      <c r="R14" s="486">
        <v>1</v>
      </c>
      <c r="S14" s="527">
        <v>1</v>
      </c>
      <c r="T14" s="572">
        <v>1</v>
      </c>
      <c r="U14" s="528">
        <v>1</v>
      </c>
    </row>
    <row r="15" spans="1:21" ht="14.45" customHeight="1" x14ac:dyDescent="0.2">
      <c r="A15" s="485">
        <v>19</v>
      </c>
      <c r="B15" s="486" t="s">
        <v>554</v>
      </c>
      <c r="C15" s="486" t="s">
        <v>558</v>
      </c>
      <c r="D15" s="570" t="s">
        <v>611</v>
      </c>
      <c r="E15" s="571" t="s">
        <v>565</v>
      </c>
      <c r="F15" s="486" t="s">
        <v>555</v>
      </c>
      <c r="G15" s="486" t="s">
        <v>570</v>
      </c>
      <c r="H15" s="486" t="s">
        <v>271</v>
      </c>
      <c r="I15" s="486" t="s">
        <v>596</v>
      </c>
      <c r="J15" s="486" t="s">
        <v>572</v>
      </c>
      <c r="K15" s="486" t="s">
        <v>597</v>
      </c>
      <c r="L15" s="487">
        <v>92.85</v>
      </c>
      <c r="M15" s="487">
        <v>92.85</v>
      </c>
      <c r="N15" s="486">
        <v>1</v>
      </c>
      <c r="O15" s="572">
        <v>1</v>
      </c>
      <c r="P15" s="487"/>
      <c r="Q15" s="527">
        <v>0</v>
      </c>
      <c r="R15" s="486"/>
      <c r="S15" s="527">
        <v>0</v>
      </c>
      <c r="T15" s="572"/>
      <c r="U15" s="528">
        <v>0</v>
      </c>
    </row>
    <row r="16" spans="1:21" ht="14.45" customHeight="1" x14ac:dyDescent="0.2">
      <c r="A16" s="485">
        <v>19</v>
      </c>
      <c r="B16" s="486" t="s">
        <v>554</v>
      </c>
      <c r="C16" s="486" t="s">
        <v>558</v>
      </c>
      <c r="D16" s="570" t="s">
        <v>611</v>
      </c>
      <c r="E16" s="571" t="s">
        <v>565</v>
      </c>
      <c r="F16" s="486" t="s">
        <v>555</v>
      </c>
      <c r="G16" s="486" t="s">
        <v>570</v>
      </c>
      <c r="H16" s="486" t="s">
        <v>271</v>
      </c>
      <c r="I16" s="486" t="s">
        <v>571</v>
      </c>
      <c r="J16" s="486" t="s">
        <v>572</v>
      </c>
      <c r="K16" s="486" t="s">
        <v>573</v>
      </c>
      <c r="L16" s="487">
        <v>159.16999999999999</v>
      </c>
      <c r="M16" s="487">
        <v>159.16999999999999</v>
      </c>
      <c r="N16" s="486">
        <v>1</v>
      </c>
      <c r="O16" s="572">
        <v>0.5</v>
      </c>
      <c r="P16" s="487">
        <v>159.16999999999999</v>
      </c>
      <c r="Q16" s="527">
        <v>1</v>
      </c>
      <c r="R16" s="486">
        <v>1</v>
      </c>
      <c r="S16" s="527">
        <v>1</v>
      </c>
      <c r="T16" s="572">
        <v>0.5</v>
      </c>
      <c r="U16" s="528">
        <v>1</v>
      </c>
    </row>
    <row r="17" spans="1:21" ht="14.45" customHeight="1" x14ac:dyDescent="0.2">
      <c r="A17" s="485">
        <v>19</v>
      </c>
      <c r="B17" s="486" t="s">
        <v>554</v>
      </c>
      <c r="C17" s="486" t="s">
        <v>558</v>
      </c>
      <c r="D17" s="570" t="s">
        <v>611</v>
      </c>
      <c r="E17" s="571" t="s">
        <v>565</v>
      </c>
      <c r="F17" s="486" t="s">
        <v>555</v>
      </c>
      <c r="G17" s="486" t="s">
        <v>585</v>
      </c>
      <c r="H17" s="486" t="s">
        <v>271</v>
      </c>
      <c r="I17" s="486" t="s">
        <v>598</v>
      </c>
      <c r="J17" s="486" t="s">
        <v>587</v>
      </c>
      <c r="K17" s="486" t="s">
        <v>588</v>
      </c>
      <c r="L17" s="487">
        <v>78.48</v>
      </c>
      <c r="M17" s="487">
        <v>156.96</v>
      </c>
      <c r="N17" s="486">
        <v>2</v>
      </c>
      <c r="O17" s="572">
        <v>0.5</v>
      </c>
      <c r="P17" s="487">
        <v>156.96</v>
      </c>
      <c r="Q17" s="527">
        <v>1</v>
      </c>
      <c r="R17" s="486">
        <v>2</v>
      </c>
      <c r="S17" s="527">
        <v>1</v>
      </c>
      <c r="T17" s="572">
        <v>0.5</v>
      </c>
      <c r="U17" s="528">
        <v>1</v>
      </c>
    </row>
    <row r="18" spans="1:21" ht="14.45" customHeight="1" x14ac:dyDescent="0.2">
      <c r="A18" s="485">
        <v>19</v>
      </c>
      <c r="B18" s="486" t="s">
        <v>554</v>
      </c>
      <c r="C18" s="486" t="s">
        <v>558</v>
      </c>
      <c r="D18" s="570" t="s">
        <v>611</v>
      </c>
      <c r="E18" s="571" t="s">
        <v>565</v>
      </c>
      <c r="F18" s="486" t="s">
        <v>555</v>
      </c>
      <c r="G18" s="486" t="s">
        <v>599</v>
      </c>
      <c r="H18" s="486" t="s">
        <v>271</v>
      </c>
      <c r="I18" s="486" t="s">
        <v>600</v>
      </c>
      <c r="J18" s="486" t="s">
        <v>601</v>
      </c>
      <c r="K18" s="486" t="s">
        <v>602</v>
      </c>
      <c r="L18" s="487">
        <v>83.38</v>
      </c>
      <c r="M18" s="487">
        <v>166.76</v>
      </c>
      <c r="N18" s="486">
        <v>2</v>
      </c>
      <c r="O18" s="572">
        <v>1</v>
      </c>
      <c r="P18" s="487">
        <v>166.76</v>
      </c>
      <c r="Q18" s="527">
        <v>1</v>
      </c>
      <c r="R18" s="486">
        <v>2</v>
      </c>
      <c r="S18" s="527">
        <v>1</v>
      </c>
      <c r="T18" s="572">
        <v>1</v>
      </c>
      <c r="U18" s="528">
        <v>1</v>
      </c>
    </row>
    <row r="19" spans="1:21" ht="14.45" customHeight="1" x14ac:dyDescent="0.2">
      <c r="A19" s="485">
        <v>19</v>
      </c>
      <c r="B19" s="486" t="s">
        <v>554</v>
      </c>
      <c r="C19" s="486" t="s">
        <v>558</v>
      </c>
      <c r="D19" s="570" t="s">
        <v>611</v>
      </c>
      <c r="E19" s="571" t="s">
        <v>564</v>
      </c>
      <c r="F19" s="486" t="s">
        <v>555</v>
      </c>
      <c r="G19" s="486" t="s">
        <v>603</v>
      </c>
      <c r="H19" s="486" t="s">
        <v>271</v>
      </c>
      <c r="I19" s="486" t="s">
        <v>604</v>
      </c>
      <c r="J19" s="486" t="s">
        <v>605</v>
      </c>
      <c r="K19" s="486" t="s">
        <v>606</v>
      </c>
      <c r="L19" s="487">
        <v>42.14</v>
      </c>
      <c r="M19" s="487">
        <v>42.14</v>
      </c>
      <c r="N19" s="486">
        <v>1</v>
      </c>
      <c r="O19" s="572">
        <v>1</v>
      </c>
      <c r="P19" s="487"/>
      <c r="Q19" s="527">
        <v>0</v>
      </c>
      <c r="R19" s="486"/>
      <c r="S19" s="527">
        <v>0</v>
      </c>
      <c r="T19" s="572"/>
      <c r="U19" s="528">
        <v>0</v>
      </c>
    </row>
    <row r="20" spans="1:21" ht="14.45" customHeight="1" thickBot="1" x14ac:dyDescent="0.25">
      <c r="A20" s="492">
        <v>19</v>
      </c>
      <c r="B20" s="493" t="s">
        <v>554</v>
      </c>
      <c r="C20" s="493" t="s">
        <v>558</v>
      </c>
      <c r="D20" s="573" t="s">
        <v>611</v>
      </c>
      <c r="E20" s="574" t="s">
        <v>564</v>
      </c>
      <c r="F20" s="493" t="s">
        <v>555</v>
      </c>
      <c r="G20" s="493" t="s">
        <v>607</v>
      </c>
      <c r="H20" s="493" t="s">
        <v>271</v>
      </c>
      <c r="I20" s="493" t="s">
        <v>608</v>
      </c>
      <c r="J20" s="493" t="s">
        <v>609</v>
      </c>
      <c r="K20" s="493" t="s">
        <v>610</v>
      </c>
      <c r="L20" s="494">
        <v>69.59</v>
      </c>
      <c r="M20" s="494">
        <v>69.59</v>
      </c>
      <c r="N20" s="493">
        <v>1</v>
      </c>
      <c r="O20" s="575">
        <v>1</v>
      </c>
      <c r="P20" s="494"/>
      <c r="Q20" s="505">
        <v>0</v>
      </c>
      <c r="R20" s="493"/>
      <c r="S20" s="505">
        <v>0</v>
      </c>
      <c r="T20" s="575"/>
      <c r="U20" s="529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51386987-0813-4455-A3D5-AF22CEE02D28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613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6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80" t="s">
        <v>563</v>
      </c>
      <c r="B5" s="577"/>
      <c r="C5" s="562">
        <v>0</v>
      </c>
      <c r="D5" s="577">
        <v>1104.1300000000001</v>
      </c>
      <c r="E5" s="562">
        <v>1</v>
      </c>
      <c r="F5" s="578">
        <v>1104.1300000000001</v>
      </c>
    </row>
    <row r="6" spans="1:6" ht="14.45" customHeight="1" thickBot="1" x14ac:dyDescent="0.25">
      <c r="A6" s="509" t="s">
        <v>3</v>
      </c>
      <c r="B6" s="510"/>
      <c r="C6" s="511">
        <v>0</v>
      </c>
      <c r="D6" s="510">
        <v>1104.1300000000001</v>
      </c>
      <c r="E6" s="511">
        <v>1</v>
      </c>
      <c r="F6" s="512">
        <v>1104.1300000000001</v>
      </c>
    </row>
    <row r="7" spans="1:6" ht="14.45" customHeight="1" thickBot="1" x14ac:dyDescent="0.25"/>
    <row r="8" spans="1:6" ht="14.45" customHeight="1" x14ac:dyDescent="0.2">
      <c r="A8" s="584" t="s">
        <v>614</v>
      </c>
      <c r="B8" s="116"/>
      <c r="C8" s="569">
        <v>0</v>
      </c>
      <c r="D8" s="116">
        <v>773.45</v>
      </c>
      <c r="E8" s="569">
        <v>1</v>
      </c>
      <c r="F8" s="579">
        <v>773.45</v>
      </c>
    </row>
    <row r="9" spans="1:6" ht="14.45" customHeight="1" x14ac:dyDescent="0.2">
      <c r="A9" s="585" t="s">
        <v>615</v>
      </c>
      <c r="B9" s="490"/>
      <c r="C9" s="527">
        <v>0</v>
      </c>
      <c r="D9" s="490">
        <v>154.36000000000001</v>
      </c>
      <c r="E9" s="527">
        <v>1</v>
      </c>
      <c r="F9" s="491">
        <v>154.36000000000001</v>
      </c>
    </row>
    <row r="10" spans="1:6" ht="14.45" customHeight="1" thickBot="1" x14ac:dyDescent="0.25">
      <c r="A10" s="586" t="s">
        <v>616</v>
      </c>
      <c r="B10" s="581"/>
      <c r="C10" s="582">
        <v>0</v>
      </c>
      <c r="D10" s="581">
        <v>176.32</v>
      </c>
      <c r="E10" s="582">
        <v>1</v>
      </c>
      <c r="F10" s="583">
        <v>176.32</v>
      </c>
    </row>
    <row r="11" spans="1:6" ht="14.45" customHeight="1" thickBot="1" x14ac:dyDescent="0.25">
      <c r="A11" s="509" t="s">
        <v>3</v>
      </c>
      <c r="B11" s="510"/>
      <c r="C11" s="511">
        <v>0</v>
      </c>
      <c r="D11" s="510">
        <v>1104.1300000000001</v>
      </c>
      <c r="E11" s="511">
        <v>1</v>
      </c>
      <c r="F11" s="512">
        <v>1104.1300000000001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{C43941DB-EB87-42BC-9858-7E7909F6EE54}</x14:id>
        </ext>
      </extLst>
    </cfRule>
  </conditionalFormatting>
  <conditionalFormatting sqref="F8:F1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{FC72CFD4-1AB3-4085-9073-9E13069774F7}</x14:id>
        </ext>
      </extLst>
    </cfRule>
  </conditionalFormatting>
  <hyperlinks>
    <hyperlink ref="A2" location="Obsah!A1" display="Zpět na Obsah  KL 01  1.-4.měsíc" xr:uid="{CE190BCB-0B3C-45F0-85FD-94DACB2AB08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3941DB-EB87-42BC-9858-7E7909F6EE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FC72CFD4-1AB3-4085-9073-9E13069774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F8:F10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620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1104.1300000000001</v>
      </c>
      <c r="K3" s="44">
        <f>IF(M3=0,0,J3/M3)</f>
        <v>1</v>
      </c>
      <c r="L3" s="43">
        <f>SUBTOTAL(9,L6:L1048576)</f>
        <v>3</v>
      </c>
      <c r="M3" s="45">
        <f>SUBTOTAL(9,M6:M1048576)</f>
        <v>1104.1300000000001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6" t="s">
        <v>135</v>
      </c>
      <c r="B5" s="587" t="s">
        <v>131</v>
      </c>
      <c r="C5" s="587" t="s">
        <v>70</v>
      </c>
      <c r="D5" s="587" t="s">
        <v>132</v>
      </c>
      <c r="E5" s="587" t="s">
        <v>133</v>
      </c>
      <c r="F5" s="516" t="s">
        <v>28</v>
      </c>
      <c r="G5" s="516" t="s">
        <v>14</v>
      </c>
      <c r="H5" s="501" t="s">
        <v>134</v>
      </c>
      <c r="I5" s="500" t="s">
        <v>28</v>
      </c>
      <c r="J5" s="516" t="s">
        <v>14</v>
      </c>
      <c r="K5" s="501" t="s">
        <v>134</v>
      </c>
      <c r="L5" s="500" t="s">
        <v>28</v>
      </c>
      <c r="M5" s="517" t="s">
        <v>14</v>
      </c>
    </row>
    <row r="6" spans="1:13" ht="14.45" customHeight="1" x14ac:dyDescent="0.2">
      <c r="A6" s="563" t="s">
        <v>563</v>
      </c>
      <c r="B6" s="564" t="s">
        <v>617</v>
      </c>
      <c r="C6" s="564" t="s">
        <v>590</v>
      </c>
      <c r="D6" s="564" t="s">
        <v>591</v>
      </c>
      <c r="E6" s="564" t="s">
        <v>592</v>
      </c>
      <c r="F6" s="116"/>
      <c r="G6" s="116"/>
      <c r="H6" s="569">
        <v>0</v>
      </c>
      <c r="I6" s="116">
        <v>1</v>
      </c>
      <c r="J6" s="116">
        <v>154.36000000000001</v>
      </c>
      <c r="K6" s="569">
        <v>1</v>
      </c>
      <c r="L6" s="116">
        <v>1</v>
      </c>
      <c r="M6" s="579">
        <v>154.36000000000001</v>
      </c>
    </row>
    <row r="7" spans="1:13" ht="14.45" customHeight="1" x14ac:dyDescent="0.2">
      <c r="A7" s="485" t="s">
        <v>563</v>
      </c>
      <c r="B7" s="486" t="s">
        <v>618</v>
      </c>
      <c r="C7" s="486" t="s">
        <v>579</v>
      </c>
      <c r="D7" s="486" t="s">
        <v>580</v>
      </c>
      <c r="E7" s="486" t="s">
        <v>581</v>
      </c>
      <c r="F7" s="490"/>
      <c r="G7" s="490"/>
      <c r="H7" s="527">
        <v>0</v>
      </c>
      <c r="I7" s="490">
        <v>1</v>
      </c>
      <c r="J7" s="490">
        <v>773.45</v>
      </c>
      <c r="K7" s="527">
        <v>1</v>
      </c>
      <c r="L7" s="490">
        <v>1</v>
      </c>
      <c r="M7" s="491">
        <v>773.45</v>
      </c>
    </row>
    <row r="8" spans="1:13" ht="14.45" customHeight="1" thickBot="1" x14ac:dyDescent="0.25">
      <c r="A8" s="492" t="s">
        <v>563</v>
      </c>
      <c r="B8" s="493" t="s">
        <v>619</v>
      </c>
      <c r="C8" s="493" t="s">
        <v>567</v>
      </c>
      <c r="D8" s="493" t="s">
        <v>568</v>
      </c>
      <c r="E8" s="493" t="s">
        <v>569</v>
      </c>
      <c r="F8" s="497"/>
      <c r="G8" s="497"/>
      <c r="H8" s="505">
        <v>0</v>
      </c>
      <c r="I8" s="497">
        <v>1</v>
      </c>
      <c r="J8" s="497">
        <v>176.32</v>
      </c>
      <c r="K8" s="505">
        <v>1</v>
      </c>
      <c r="L8" s="497">
        <v>1</v>
      </c>
      <c r="M8" s="498">
        <v>176.32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7CC1B18D-40F5-483F-86D4-1D8F04D9A53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460</v>
      </c>
      <c r="B5" s="466" t="s">
        <v>461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460</v>
      </c>
      <c r="B6" s="466" t="s">
        <v>621</v>
      </c>
      <c r="C6" s="467">
        <v>3.9542800000000002</v>
      </c>
      <c r="D6" s="467">
        <v>6.2565499999999998</v>
      </c>
      <c r="E6" s="467"/>
      <c r="F6" s="467">
        <v>6.66059</v>
      </c>
      <c r="G6" s="467">
        <v>0</v>
      </c>
      <c r="H6" s="467">
        <v>6.66059</v>
      </c>
      <c r="I6" s="468" t="s">
        <v>271</v>
      </c>
      <c r="J6" s="469" t="s">
        <v>1</v>
      </c>
    </row>
    <row r="7" spans="1:10" ht="14.45" customHeight="1" x14ac:dyDescent="0.2">
      <c r="A7" s="465" t="s">
        <v>460</v>
      </c>
      <c r="B7" s="466" t="s">
        <v>622</v>
      </c>
      <c r="C7" s="467">
        <v>0</v>
      </c>
      <c r="D7" s="467">
        <v>0</v>
      </c>
      <c r="E7" s="467"/>
      <c r="F7" s="467">
        <v>8.5</v>
      </c>
      <c r="G7" s="467">
        <v>0</v>
      </c>
      <c r="H7" s="467">
        <v>8.5</v>
      </c>
      <c r="I7" s="468" t="s">
        <v>271</v>
      </c>
      <c r="J7" s="469" t="s">
        <v>1</v>
      </c>
    </row>
    <row r="8" spans="1:10" ht="14.45" customHeight="1" x14ac:dyDescent="0.2">
      <c r="A8" s="465" t="s">
        <v>460</v>
      </c>
      <c r="B8" s="466" t="s">
        <v>623</v>
      </c>
      <c r="C8" s="467">
        <v>0.71040999999999999</v>
      </c>
      <c r="D8" s="467">
        <v>0.76869999999999994</v>
      </c>
      <c r="E8" s="467"/>
      <c r="F8" s="467">
        <v>14.21078</v>
      </c>
      <c r="G8" s="467">
        <v>0</v>
      </c>
      <c r="H8" s="467">
        <v>14.21078</v>
      </c>
      <c r="I8" s="468" t="s">
        <v>271</v>
      </c>
      <c r="J8" s="469" t="s">
        <v>1</v>
      </c>
    </row>
    <row r="9" spans="1:10" ht="14.45" customHeight="1" x14ac:dyDescent="0.2">
      <c r="A9" s="465" t="s">
        <v>460</v>
      </c>
      <c r="B9" s="466" t="s">
        <v>624</v>
      </c>
      <c r="C9" s="467">
        <v>5.8230000000000004</v>
      </c>
      <c r="D9" s="467">
        <v>8.1910699999999999</v>
      </c>
      <c r="E9" s="467"/>
      <c r="F9" s="467">
        <v>140.73885999999999</v>
      </c>
      <c r="G9" s="467">
        <v>0</v>
      </c>
      <c r="H9" s="467">
        <v>140.73885999999999</v>
      </c>
      <c r="I9" s="468" t="s">
        <v>271</v>
      </c>
      <c r="J9" s="469" t="s">
        <v>1</v>
      </c>
    </row>
    <row r="10" spans="1:10" ht="14.45" customHeight="1" x14ac:dyDescent="0.2">
      <c r="A10" s="465" t="s">
        <v>460</v>
      </c>
      <c r="B10" s="466" t="s">
        <v>625</v>
      </c>
      <c r="C10" s="467">
        <v>6.1</v>
      </c>
      <c r="D10" s="467">
        <v>8.4388000000000005</v>
      </c>
      <c r="E10" s="467"/>
      <c r="F10" s="467">
        <v>0</v>
      </c>
      <c r="G10" s="467">
        <v>0</v>
      </c>
      <c r="H10" s="467">
        <v>0</v>
      </c>
      <c r="I10" s="468" t="s">
        <v>271</v>
      </c>
      <c r="J10" s="469" t="s">
        <v>1</v>
      </c>
    </row>
    <row r="11" spans="1:10" ht="14.45" customHeight="1" x14ac:dyDescent="0.2">
      <c r="A11" s="465" t="s">
        <v>460</v>
      </c>
      <c r="B11" s="466" t="s">
        <v>626</v>
      </c>
      <c r="C11" s="467">
        <v>1.762</v>
      </c>
      <c r="D11" s="467">
        <v>1.4219999999999999</v>
      </c>
      <c r="E11" s="467"/>
      <c r="F11" s="467">
        <v>12.497029999999999</v>
      </c>
      <c r="G11" s="467">
        <v>0</v>
      </c>
      <c r="H11" s="467">
        <v>12.497029999999999</v>
      </c>
      <c r="I11" s="468" t="s">
        <v>271</v>
      </c>
      <c r="J11" s="469" t="s">
        <v>1</v>
      </c>
    </row>
    <row r="12" spans="1:10" ht="14.45" customHeight="1" x14ac:dyDescent="0.2">
      <c r="A12" s="465" t="s">
        <v>460</v>
      </c>
      <c r="B12" s="466" t="s">
        <v>627</v>
      </c>
      <c r="C12" s="467">
        <v>0.378</v>
      </c>
      <c r="D12" s="467">
        <v>0.504</v>
      </c>
      <c r="E12" s="467"/>
      <c r="F12" s="467">
        <v>81.427999999999997</v>
      </c>
      <c r="G12" s="467">
        <v>0</v>
      </c>
      <c r="H12" s="467">
        <v>81.427999999999997</v>
      </c>
      <c r="I12" s="468" t="s">
        <v>271</v>
      </c>
      <c r="J12" s="469" t="s">
        <v>557</v>
      </c>
    </row>
    <row r="13" spans="1:10" ht="14.45" customHeight="1" x14ac:dyDescent="0.2">
      <c r="A13" s="465" t="s">
        <v>460</v>
      </c>
      <c r="B13" s="466" t="s">
        <v>628</v>
      </c>
      <c r="C13" s="467">
        <v>0</v>
      </c>
      <c r="D13" s="467">
        <v>0</v>
      </c>
      <c r="E13" s="467"/>
      <c r="F13" s="467">
        <v>0.26230000000000003</v>
      </c>
      <c r="G13" s="467">
        <v>0</v>
      </c>
      <c r="H13" s="467">
        <v>0.26230000000000003</v>
      </c>
      <c r="I13" s="468" t="s">
        <v>271</v>
      </c>
      <c r="J13" s="469" t="s">
        <v>629</v>
      </c>
    </row>
    <row r="14" spans="1:10" ht="14.45" customHeight="1" x14ac:dyDescent="0.2">
      <c r="A14" s="465" t="s">
        <v>460</v>
      </c>
      <c r="B14" s="466" t="s">
        <v>464</v>
      </c>
      <c r="C14" s="467">
        <v>18.727690000000003</v>
      </c>
      <c r="D14" s="467">
        <v>25.581120000000002</v>
      </c>
      <c r="E14" s="467"/>
      <c r="F14" s="467">
        <v>264.29755999999998</v>
      </c>
      <c r="G14" s="467">
        <v>0</v>
      </c>
      <c r="H14" s="467">
        <v>264.29755999999998</v>
      </c>
      <c r="I14" s="468" t="s">
        <v>271</v>
      </c>
      <c r="J14" s="469" t="s">
        <v>68</v>
      </c>
    </row>
    <row r="16" spans="1:10" ht="14.45" customHeight="1" x14ac:dyDescent="0.2">
      <c r="A16" s="465" t="s">
        <v>460</v>
      </c>
      <c r="B16" s="466" t="s">
        <v>461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557</v>
      </c>
    </row>
    <row r="17" spans="1:10" ht="14.45" customHeight="1" x14ac:dyDescent="0.2">
      <c r="A17" s="465" t="s">
        <v>479</v>
      </c>
      <c r="B17" s="466" t="s">
        <v>480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629</v>
      </c>
    </row>
    <row r="18" spans="1:10" ht="14.45" customHeight="1" x14ac:dyDescent="0.2">
      <c r="A18" s="465" t="s">
        <v>479</v>
      </c>
      <c r="B18" s="466" t="s">
        <v>622</v>
      </c>
      <c r="C18" s="467">
        <v>0</v>
      </c>
      <c r="D18" s="467">
        <v>0</v>
      </c>
      <c r="E18" s="467"/>
      <c r="F18" s="467">
        <v>8.5</v>
      </c>
      <c r="G18" s="467">
        <v>0</v>
      </c>
      <c r="H18" s="467">
        <v>8.5</v>
      </c>
      <c r="I18" s="468" t="s">
        <v>271</v>
      </c>
      <c r="J18" s="469" t="s">
        <v>68</v>
      </c>
    </row>
    <row r="19" spans="1:10" ht="14.45" customHeight="1" x14ac:dyDescent="0.2">
      <c r="A19" s="465" t="s">
        <v>479</v>
      </c>
      <c r="B19" s="466" t="s">
        <v>481</v>
      </c>
      <c r="C19" s="467">
        <v>0</v>
      </c>
      <c r="D19" s="467">
        <v>0</v>
      </c>
      <c r="E19" s="467"/>
      <c r="F19" s="467">
        <v>8.5</v>
      </c>
      <c r="G19" s="467">
        <v>0</v>
      </c>
      <c r="H19" s="467">
        <v>8.5</v>
      </c>
      <c r="I19" s="468" t="s">
        <v>271</v>
      </c>
      <c r="J19" s="469" t="s">
        <v>0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1</v>
      </c>
    </row>
    <row r="21" spans="1:10" ht="14.45" customHeight="1" x14ac:dyDescent="0.2">
      <c r="A21" s="465" t="s">
        <v>465</v>
      </c>
      <c r="B21" s="466" t="s">
        <v>466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1</v>
      </c>
    </row>
    <row r="22" spans="1:10" ht="14.45" customHeight="1" x14ac:dyDescent="0.2">
      <c r="A22" s="465" t="s">
        <v>465</v>
      </c>
      <c r="B22" s="466" t="s">
        <v>621</v>
      </c>
      <c r="C22" s="467">
        <v>3.9542800000000002</v>
      </c>
      <c r="D22" s="467">
        <v>6.2565499999999998</v>
      </c>
      <c r="E22" s="467"/>
      <c r="F22" s="467">
        <v>6.66059</v>
      </c>
      <c r="G22" s="467">
        <v>0</v>
      </c>
      <c r="H22" s="467">
        <v>6.66059</v>
      </c>
      <c r="I22" s="468" t="s">
        <v>271</v>
      </c>
      <c r="J22" s="469" t="s">
        <v>1</v>
      </c>
    </row>
    <row r="23" spans="1:10" ht="14.45" customHeight="1" x14ac:dyDescent="0.2">
      <c r="A23" s="465" t="s">
        <v>465</v>
      </c>
      <c r="B23" s="466" t="s">
        <v>623</v>
      </c>
      <c r="C23" s="467">
        <v>0.21481</v>
      </c>
      <c r="D23" s="467">
        <v>0.28082999999999997</v>
      </c>
      <c r="E23" s="467"/>
      <c r="F23" s="467">
        <v>0.1711</v>
      </c>
      <c r="G23" s="467">
        <v>0</v>
      </c>
      <c r="H23" s="467">
        <v>0.1711</v>
      </c>
      <c r="I23" s="468" t="s">
        <v>271</v>
      </c>
      <c r="J23" s="469" t="s">
        <v>1</v>
      </c>
    </row>
    <row r="24" spans="1:10" ht="14.45" customHeight="1" x14ac:dyDescent="0.2">
      <c r="A24" s="465" t="s">
        <v>465</v>
      </c>
      <c r="B24" s="466" t="s">
        <v>624</v>
      </c>
      <c r="C24" s="467">
        <v>3.4281899999999998</v>
      </c>
      <c r="D24" s="467">
        <v>4.4599299999999999</v>
      </c>
      <c r="E24" s="467"/>
      <c r="F24" s="467">
        <v>9.0672499999999996</v>
      </c>
      <c r="G24" s="467">
        <v>0</v>
      </c>
      <c r="H24" s="467">
        <v>9.0672499999999996</v>
      </c>
      <c r="I24" s="468" t="s">
        <v>271</v>
      </c>
      <c r="J24" s="469" t="s">
        <v>1</v>
      </c>
    </row>
    <row r="25" spans="1:10" ht="14.45" customHeight="1" x14ac:dyDescent="0.2">
      <c r="A25" s="465" t="s">
        <v>465</v>
      </c>
      <c r="B25" s="466" t="s">
        <v>625</v>
      </c>
      <c r="C25" s="467">
        <v>5.5914999999999999</v>
      </c>
      <c r="D25" s="467">
        <v>8.1340000000000003</v>
      </c>
      <c r="E25" s="467"/>
      <c r="F25" s="467">
        <v>0</v>
      </c>
      <c r="G25" s="467">
        <v>0</v>
      </c>
      <c r="H25" s="467">
        <v>0</v>
      </c>
      <c r="I25" s="468" t="s">
        <v>271</v>
      </c>
      <c r="J25" s="469" t="s">
        <v>1</v>
      </c>
    </row>
    <row r="26" spans="1:10" ht="14.45" customHeight="1" x14ac:dyDescent="0.2">
      <c r="A26" s="465" t="s">
        <v>465</v>
      </c>
      <c r="B26" s="466" t="s">
        <v>626</v>
      </c>
      <c r="C26" s="467">
        <v>0.83199999999999996</v>
      </c>
      <c r="D26" s="467">
        <v>0.46899999999999997</v>
      </c>
      <c r="E26" s="467"/>
      <c r="F26" s="467">
        <v>0.36</v>
      </c>
      <c r="G26" s="467">
        <v>0</v>
      </c>
      <c r="H26" s="467">
        <v>0.36</v>
      </c>
      <c r="I26" s="468" t="s">
        <v>271</v>
      </c>
      <c r="J26" s="469" t="s">
        <v>1</v>
      </c>
    </row>
    <row r="27" spans="1:10" ht="14.45" customHeight="1" x14ac:dyDescent="0.2">
      <c r="A27" s="465" t="s">
        <v>465</v>
      </c>
      <c r="B27" s="466" t="s">
        <v>627</v>
      </c>
      <c r="C27" s="467">
        <v>0.252</v>
      </c>
      <c r="D27" s="467">
        <v>0.126</v>
      </c>
      <c r="E27" s="467"/>
      <c r="F27" s="467">
        <v>3.5579999999999998</v>
      </c>
      <c r="G27" s="467">
        <v>0</v>
      </c>
      <c r="H27" s="467">
        <v>3.5579999999999998</v>
      </c>
      <c r="I27" s="468" t="s">
        <v>271</v>
      </c>
      <c r="J27" s="469" t="s">
        <v>1</v>
      </c>
    </row>
    <row r="28" spans="1:10" ht="14.45" customHeight="1" x14ac:dyDescent="0.2">
      <c r="A28" s="465" t="s">
        <v>465</v>
      </c>
      <c r="B28" s="466" t="s">
        <v>467</v>
      </c>
      <c r="C28" s="467">
        <v>14.272780000000003</v>
      </c>
      <c r="D28" s="467">
        <v>19.726310000000002</v>
      </c>
      <c r="E28" s="467"/>
      <c r="F28" s="467">
        <v>19.816939999999999</v>
      </c>
      <c r="G28" s="467">
        <v>0</v>
      </c>
      <c r="H28" s="467">
        <v>19.816939999999999</v>
      </c>
      <c r="I28" s="468" t="s">
        <v>271</v>
      </c>
      <c r="J28" s="469" t="s">
        <v>1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1</v>
      </c>
    </row>
    <row r="30" spans="1:10" ht="14.45" customHeight="1" x14ac:dyDescent="0.2">
      <c r="A30" s="465" t="s">
        <v>473</v>
      </c>
      <c r="B30" s="466" t="s">
        <v>474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1</v>
      </c>
    </row>
    <row r="31" spans="1:10" ht="14.45" customHeight="1" x14ac:dyDescent="0.2">
      <c r="A31" s="465" t="s">
        <v>473</v>
      </c>
      <c r="B31" s="466" t="s">
        <v>623</v>
      </c>
      <c r="C31" s="467">
        <v>0.49560000000000004</v>
      </c>
      <c r="D31" s="467">
        <v>0.48787000000000003</v>
      </c>
      <c r="E31" s="467"/>
      <c r="F31" s="467">
        <v>0.45452999999999999</v>
      </c>
      <c r="G31" s="467">
        <v>0</v>
      </c>
      <c r="H31" s="467">
        <v>0.45452999999999999</v>
      </c>
      <c r="I31" s="468" t="s">
        <v>271</v>
      </c>
      <c r="J31" s="469" t="s">
        <v>468</v>
      </c>
    </row>
    <row r="32" spans="1:10" ht="14.45" customHeight="1" x14ac:dyDescent="0.2">
      <c r="A32" s="465" t="s">
        <v>473</v>
      </c>
      <c r="B32" s="466" t="s">
        <v>624</v>
      </c>
      <c r="C32" s="467">
        <v>2.3948100000000001</v>
      </c>
      <c r="D32" s="467">
        <v>3.7311399999999999</v>
      </c>
      <c r="E32" s="467"/>
      <c r="F32" s="467">
        <v>11.3436</v>
      </c>
      <c r="G32" s="467">
        <v>0</v>
      </c>
      <c r="H32" s="467">
        <v>11.3436</v>
      </c>
      <c r="I32" s="468" t="s">
        <v>271</v>
      </c>
      <c r="J32" s="469" t="s">
        <v>471</v>
      </c>
    </row>
    <row r="33" spans="1:10" ht="14.45" customHeight="1" x14ac:dyDescent="0.2">
      <c r="A33" s="465" t="s">
        <v>473</v>
      </c>
      <c r="B33" s="466" t="s">
        <v>625</v>
      </c>
      <c r="C33" s="467">
        <v>0.50849999999999995</v>
      </c>
      <c r="D33" s="467">
        <v>0.30480000000000002</v>
      </c>
      <c r="E33" s="467"/>
      <c r="F33" s="467">
        <v>0</v>
      </c>
      <c r="G33" s="467">
        <v>0</v>
      </c>
      <c r="H33" s="467">
        <v>0</v>
      </c>
      <c r="I33" s="468" t="s">
        <v>271</v>
      </c>
      <c r="J33" s="469" t="s">
        <v>0</v>
      </c>
    </row>
    <row r="34" spans="1:10" ht="14.45" customHeight="1" x14ac:dyDescent="0.2">
      <c r="A34" s="465" t="s">
        <v>473</v>
      </c>
      <c r="B34" s="466" t="s">
        <v>626</v>
      </c>
      <c r="C34" s="467">
        <v>0.93</v>
      </c>
      <c r="D34" s="467">
        <v>0.95299999999999996</v>
      </c>
      <c r="E34" s="467"/>
      <c r="F34" s="467">
        <v>0.91600000000000004</v>
      </c>
      <c r="G34" s="467">
        <v>0</v>
      </c>
      <c r="H34" s="467">
        <v>0.91600000000000004</v>
      </c>
      <c r="I34" s="468" t="s">
        <v>271</v>
      </c>
      <c r="J34" s="469" t="s">
        <v>1</v>
      </c>
    </row>
    <row r="35" spans="1:10" ht="14.45" customHeight="1" x14ac:dyDescent="0.2">
      <c r="A35" s="465" t="s">
        <v>473</v>
      </c>
      <c r="B35" s="466" t="s">
        <v>627</v>
      </c>
      <c r="C35" s="467">
        <v>0.126</v>
      </c>
      <c r="D35" s="467">
        <v>0.378</v>
      </c>
      <c r="E35" s="467"/>
      <c r="F35" s="467">
        <v>5.0339999999999998</v>
      </c>
      <c r="G35" s="467">
        <v>0</v>
      </c>
      <c r="H35" s="467">
        <v>5.0339999999999998</v>
      </c>
      <c r="I35" s="468" t="s">
        <v>271</v>
      </c>
      <c r="J35" s="469" t="s">
        <v>1</v>
      </c>
    </row>
    <row r="36" spans="1:10" ht="14.45" customHeight="1" x14ac:dyDescent="0.2">
      <c r="A36" s="465" t="s">
        <v>473</v>
      </c>
      <c r="B36" s="466" t="s">
        <v>475</v>
      </c>
      <c r="C36" s="467">
        <v>4.4549099999999999</v>
      </c>
      <c r="D36" s="467">
        <v>5.8548100000000005</v>
      </c>
      <c r="E36" s="467"/>
      <c r="F36" s="467">
        <v>17.74813</v>
      </c>
      <c r="G36" s="467">
        <v>0</v>
      </c>
      <c r="H36" s="467">
        <v>17.74813</v>
      </c>
      <c r="I36" s="468" t="s">
        <v>271</v>
      </c>
      <c r="J36" s="469" t="s">
        <v>1</v>
      </c>
    </row>
    <row r="37" spans="1:10" ht="14.45" customHeight="1" x14ac:dyDescent="0.2">
      <c r="A37" s="465" t="s">
        <v>271</v>
      </c>
      <c r="B37" s="466" t="s">
        <v>271</v>
      </c>
      <c r="C37" s="467" t="s">
        <v>271</v>
      </c>
      <c r="D37" s="467" t="s">
        <v>271</v>
      </c>
      <c r="E37" s="467"/>
      <c r="F37" s="467" t="s">
        <v>271</v>
      </c>
      <c r="G37" s="467" t="s">
        <v>271</v>
      </c>
      <c r="H37" s="467" t="s">
        <v>271</v>
      </c>
      <c r="I37" s="468" t="s">
        <v>271</v>
      </c>
      <c r="J37" s="469" t="s">
        <v>1</v>
      </c>
    </row>
    <row r="38" spans="1:10" ht="14.45" customHeight="1" x14ac:dyDescent="0.2">
      <c r="A38" s="465" t="s">
        <v>476</v>
      </c>
      <c r="B38" s="466" t="s">
        <v>477</v>
      </c>
      <c r="C38" s="467" t="s">
        <v>271</v>
      </c>
      <c r="D38" s="467" t="s">
        <v>271</v>
      </c>
      <c r="E38" s="467"/>
      <c r="F38" s="467" t="s">
        <v>271</v>
      </c>
      <c r="G38" s="467" t="s">
        <v>271</v>
      </c>
      <c r="H38" s="467" t="s">
        <v>271</v>
      </c>
      <c r="I38" s="468" t="s">
        <v>271</v>
      </c>
      <c r="J38" s="469" t="s">
        <v>1</v>
      </c>
    </row>
    <row r="39" spans="1:10" ht="14.45" customHeight="1" x14ac:dyDescent="0.2">
      <c r="A39" s="465" t="s">
        <v>476</v>
      </c>
      <c r="B39" s="466" t="s">
        <v>623</v>
      </c>
      <c r="C39" s="467">
        <v>0</v>
      </c>
      <c r="D39" s="467">
        <v>0</v>
      </c>
      <c r="E39" s="467"/>
      <c r="F39" s="467">
        <v>12.377230000000001</v>
      </c>
      <c r="G39" s="467">
        <v>0</v>
      </c>
      <c r="H39" s="467">
        <v>12.377230000000001</v>
      </c>
      <c r="I39" s="468" t="s">
        <v>271</v>
      </c>
      <c r="J39" s="469" t="s">
        <v>1</v>
      </c>
    </row>
    <row r="40" spans="1:10" ht="14.45" customHeight="1" x14ac:dyDescent="0.2">
      <c r="A40" s="465" t="s">
        <v>476</v>
      </c>
      <c r="B40" s="466" t="s">
        <v>624</v>
      </c>
      <c r="C40" s="467">
        <v>0</v>
      </c>
      <c r="D40" s="467">
        <v>0</v>
      </c>
      <c r="E40" s="467"/>
      <c r="F40" s="467">
        <v>108.76960999999999</v>
      </c>
      <c r="G40" s="467">
        <v>0</v>
      </c>
      <c r="H40" s="467">
        <v>108.76960999999999</v>
      </c>
      <c r="I40" s="468" t="s">
        <v>271</v>
      </c>
      <c r="J40" s="469" t="s">
        <v>1</v>
      </c>
    </row>
    <row r="41" spans="1:10" ht="14.45" customHeight="1" x14ac:dyDescent="0.2">
      <c r="A41" s="465" t="s">
        <v>476</v>
      </c>
      <c r="B41" s="466" t="s">
        <v>626</v>
      </c>
      <c r="C41" s="467">
        <v>0</v>
      </c>
      <c r="D41" s="467">
        <v>0</v>
      </c>
      <c r="E41" s="467"/>
      <c r="F41" s="467">
        <v>9.181029999999998</v>
      </c>
      <c r="G41" s="467">
        <v>0</v>
      </c>
      <c r="H41" s="467">
        <v>9.181029999999998</v>
      </c>
      <c r="I41" s="468" t="s">
        <v>271</v>
      </c>
      <c r="J41" s="469" t="s">
        <v>1</v>
      </c>
    </row>
    <row r="42" spans="1:10" ht="14.45" customHeight="1" x14ac:dyDescent="0.2">
      <c r="A42" s="465" t="s">
        <v>476</v>
      </c>
      <c r="B42" s="466" t="s">
        <v>627</v>
      </c>
      <c r="C42" s="467">
        <v>0</v>
      </c>
      <c r="D42" s="467">
        <v>0</v>
      </c>
      <c r="E42" s="467"/>
      <c r="F42" s="467">
        <v>65.891999999999996</v>
      </c>
      <c r="G42" s="467">
        <v>0</v>
      </c>
      <c r="H42" s="467">
        <v>65.891999999999996</v>
      </c>
      <c r="I42" s="468" t="s">
        <v>271</v>
      </c>
      <c r="J42" s="469" t="s">
        <v>1</v>
      </c>
    </row>
    <row r="43" spans="1:10" ht="14.45" customHeight="1" x14ac:dyDescent="0.2">
      <c r="A43" s="465" t="s">
        <v>476</v>
      </c>
      <c r="B43" s="466" t="s">
        <v>628</v>
      </c>
      <c r="C43" s="467">
        <v>0</v>
      </c>
      <c r="D43" s="467">
        <v>0</v>
      </c>
      <c r="E43" s="467"/>
      <c r="F43" s="467">
        <v>0.26230000000000003</v>
      </c>
      <c r="G43" s="467">
        <v>0</v>
      </c>
      <c r="H43" s="467">
        <v>0.26230000000000003</v>
      </c>
      <c r="I43" s="468" t="s">
        <v>271</v>
      </c>
      <c r="J43" s="469" t="s">
        <v>1</v>
      </c>
    </row>
    <row r="44" spans="1:10" ht="14.45" customHeight="1" x14ac:dyDescent="0.2">
      <c r="A44" s="465" t="s">
        <v>476</v>
      </c>
      <c r="B44" s="466" t="s">
        <v>478</v>
      </c>
      <c r="C44" s="467">
        <v>0</v>
      </c>
      <c r="D44" s="467">
        <v>0</v>
      </c>
      <c r="E44" s="467"/>
      <c r="F44" s="467">
        <v>196.48217</v>
      </c>
      <c r="G44" s="467">
        <v>0</v>
      </c>
      <c r="H44" s="467">
        <v>196.48217</v>
      </c>
      <c r="I44" s="468" t="s">
        <v>271</v>
      </c>
      <c r="J44" s="469" t="s">
        <v>1</v>
      </c>
    </row>
    <row r="45" spans="1:10" ht="14.45" customHeight="1" x14ac:dyDescent="0.2">
      <c r="A45" s="465" t="s">
        <v>271</v>
      </c>
      <c r="B45" s="466" t="s">
        <v>271</v>
      </c>
      <c r="C45" s="467" t="s">
        <v>271</v>
      </c>
      <c r="D45" s="467" t="s">
        <v>271</v>
      </c>
      <c r="E45" s="467"/>
      <c r="F45" s="467" t="s">
        <v>271</v>
      </c>
      <c r="G45" s="467" t="s">
        <v>271</v>
      </c>
      <c r="H45" s="467" t="s">
        <v>271</v>
      </c>
      <c r="I45" s="468" t="s">
        <v>271</v>
      </c>
      <c r="J45" s="469" t="s">
        <v>468</v>
      </c>
    </row>
    <row r="46" spans="1:10" ht="14.45" customHeight="1" x14ac:dyDescent="0.2">
      <c r="A46" s="465" t="s">
        <v>482</v>
      </c>
      <c r="B46" s="466" t="s">
        <v>483</v>
      </c>
      <c r="C46" s="467" t="s">
        <v>271</v>
      </c>
      <c r="D46" s="467" t="s">
        <v>271</v>
      </c>
      <c r="E46" s="467"/>
      <c r="F46" s="467" t="s">
        <v>271</v>
      </c>
      <c r="G46" s="467" t="s">
        <v>271</v>
      </c>
      <c r="H46" s="467" t="s">
        <v>271</v>
      </c>
      <c r="I46" s="468" t="s">
        <v>271</v>
      </c>
      <c r="J46" s="469" t="s">
        <v>471</v>
      </c>
    </row>
    <row r="47" spans="1:10" ht="14.45" customHeight="1" x14ac:dyDescent="0.2">
      <c r="A47" s="465" t="s">
        <v>482</v>
      </c>
      <c r="B47" s="466" t="s">
        <v>623</v>
      </c>
      <c r="C47" s="467">
        <v>0</v>
      </c>
      <c r="D47" s="467">
        <v>0</v>
      </c>
      <c r="E47" s="467"/>
      <c r="F47" s="467">
        <v>1.2079200000000001</v>
      </c>
      <c r="G47" s="467">
        <v>0</v>
      </c>
      <c r="H47" s="467">
        <v>1.2079200000000001</v>
      </c>
      <c r="I47" s="468" t="s">
        <v>271</v>
      </c>
      <c r="J47" s="469" t="s">
        <v>0</v>
      </c>
    </row>
    <row r="48" spans="1:10" ht="14.45" customHeight="1" x14ac:dyDescent="0.2">
      <c r="A48" s="465" t="s">
        <v>482</v>
      </c>
      <c r="B48" s="466" t="s">
        <v>624</v>
      </c>
      <c r="C48" s="467">
        <v>0</v>
      </c>
      <c r="D48" s="467">
        <v>0</v>
      </c>
      <c r="E48" s="467"/>
      <c r="F48" s="467">
        <v>11.558399999999999</v>
      </c>
      <c r="G48" s="467">
        <v>0</v>
      </c>
      <c r="H48" s="467">
        <v>11.558399999999999</v>
      </c>
      <c r="I48" s="468" t="s">
        <v>271</v>
      </c>
      <c r="J48" s="469" t="s">
        <v>1</v>
      </c>
    </row>
    <row r="49" spans="1:10" ht="14.45" customHeight="1" x14ac:dyDescent="0.2">
      <c r="A49" s="465" t="s">
        <v>482</v>
      </c>
      <c r="B49" s="466" t="s">
        <v>626</v>
      </c>
      <c r="C49" s="467">
        <v>0</v>
      </c>
      <c r="D49" s="467">
        <v>0</v>
      </c>
      <c r="E49" s="467"/>
      <c r="F49" s="467">
        <v>2.04</v>
      </c>
      <c r="G49" s="467">
        <v>0</v>
      </c>
      <c r="H49" s="467">
        <v>2.04</v>
      </c>
      <c r="I49" s="468" t="s">
        <v>271</v>
      </c>
      <c r="J49" s="469" t="s">
        <v>1</v>
      </c>
    </row>
    <row r="50" spans="1:10" ht="14.45" customHeight="1" x14ac:dyDescent="0.2">
      <c r="A50" s="465" t="s">
        <v>482</v>
      </c>
      <c r="B50" s="466" t="s">
        <v>627</v>
      </c>
      <c r="C50" s="467">
        <v>0</v>
      </c>
      <c r="D50" s="467">
        <v>0</v>
      </c>
      <c r="E50" s="467"/>
      <c r="F50" s="467">
        <v>6.944</v>
      </c>
      <c r="G50" s="467">
        <v>0</v>
      </c>
      <c r="H50" s="467">
        <v>6.944</v>
      </c>
      <c r="I50" s="468" t="s">
        <v>271</v>
      </c>
      <c r="J50" s="469" t="s">
        <v>1</v>
      </c>
    </row>
    <row r="51" spans="1:10" ht="14.45" customHeight="1" x14ac:dyDescent="0.2">
      <c r="A51" s="465" t="s">
        <v>482</v>
      </c>
      <c r="B51" s="466" t="s">
        <v>484</v>
      </c>
      <c r="C51" s="467">
        <v>0</v>
      </c>
      <c r="D51" s="467">
        <v>0</v>
      </c>
      <c r="E51" s="467"/>
      <c r="F51" s="467">
        <v>21.750319999999999</v>
      </c>
      <c r="G51" s="467">
        <v>0</v>
      </c>
      <c r="H51" s="467">
        <v>21.750319999999999</v>
      </c>
      <c r="I51" s="468" t="s">
        <v>271</v>
      </c>
      <c r="J51" s="469" t="s">
        <v>1</v>
      </c>
    </row>
    <row r="52" spans="1:10" ht="14.45" customHeight="1" x14ac:dyDescent="0.2">
      <c r="A52" s="465" t="s">
        <v>271</v>
      </c>
      <c r="B52" s="466" t="s">
        <v>271</v>
      </c>
      <c r="C52" s="467" t="s">
        <v>271</v>
      </c>
      <c r="D52" s="467" t="s">
        <v>271</v>
      </c>
      <c r="E52" s="467"/>
      <c r="F52" s="467" t="s">
        <v>271</v>
      </c>
      <c r="G52" s="467" t="s">
        <v>271</v>
      </c>
      <c r="H52" s="467" t="s">
        <v>271</v>
      </c>
      <c r="I52" s="468" t="s">
        <v>271</v>
      </c>
      <c r="J52" s="469" t="s">
        <v>1</v>
      </c>
    </row>
    <row r="53" spans="1:10" ht="14.45" customHeight="1" x14ac:dyDescent="0.2">
      <c r="A53" s="465" t="s">
        <v>460</v>
      </c>
      <c r="B53" s="466" t="s">
        <v>464</v>
      </c>
      <c r="C53" s="467">
        <v>18.727690000000006</v>
      </c>
      <c r="D53" s="467">
        <v>25.581120000000002</v>
      </c>
      <c r="E53" s="467"/>
      <c r="F53" s="467">
        <v>264.29756000000003</v>
      </c>
      <c r="G53" s="467">
        <v>0</v>
      </c>
      <c r="H53" s="467">
        <v>264.29756000000003</v>
      </c>
      <c r="I53" s="468" t="s">
        <v>271</v>
      </c>
      <c r="J53" s="469" t="s">
        <v>1</v>
      </c>
    </row>
  </sheetData>
  <mergeCells count="3">
    <mergeCell ref="A1:I1"/>
    <mergeCell ref="F3:I3"/>
    <mergeCell ref="C4:D4"/>
  </mergeCells>
  <conditionalFormatting sqref="F15 F54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53">
    <cfRule type="expression" dxfId="11" priority="6">
      <formula>$H16&gt;0</formula>
    </cfRule>
  </conditionalFormatting>
  <conditionalFormatting sqref="A16:A53">
    <cfRule type="expression" dxfId="10" priority="5">
      <formula>AND($J16&lt;&gt;"mezeraKL",$J16&lt;&gt;"")</formula>
    </cfRule>
  </conditionalFormatting>
  <conditionalFormatting sqref="I16:I53">
    <cfRule type="expression" dxfId="9" priority="7">
      <formula>$I16&gt;1</formula>
    </cfRule>
  </conditionalFormatting>
  <conditionalFormatting sqref="B16:B53">
    <cfRule type="expression" dxfId="8" priority="4">
      <formula>OR($J16="NS",$J16="SumaNS",$J16="Účet")</formula>
    </cfRule>
  </conditionalFormatting>
  <conditionalFormatting sqref="A16:D53 F16:I53">
    <cfRule type="expression" dxfId="7" priority="8">
      <formula>AND($J16&lt;&gt;"",$J16&lt;&gt;"mezeraKL")</formula>
    </cfRule>
  </conditionalFormatting>
  <conditionalFormatting sqref="B16:D53 F16:I53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53 F16:I53">
    <cfRule type="expression" dxfId="5" priority="2">
      <formula>OR($J16="SumaNS",$J16="NS")</formula>
    </cfRule>
  </conditionalFormatting>
  <hyperlinks>
    <hyperlink ref="A2" location="Obsah!A1" display="Zpět na Obsah  KL 01  1.-4.měsíc" xr:uid="{CF6E1F8C-8F3A-41BC-8A6C-62EACB840FFC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796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2.5311979014578312</v>
      </c>
      <c r="J3" s="98">
        <f>SUBTOTAL(9,J5:J1048576)</f>
        <v>104416</v>
      </c>
      <c r="K3" s="99">
        <f>SUBTOTAL(9,K5:K1048576)</f>
        <v>264297.56007862091</v>
      </c>
    </row>
    <row r="4" spans="1:11" s="207" customFormat="1" ht="14.45" customHeight="1" thickBot="1" x14ac:dyDescent="0.25">
      <c r="A4" s="588" t="s">
        <v>4</v>
      </c>
      <c r="B4" s="589" t="s">
        <v>5</v>
      </c>
      <c r="C4" s="589" t="s">
        <v>0</v>
      </c>
      <c r="D4" s="589" t="s">
        <v>6</v>
      </c>
      <c r="E4" s="589" t="s">
        <v>7</v>
      </c>
      <c r="F4" s="589" t="s">
        <v>1</v>
      </c>
      <c r="G4" s="58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3" t="s">
        <v>460</v>
      </c>
      <c r="B5" s="564" t="s">
        <v>461</v>
      </c>
      <c r="C5" s="567" t="s">
        <v>479</v>
      </c>
      <c r="D5" s="590" t="s">
        <v>480</v>
      </c>
      <c r="E5" s="567" t="s">
        <v>630</v>
      </c>
      <c r="F5" s="590" t="s">
        <v>631</v>
      </c>
      <c r="G5" s="567" t="s">
        <v>632</v>
      </c>
      <c r="H5" s="567" t="s">
        <v>633</v>
      </c>
      <c r="I5" s="116">
        <v>1700</v>
      </c>
      <c r="J5" s="116">
        <v>5</v>
      </c>
      <c r="K5" s="579">
        <v>8500</v>
      </c>
    </row>
    <row r="6" spans="1:11" ht="14.45" customHeight="1" x14ac:dyDescent="0.2">
      <c r="A6" s="485" t="s">
        <v>460</v>
      </c>
      <c r="B6" s="486" t="s">
        <v>461</v>
      </c>
      <c r="C6" s="487" t="s">
        <v>465</v>
      </c>
      <c r="D6" s="488" t="s">
        <v>466</v>
      </c>
      <c r="E6" s="487" t="s">
        <v>634</v>
      </c>
      <c r="F6" s="488" t="s">
        <v>635</v>
      </c>
      <c r="G6" s="487" t="s">
        <v>636</v>
      </c>
      <c r="H6" s="487" t="s">
        <v>637</v>
      </c>
      <c r="I6" s="490">
        <v>100.01000213623047</v>
      </c>
      <c r="J6" s="490">
        <v>1</v>
      </c>
      <c r="K6" s="491">
        <v>100.01000213623047</v>
      </c>
    </row>
    <row r="7" spans="1:11" ht="14.45" customHeight="1" x14ac:dyDescent="0.2">
      <c r="A7" s="485" t="s">
        <v>460</v>
      </c>
      <c r="B7" s="486" t="s">
        <v>461</v>
      </c>
      <c r="C7" s="487" t="s">
        <v>465</v>
      </c>
      <c r="D7" s="488" t="s">
        <v>466</v>
      </c>
      <c r="E7" s="487" t="s">
        <v>634</v>
      </c>
      <c r="F7" s="488" t="s">
        <v>635</v>
      </c>
      <c r="G7" s="487" t="s">
        <v>638</v>
      </c>
      <c r="H7" s="487" t="s">
        <v>639</v>
      </c>
      <c r="I7" s="490">
        <v>208.1199951171875</v>
      </c>
      <c r="J7" s="490">
        <v>12</v>
      </c>
      <c r="K7" s="491">
        <v>2497.43994140625</v>
      </c>
    </row>
    <row r="8" spans="1:11" ht="14.45" customHeight="1" x14ac:dyDescent="0.2">
      <c r="A8" s="485" t="s">
        <v>460</v>
      </c>
      <c r="B8" s="486" t="s">
        <v>461</v>
      </c>
      <c r="C8" s="487" t="s">
        <v>465</v>
      </c>
      <c r="D8" s="488" t="s">
        <v>466</v>
      </c>
      <c r="E8" s="487" t="s">
        <v>634</v>
      </c>
      <c r="F8" s="488" t="s">
        <v>635</v>
      </c>
      <c r="G8" s="487" t="s">
        <v>640</v>
      </c>
      <c r="H8" s="487" t="s">
        <v>641</v>
      </c>
      <c r="I8" s="490">
        <v>215.50749588012695</v>
      </c>
      <c r="J8" s="490">
        <v>19</v>
      </c>
      <c r="K8" s="491">
        <v>4063.14013671875</v>
      </c>
    </row>
    <row r="9" spans="1:11" ht="14.45" customHeight="1" x14ac:dyDescent="0.2">
      <c r="A9" s="485" t="s">
        <v>460</v>
      </c>
      <c r="B9" s="486" t="s">
        <v>461</v>
      </c>
      <c r="C9" s="487" t="s">
        <v>465</v>
      </c>
      <c r="D9" s="488" t="s">
        <v>466</v>
      </c>
      <c r="E9" s="487" t="s">
        <v>642</v>
      </c>
      <c r="F9" s="488" t="s">
        <v>643</v>
      </c>
      <c r="G9" s="487" t="s">
        <v>644</v>
      </c>
      <c r="H9" s="487" t="s">
        <v>645</v>
      </c>
      <c r="I9" s="490">
        <v>13.020000457763672</v>
      </c>
      <c r="J9" s="490">
        <v>6</v>
      </c>
      <c r="K9" s="491">
        <v>78.120002746582031</v>
      </c>
    </row>
    <row r="10" spans="1:11" ht="14.45" customHeight="1" x14ac:dyDescent="0.2">
      <c r="A10" s="485" t="s">
        <v>460</v>
      </c>
      <c r="B10" s="486" t="s">
        <v>461</v>
      </c>
      <c r="C10" s="487" t="s">
        <v>465</v>
      </c>
      <c r="D10" s="488" t="s">
        <v>466</v>
      </c>
      <c r="E10" s="487" t="s">
        <v>642</v>
      </c>
      <c r="F10" s="488" t="s">
        <v>643</v>
      </c>
      <c r="G10" s="487" t="s">
        <v>646</v>
      </c>
      <c r="H10" s="487" t="s">
        <v>647</v>
      </c>
      <c r="I10" s="490">
        <v>31.420000076293945</v>
      </c>
      <c r="J10" s="490">
        <v>1</v>
      </c>
      <c r="K10" s="491">
        <v>31.420000076293945</v>
      </c>
    </row>
    <row r="11" spans="1:11" ht="14.45" customHeight="1" x14ac:dyDescent="0.2">
      <c r="A11" s="485" t="s">
        <v>460</v>
      </c>
      <c r="B11" s="486" t="s">
        <v>461</v>
      </c>
      <c r="C11" s="487" t="s">
        <v>465</v>
      </c>
      <c r="D11" s="488" t="s">
        <v>466</v>
      </c>
      <c r="E11" s="487" t="s">
        <v>642</v>
      </c>
      <c r="F11" s="488" t="s">
        <v>643</v>
      </c>
      <c r="G11" s="487" t="s">
        <v>648</v>
      </c>
      <c r="H11" s="487" t="s">
        <v>649</v>
      </c>
      <c r="I11" s="490">
        <v>30.780000686645508</v>
      </c>
      <c r="J11" s="490">
        <v>2</v>
      </c>
      <c r="K11" s="491">
        <v>61.560001373291016</v>
      </c>
    </row>
    <row r="12" spans="1:11" ht="14.45" customHeight="1" x14ac:dyDescent="0.2">
      <c r="A12" s="485" t="s">
        <v>460</v>
      </c>
      <c r="B12" s="486" t="s">
        <v>461</v>
      </c>
      <c r="C12" s="487" t="s">
        <v>465</v>
      </c>
      <c r="D12" s="488" t="s">
        <v>466</v>
      </c>
      <c r="E12" s="487" t="s">
        <v>650</v>
      </c>
      <c r="F12" s="488" t="s">
        <v>651</v>
      </c>
      <c r="G12" s="487" t="s">
        <v>652</v>
      </c>
      <c r="H12" s="487" t="s">
        <v>653</v>
      </c>
      <c r="I12" s="490">
        <v>1.9999999552965164E-2</v>
      </c>
      <c r="J12" s="490">
        <v>200</v>
      </c>
      <c r="K12" s="491">
        <v>4</v>
      </c>
    </row>
    <row r="13" spans="1:11" ht="14.45" customHeight="1" x14ac:dyDescent="0.2">
      <c r="A13" s="485" t="s">
        <v>460</v>
      </c>
      <c r="B13" s="486" t="s">
        <v>461</v>
      </c>
      <c r="C13" s="487" t="s">
        <v>465</v>
      </c>
      <c r="D13" s="488" t="s">
        <v>466</v>
      </c>
      <c r="E13" s="487" t="s">
        <v>650</v>
      </c>
      <c r="F13" s="488" t="s">
        <v>651</v>
      </c>
      <c r="G13" s="487" t="s">
        <v>654</v>
      </c>
      <c r="H13" s="487" t="s">
        <v>655</v>
      </c>
      <c r="I13" s="490">
        <v>21.979999542236328</v>
      </c>
      <c r="J13" s="490">
        <v>200</v>
      </c>
      <c r="K13" s="491">
        <v>4395.68994140625</v>
      </c>
    </row>
    <row r="14" spans="1:11" ht="14.45" customHeight="1" x14ac:dyDescent="0.2">
      <c r="A14" s="485" t="s">
        <v>460</v>
      </c>
      <c r="B14" s="486" t="s">
        <v>461</v>
      </c>
      <c r="C14" s="487" t="s">
        <v>465</v>
      </c>
      <c r="D14" s="488" t="s">
        <v>466</v>
      </c>
      <c r="E14" s="487" t="s">
        <v>650</v>
      </c>
      <c r="F14" s="488" t="s">
        <v>651</v>
      </c>
      <c r="G14" s="487" t="s">
        <v>656</v>
      </c>
      <c r="H14" s="487" t="s">
        <v>657</v>
      </c>
      <c r="I14" s="490">
        <v>1.7999999523162842</v>
      </c>
      <c r="J14" s="490">
        <v>250</v>
      </c>
      <c r="K14" s="491">
        <v>450</v>
      </c>
    </row>
    <row r="15" spans="1:11" ht="14.45" customHeight="1" x14ac:dyDescent="0.2">
      <c r="A15" s="485" t="s">
        <v>460</v>
      </c>
      <c r="B15" s="486" t="s">
        <v>461</v>
      </c>
      <c r="C15" s="487" t="s">
        <v>465</v>
      </c>
      <c r="D15" s="488" t="s">
        <v>466</v>
      </c>
      <c r="E15" s="487" t="s">
        <v>650</v>
      </c>
      <c r="F15" s="488" t="s">
        <v>651</v>
      </c>
      <c r="G15" s="487" t="s">
        <v>658</v>
      </c>
      <c r="H15" s="487" t="s">
        <v>659</v>
      </c>
      <c r="I15" s="490">
        <v>11.739999771118164</v>
      </c>
      <c r="J15" s="490">
        <v>20</v>
      </c>
      <c r="K15" s="491">
        <v>234.80000305175781</v>
      </c>
    </row>
    <row r="16" spans="1:11" ht="14.45" customHeight="1" x14ac:dyDescent="0.2">
      <c r="A16" s="485" t="s">
        <v>460</v>
      </c>
      <c r="B16" s="486" t="s">
        <v>461</v>
      </c>
      <c r="C16" s="487" t="s">
        <v>465</v>
      </c>
      <c r="D16" s="488" t="s">
        <v>466</v>
      </c>
      <c r="E16" s="487" t="s">
        <v>650</v>
      </c>
      <c r="F16" s="488" t="s">
        <v>651</v>
      </c>
      <c r="G16" s="487" t="s">
        <v>660</v>
      </c>
      <c r="H16" s="487" t="s">
        <v>661</v>
      </c>
      <c r="I16" s="490">
        <v>1.8999999761581421</v>
      </c>
      <c r="J16" s="490">
        <v>250</v>
      </c>
      <c r="K16" s="491">
        <v>475</v>
      </c>
    </row>
    <row r="17" spans="1:11" ht="14.45" customHeight="1" x14ac:dyDescent="0.2">
      <c r="A17" s="485" t="s">
        <v>460</v>
      </c>
      <c r="B17" s="486" t="s">
        <v>461</v>
      </c>
      <c r="C17" s="487" t="s">
        <v>465</v>
      </c>
      <c r="D17" s="488" t="s">
        <v>466</v>
      </c>
      <c r="E17" s="487" t="s">
        <v>650</v>
      </c>
      <c r="F17" s="488" t="s">
        <v>651</v>
      </c>
      <c r="G17" s="487" t="s">
        <v>662</v>
      </c>
      <c r="H17" s="487" t="s">
        <v>663</v>
      </c>
      <c r="I17" s="490">
        <v>1.9299999475479126</v>
      </c>
      <c r="J17" s="490">
        <v>150</v>
      </c>
      <c r="K17" s="491">
        <v>289.5</v>
      </c>
    </row>
    <row r="18" spans="1:11" ht="14.45" customHeight="1" x14ac:dyDescent="0.2">
      <c r="A18" s="485" t="s">
        <v>460</v>
      </c>
      <c r="B18" s="486" t="s">
        <v>461</v>
      </c>
      <c r="C18" s="487" t="s">
        <v>465</v>
      </c>
      <c r="D18" s="488" t="s">
        <v>466</v>
      </c>
      <c r="E18" s="487" t="s">
        <v>650</v>
      </c>
      <c r="F18" s="488" t="s">
        <v>651</v>
      </c>
      <c r="G18" s="487" t="s">
        <v>664</v>
      </c>
      <c r="H18" s="487" t="s">
        <v>665</v>
      </c>
      <c r="I18" s="490">
        <v>3.0699999332427979</v>
      </c>
      <c r="J18" s="490">
        <v>200</v>
      </c>
      <c r="K18" s="491">
        <v>614</v>
      </c>
    </row>
    <row r="19" spans="1:11" ht="14.45" customHeight="1" x14ac:dyDescent="0.2">
      <c r="A19" s="485" t="s">
        <v>460</v>
      </c>
      <c r="B19" s="486" t="s">
        <v>461</v>
      </c>
      <c r="C19" s="487" t="s">
        <v>465</v>
      </c>
      <c r="D19" s="488" t="s">
        <v>466</v>
      </c>
      <c r="E19" s="487" t="s">
        <v>650</v>
      </c>
      <c r="F19" s="488" t="s">
        <v>651</v>
      </c>
      <c r="G19" s="487" t="s">
        <v>666</v>
      </c>
      <c r="H19" s="487" t="s">
        <v>667</v>
      </c>
      <c r="I19" s="490">
        <v>1.9800000190734863</v>
      </c>
      <c r="J19" s="490">
        <v>250</v>
      </c>
      <c r="K19" s="491">
        <v>495</v>
      </c>
    </row>
    <row r="20" spans="1:11" ht="14.45" customHeight="1" x14ac:dyDescent="0.2">
      <c r="A20" s="485" t="s">
        <v>460</v>
      </c>
      <c r="B20" s="486" t="s">
        <v>461</v>
      </c>
      <c r="C20" s="487" t="s">
        <v>465</v>
      </c>
      <c r="D20" s="488" t="s">
        <v>466</v>
      </c>
      <c r="E20" s="487" t="s">
        <v>650</v>
      </c>
      <c r="F20" s="488" t="s">
        <v>651</v>
      </c>
      <c r="G20" s="487" t="s">
        <v>668</v>
      </c>
      <c r="H20" s="487" t="s">
        <v>669</v>
      </c>
      <c r="I20" s="490">
        <v>2.380000114440918</v>
      </c>
      <c r="J20" s="490">
        <v>5</v>
      </c>
      <c r="K20" s="491">
        <v>11.899999618530273</v>
      </c>
    </row>
    <row r="21" spans="1:11" ht="14.45" customHeight="1" x14ac:dyDescent="0.2">
      <c r="A21" s="485" t="s">
        <v>460</v>
      </c>
      <c r="B21" s="486" t="s">
        <v>461</v>
      </c>
      <c r="C21" s="487" t="s">
        <v>465</v>
      </c>
      <c r="D21" s="488" t="s">
        <v>466</v>
      </c>
      <c r="E21" s="487" t="s">
        <v>650</v>
      </c>
      <c r="F21" s="488" t="s">
        <v>651</v>
      </c>
      <c r="G21" s="487" t="s">
        <v>670</v>
      </c>
      <c r="H21" s="487" t="s">
        <v>671</v>
      </c>
      <c r="I21" s="490">
        <v>2</v>
      </c>
      <c r="J21" s="490">
        <v>5</v>
      </c>
      <c r="K21" s="491">
        <v>10</v>
      </c>
    </row>
    <row r="22" spans="1:11" ht="14.45" customHeight="1" x14ac:dyDescent="0.2">
      <c r="A22" s="485" t="s">
        <v>460</v>
      </c>
      <c r="B22" s="486" t="s">
        <v>461</v>
      </c>
      <c r="C22" s="487" t="s">
        <v>465</v>
      </c>
      <c r="D22" s="488" t="s">
        <v>466</v>
      </c>
      <c r="E22" s="487" t="s">
        <v>650</v>
      </c>
      <c r="F22" s="488" t="s">
        <v>651</v>
      </c>
      <c r="G22" s="487" t="s">
        <v>672</v>
      </c>
      <c r="H22" s="487" t="s">
        <v>673</v>
      </c>
      <c r="I22" s="490">
        <v>23.719999313354492</v>
      </c>
      <c r="J22" s="490">
        <v>88</v>
      </c>
      <c r="K22" s="491">
        <v>2087.360107421875</v>
      </c>
    </row>
    <row r="23" spans="1:11" ht="14.45" customHeight="1" x14ac:dyDescent="0.2">
      <c r="A23" s="485" t="s">
        <v>460</v>
      </c>
      <c r="B23" s="486" t="s">
        <v>461</v>
      </c>
      <c r="C23" s="487" t="s">
        <v>465</v>
      </c>
      <c r="D23" s="488" t="s">
        <v>466</v>
      </c>
      <c r="E23" s="487" t="s">
        <v>674</v>
      </c>
      <c r="F23" s="488" t="s">
        <v>675</v>
      </c>
      <c r="G23" s="487" t="s">
        <v>676</v>
      </c>
      <c r="H23" s="487" t="s">
        <v>677</v>
      </c>
      <c r="I23" s="490">
        <v>1.7999999523162842</v>
      </c>
      <c r="J23" s="490">
        <v>200</v>
      </c>
      <c r="K23" s="491">
        <v>360</v>
      </c>
    </row>
    <row r="24" spans="1:11" ht="14.45" customHeight="1" x14ac:dyDescent="0.2">
      <c r="A24" s="485" t="s">
        <v>460</v>
      </c>
      <c r="B24" s="486" t="s">
        <v>461</v>
      </c>
      <c r="C24" s="487" t="s">
        <v>465</v>
      </c>
      <c r="D24" s="488" t="s">
        <v>466</v>
      </c>
      <c r="E24" s="487" t="s">
        <v>678</v>
      </c>
      <c r="F24" s="488" t="s">
        <v>679</v>
      </c>
      <c r="G24" s="487" t="s">
        <v>680</v>
      </c>
      <c r="H24" s="487" t="s">
        <v>681</v>
      </c>
      <c r="I24" s="490">
        <v>3.7200000286102295</v>
      </c>
      <c r="J24" s="490">
        <v>200</v>
      </c>
      <c r="K24" s="491">
        <v>744</v>
      </c>
    </row>
    <row r="25" spans="1:11" ht="14.45" customHeight="1" x14ac:dyDescent="0.2">
      <c r="A25" s="485" t="s">
        <v>460</v>
      </c>
      <c r="B25" s="486" t="s">
        <v>461</v>
      </c>
      <c r="C25" s="487" t="s">
        <v>465</v>
      </c>
      <c r="D25" s="488" t="s">
        <v>466</v>
      </c>
      <c r="E25" s="487" t="s">
        <v>678</v>
      </c>
      <c r="F25" s="488" t="s">
        <v>679</v>
      </c>
      <c r="G25" s="487" t="s">
        <v>682</v>
      </c>
      <c r="H25" s="487" t="s">
        <v>683</v>
      </c>
      <c r="I25" s="490">
        <v>4.690000057220459</v>
      </c>
      <c r="J25" s="490">
        <v>600</v>
      </c>
      <c r="K25" s="491">
        <v>2814</v>
      </c>
    </row>
    <row r="26" spans="1:11" ht="14.45" customHeight="1" x14ac:dyDescent="0.2">
      <c r="A26" s="485" t="s">
        <v>460</v>
      </c>
      <c r="B26" s="486" t="s">
        <v>461</v>
      </c>
      <c r="C26" s="487" t="s">
        <v>473</v>
      </c>
      <c r="D26" s="488" t="s">
        <v>474</v>
      </c>
      <c r="E26" s="487" t="s">
        <v>642</v>
      </c>
      <c r="F26" s="488" t="s">
        <v>643</v>
      </c>
      <c r="G26" s="487" t="s">
        <v>684</v>
      </c>
      <c r="H26" s="487" t="s">
        <v>685</v>
      </c>
      <c r="I26" s="490">
        <v>30.180000305175781</v>
      </c>
      <c r="J26" s="490">
        <v>6</v>
      </c>
      <c r="K26" s="491">
        <v>181.08000183105469</v>
      </c>
    </row>
    <row r="27" spans="1:11" ht="14.45" customHeight="1" x14ac:dyDescent="0.2">
      <c r="A27" s="485" t="s">
        <v>460</v>
      </c>
      <c r="B27" s="486" t="s">
        <v>461</v>
      </c>
      <c r="C27" s="487" t="s">
        <v>473</v>
      </c>
      <c r="D27" s="488" t="s">
        <v>474</v>
      </c>
      <c r="E27" s="487" t="s">
        <v>642</v>
      </c>
      <c r="F27" s="488" t="s">
        <v>643</v>
      </c>
      <c r="G27" s="487" t="s">
        <v>644</v>
      </c>
      <c r="H27" s="487" t="s">
        <v>645</v>
      </c>
      <c r="I27" s="490">
        <v>13.020000457763672</v>
      </c>
      <c r="J27" s="490">
        <v>10</v>
      </c>
      <c r="K27" s="491">
        <v>130.20000457763672</v>
      </c>
    </row>
    <row r="28" spans="1:11" ht="14.45" customHeight="1" x14ac:dyDescent="0.2">
      <c r="A28" s="485" t="s">
        <v>460</v>
      </c>
      <c r="B28" s="486" t="s">
        <v>461</v>
      </c>
      <c r="C28" s="487" t="s">
        <v>473</v>
      </c>
      <c r="D28" s="488" t="s">
        <v>474</v>
      </c>
      <c r="E28" s="487" t="s">
        <v>642</v>
      </c>
      <c r="F28" s="488" t="s">
        <v>643</v>
      </c>
      <c r="G28" s="487" t="s">
        <v>646</v>
      </c>
      <c r="H28" s="487" t="s">
        <v>647</v>
      </c>
      <c r="I28" s="490">
        <v>31.420000076293945</v>
      </c>
      <c r="J28" s="490">
        <v>1</v>
      </c>
      <c r="K28" s="491">
        <v>31.420000076293945</v>
      </c>
    </row>
    <row r="29" spans="1:11" ht="14.45" customHeight="1" x14ac:dyDescent="0.2">
      <c r="A29" s="485" t="s">
        <v>460</v>
      </c>
      <c r="B29" s="486" t="s">
        <v>461</v>
      </c>
      <c r="C29" s="487" t="s">
        <v>473</v>
      </c>
      <c r="D29" s="488" t="s">
        <v>474</v>
      </c>
      <c r="E29" s="487" t="s">
        <v>642</v>
      </c>
      <c r="F29" s="488" t="s">
        <v>643</v>
      </c>
      <c r="G29" s="487" t="s">
        <v>648</v>
      </c>
      <c r="H29" s="487" t="s">
        <v>649</v>
      </c>
      <c r="I29" s="490">
        <v>30.780000686645508</v>
      </c>
      <c r="J29" s="490">
        <v>3</v>
      </c>
      <c r="K29" s="491">
        <v>92.339996337890625</v>
      </c>
    </row>
    <row r="30" spans="1:11" ht="14.45" customHeight="1" x14ac:dyDescent="0.2">
      <c r="A30" s="485" t="s">
        <v>460</v>
      </c>
      <c r="B30" s="486" t="s">
        <v>461</v>
      </c>
      <c r="C30" s="487" t="s">
        <v>473</v>
      </c>
      <c r="D30" s="488" t="s">
        <v>474</v>
      </c>
      <c r="E30" s="487" t="s">
        <v>642</v>
      </c>
      <c r="F30" s="488" t="s">
        <v>643</v>
      </c>
      <c r="G30" s="487" t="s">
        <v>686</v>
      </c>
      <c r="H30" s="487" t="s">
        <v>687</v>
      </c>
      <c r="I30" s="490">
        <v>19.489999771118164</v>
      </c>
      <c r="J30" s="490">
        <v>1</v>
      </c>
      <c r="K30" s="491">
        <v>19.489999771118164</v>
      </c>
    </row>
    <row r="31" spans="1:11" ht="14.45" customHeight="1" x14ac:dyDescent="0.2">
      <c r="A31" s="485" t="s">
        <v>460</v>
      </c>
      <c r="B31" s="486" t="s">
        <v>461</v>
      </c>
      <c r="C31" s="487" t="s">
        <v>473</v>
      </c>
      <c r="D31" s="488" t="s">
        <v>474</v>
      </c>
      <c r="E31" s="487" t="s">
        <v>650</v>
      </c>
      <c r="F31" s="488" t="s">
        <v>651</v>
      </c>
      <c r="G31" s="487" t="s">
        <v>652</v>
      </c>
      <c r="H31" s="487" t="s">
        <v>653</v>
      </c>
      <c r="I31" s="490">
        <v>1.4999999664723873E-2</v>
      </c>
      <c r="J31" s="490">
        <v>400</v>
      </c>
      <c r="K31" s="491">
        <v>6</v>
      </c>
    </row>
    <row r="32" spans="1:11" ht="14.45" customHeight="1" x14ac:dyDescent="0.2">
      <c r="A32" s="485" t="s">
        <v>460</v>
      </c>
      <c r="B32" s="486" t="s">
        <v>461</v>
      </c>
      <c r="C32" s="487" t="s">
        <v>473</v>
      </c>
      <c r="D32" s="488" t="s">
        <v>474</v>
      </c>
      <c r="E32" s="487" t="s">
        <v>650</v>
      </c>
      <c r="F32" s="488" t="s">
        <v>651</v>
      </c>
      <c r="G32" s="487" t="s">
        <v>688</v>
      </c>
      <c r="H32" s="487" t="s">
        <v>689</v>
      </c>
      <c r="I32" s="490">
        <v>48.389999389648438</v>
      </c>
      <c r="J32" s="490">
        <v>12</v>
      </c>
      <c r="K32" s="491">
        <v>580.72998046875</v>
      </c>
    </row>
    <row r="33" spans="1:11" ht="14.45" customHeight="1" x14ac:dyDescent="0.2">
      <c r="A33" s="485" t="s">
        <v>460</v>
      </c>
      <c r="B33" s="486" t="s">
        <v>461</v>
      </c>
      <c r="C33" s="487" t="s">
        <v>473</v>
      </c>
      <c r="D33" s="488" t="s">
        <v>474</v>
      </c>
      <c r="E33" s="487" t="s">
        <v>650</v>
      </c>
      <c r="F33" s="488" t="s">
        <v>651</v>
      </c>
      <c r="G33" s="487" t="s">
        <v>654</v>
      </c>
      <c r="H33" s="487" t="s">
        <v>655</v>
      </c>
      <c r="I33" s="490">
        <v>21.964999198913574</v>
      </c>
      <c r="J33" s="490">
        <v>300</v>
      </c>
      <c r="K33" s="491">
        <v>6590.320068359375</v>
      </c>
    </row>
    <row r="34" spans="1:11" ht="14.45" customHeight="1" x14ac:dyDescent="0.2">
      <c r="A34" s="485" t="s">
        <v>460</v>
      </c>
      <c r="B34" s="486" t="s">
        <v>461</v>
      </c>
      <c r="C34" s="487" t="s">
        <v>473</v>
      </c>
      <c r="D34" s="488" t="s">
        <v>474</v>
      </c>
      <c r="E34" s="487" t="s">
        <v>650</v>
      </c>
      <c r="F34" s="488" t="s">
        <v>651</v>
      </c>
      <c r="G34" s="487" t="s">
        <v>690</v>
      </c>
      <c r="H34" s="487" t="s">
        <v>691</v>
      </c>
      <c r="I34" s="490">
        <v>37.900001525878906</v>
      </c>
      <c r="J34" s="490">
        <v>1</v>
      </c>
      <c r="K34" s="491">
        <v>37.900001525878906</v>
      </c>
    </row>
    <row r="35" spans="1:11" ht="14.45" customHeight="1" x14ac:dyDescent="0.2">
      <c r="A35" s="485" t="s">
        <v>460</v>
      </c>
      <c r="B35" s="486" t="s">
        <v>461</v>
      </c>
      <c r="C35" s="487" t="s">
        <v>473</v>
      </c>
      <c r="D35" s="488" t="s">
        <v>474</v>
      </c>
      <c r="E35" s="487" t="s">
        <v>650</v>
      </c>
      <c r="F35" s="488" t="s">
        <v>651</v>
      </c>
      <c r="G35" s="487" t="s">
        <v>658</v>
      </c>
      <c r="H35" s="487" t="s">
        <v>659</v>
      </c>
      <c r="I35" s="490">
        <v>11.734999656677246</v>
      </c>
      <c r="J35" s="490">
        <v>25</v>
      </c>
      <c r="K35" s="491">
        <v>293.40000915527344</v>
      </c>
    </row>
    <row r="36" spans="1:11" ht="14.45" customHeight="1" x14ac:dyDescent="0.2">
      <c r="A36" s="485" t="s">
        <v>460</v>
      </c>
      <c r="B36" s="486" t="s">
        <v>461</v>
      </c>
      <c r="C36" s="487" t="s">
        <v>473</v>
      </c>
      <c r="D36" s="488" t="s">
        <v>474</v>
      </c>
      <c r="E36" s="487" t="s">
        <v>650</v>
      </c>
      <c r="F36" s="488" t="s">
        <v>651</v>
      </c>
      <c r="G36" s="487" t="s">
        <v>692</v>
      </c>
      <c r="H36" s="487" t="s">
        <v>693</v>
      </c>
      <c r="I36" s="490">
        <v>2.2899999618530273</v>
      </c>
      <c r="J36" s="490">
        <v>50</v>
      </c>
      <c r="K36" s="491">
        <v>114.5</v>
      </c>
    </row>
    <row r="37" spans="1:11" ht="14.45" customHeight="1" x14ac:dyDescent="0.2">
      <c r="A37" s="485" t="s">
        <v>460</v>
      </c>
      <c r="B37" s="486" t="s">
        <v>461</v>
      </c>
      <c r="C37" s="487" t="s">
        <v>473</v>
      </c>
      <c r="D37" s="488" t="s">
        <v>474</v>
      </c>
      <c r="E37" s="487" t="s">
        <v>650</v>
      </c>
      <c r="F37" s="488" t="s">
        <v>651</v>
      </c>
      <c r="G37" s="487" t="s">
        <v>694</v>
      </c>
      <c r="H37" s="487" t="s">
        <v>695</v>
      </c>
      <c r="I37" s="490">
        <v>23.719999313354492</v>
      </c>
      <c r="J37" s="490">
        <v>5</v>
      </c>
      <c r="K37" s="491">
        <v>118.59999847412109</v>
      </c>
    </row>
    <row r="38" spans="1:11" ht="14.45" customHeight="1" x14ac:dyDescent="0.2">
      <c r="A38" s="485" t="s">
        <v>460</v>
      </c>
      <c r="B38" s="486" t="s">
        <v>461</v>
      </c>
      <c r="C38" s="487" t="s">
        <v>473</v>
      </c>
      <c r="D38" s="488" t="s">
        <v>474</v>
      </c>
      <c r="E38" s="487" t="s">
        <v>650</v>
      </c>
      <c r="F38" s="488" t="s">
        <v>651</v>
      </c>
      <c r="G38" s="487" t="s">
        <v>660</v>
      </c>
      <c r="H38" s="487" t="s">
        <v>661</v>
      </c>
      <c r="I38" s="490">
        <v>1.8999999761581421</v>
      </c>
      <c r="J38" s="490">
        <v>250</v>
      </c>
      <c r="K38" s="491">
        <v>475</v>
      </c>
    </row>
    <row r="39" spans="1:11" ht="14.45" customHeight="1" x14ac:dyDescent="0.2">
      <c r="A39" s="485" t="s">
        <v>460</v>
      </c>
      <c r="B39" s="486" t="s">
        <v>461</v>
      </c>
      <c r="C39" s="487" t="s">
        <v>473</v>
      </c>
      <c r="D39" s="488" t="s">
        <v>474</v>
      </c>
      <c r="E39" s="487" t="s">
        <v>650</v>
      </c>
      <c r="F39" s="488" t="s">
        <v>651</v>
      </c>
      <c r="G39" s="487" t="s">
        <v>696</v>
      </c>
      <c r="H39" s="487" t="s">
        <v>697</v>
      </c>
      <c r="I39" s="490">
        <v>2.8600000143051147</v>
      </c>
      <c r="J39" s="490">
        <v>250</v>
      </c>
      <c r="K39" s="491">
        <v>716</v>
      </c>
    </row>
    <row r="40" spans="1:11" ht="14.45" customHeight="1" x14ac:dyDescent="0.2">
      <c r="A40" s="485" t="s">
        <v>460</v>
      </c>
      <c r="B40" s="486" t="s">
        <v>461</v>
      </c>
      <c r="C40" s="487" t="s">
        <v>473</v>
      </c>
      <c r="D40" s="488" t="s">
        <v>474</v>
      </c>
      <c r="E40" s="487" t="s">
        <v>650</v>
      </c>
      <c r="F40" s="488" t="s">
        <v>651</v>
      </c>
      <c r="G40" s="487" t="s">
        <v>662</v>
      </c>
      <c r="H40" s="487" t="s">
        <v>663</v>
      </c>
      <c r="I40" s="490">
        <v>1.9249999523162842</v>
      </c>
      <c r="J40" s="490">
        <v>150</v>
      </c>
      <c r="K40" s="491">
        <v>288.5</v>
      </c>
    </row>
    <row r="41" spans="1:11" ht="14.45" customHeight="1" x14ac:dyDescent="0.2">
      <c r="A41" s="485" t="s">
        <v>460</v>
      </c>
      <c r="B41" s="486" t="s">
        <v>461</v>
      </c>
      <c r="C41" s="487" t="s">
        <v>473</v>
      </c>
      <c r="D41" s="488" t="s">
        <v>474</v>
      </c>
      <c r="E41" s="487" t="s">
        <v>650</v>
      </c>
      <c r="F41" s="488" t="s">
        <v>651</v>
      </c>
      <c r="G41" s="487" t="s">
        <v>664</v>
      </c>
      <c r="H41" s="487" t="s">
        <v>665</v>
      </c>
      <c r="I41" s="490">
        <v>3.0699999332427979</v>
      </c>
      <c r="J41" s="490">
        <v>250</v>
      </c>
      <c r="K41" s="491">
        <v>767.5</v>
      </c>
    </row>
    <row r="42" spans="1:11" ht="14.45" customHeight="1" x14ac:dyDescent="0.2">
      <c r="A42" s="485" t="s">
        <v>460</v>
      </c>
      <c r="B42" s="486" t="s">
        <v>461</v>
      </c>
      <c r="C42" s="487" t="s">
        <v>473</v>
      </c>
      <c r="D42" s="488" t="s">
        <v>474</v>
      </c>
      <c r="E42" s="487" t="s">
        <v>650</v>
      </c>
      <c r="F42" s="488" t="s">
        <v>651</v>
      </c>
      <c r="G42" s="487" t="s">
        <v>698</v>
      </c>
      <c r="H42" s="487" t="s">
        <v>699</v>
      </c>
      <c r="I42" s="490">
        <v>1.9199999570846558</v>
      </c>
      <c r="J42" s="490">
        <v>100</v>
      </c>
      <c r="K42" s="491">
        <v>192</v>
      </c>
    </row>
    <row r="43" spans="1:11" ht="14.45" customHeight="1" x14ac:dyDescent="0.2">
      <c r="A43" s="485" t="s">
        <v>460</v>
      </c>
      <c r="B43" s="486" t="s">
        <v>461</v>
      </c>
      <c r="C43" s="487" t="s">
        <v>473</v>
      </c>
      <c r="D43" s="488" t="s">
        <v>474</v>
      </c>
      <c r="E43" s="487" t="s">
        <v>650</v>
      </c>
      <c r="F43" s="488" t="s">
        <v>651</v>
      </c>
      <c r="G43" s="487" t="s">
        <v>700</v>
      </c>
      <c r="H43" s="487" t="s">
        <v>701</v>
      </c>
      <c r="I43" s="490">
        <v>3.2000000476837158</v>
      </c>
      <c r="J43" s="490">
        <v>10</v>
      </c>
      <c r="K43" s="491">
        <v>32</v>
      </c>
    </row>
    <row r="44" spans="1:11" ht="14.45" customHeight="1" x14ac:dyDescent="0.2">
      <c r="A44" s="485" t="s">
        <v>460</v>
      </c>
      <c r="B44" s="486" t="s">
        <v>461</v>
      </c>
      <c r="C44" s="487" t="s">
        <v>473</v>
      </c>
      <c r="D44" s="488" t="s">
        <v>474</v>
      </c>
      <c r="E44" s="487" t="s">
        <v>650</v>
      </c>
      <c r="F44" s="488" t="s">
        <v>651</v>
      </c>
      <c r="G44" s="487" t="s">
        <v>666</v>
      </c>
      <c r="H44" s="487" t="s">
        <v>667</v>
      </c>
      <c r="I44" s="490">
        <v>2.0299999713897705</v>
      </c>
      <c r="J44" s="490">
        <v>350</v>
      </c>
      <c r="K44" s="491">
        <v>708.5</v>
      </c>
    </row>
    <row r="45" spans="1:11" ht="14.45" customHeight="1" x14ac:dyDescent="0.2">
      <c r="A45" s="485" t="s">
        <v>460</v>
      </c>
      <c r="B45" s="486" t="s">
        <v>461</v>
      </c>
      <c r="C45" s="487" t="s">
        <v>473</v>
      </c>
      <c r="D45" s="488" t="s">
        <v>474</v>
      </c>
      <c r="E45" s="487" t="s">
        <v>650</v>
      </c>
      <c r="F45" s="488" t="s">
        <v>651</v>
      </c>
      <c r="G45" s="487" t="s">
        <v>668</v>
      </c>
      <c r="H45" s="487" t="s">
        <v>669</v>
      </c>
      <c r="I45" s="490">
        <v>3.1700000762939453</v>
      </c>
      <c r="J45" s="490">
        <v>5</v>
      </c>
      <c r="K45" s="491">
        <v>15.850000381469727</v>
      </c>
    </row>
    <row r="46" spans="1:11" ht="14.45" customHeight="1" x14ac:dyDescent="0.2">
      <c r="A46" s="485" t="s">
        <v>460</v>
      </c>
      <c r="B46" s="486" t="s">
        <v>461</v>
      </c>
      <c r="C46" s="487" t="s">
        <v>473</v>
      </c>
      <c r="D46" s="488" t="s">
        <v>474</v>
      </c>
      <c r="E46" s="487" t="s">
        <v>650</v>
      </c>
      <c r="F46" s="488" t="s">
        <v>651</v>
      </c>
      <c r="G46" s="487" t="s">
        <v>702</v>
      </c>
      <c r="H46" s="487" t="s">
        <v>703</v>
      </c>
      <c r="I46" s="490">
        <v>2.5099999904632568</v>
      </c>
      <c r="J46" s="490">
        <v>50</v>
      </c>
      <c r="K46" s="491">
        <v>125.5</v>
      </c>
    </row>
    <row r="47" spans="1:11" ht="14.45" customHeight="1" x14ac:dyDescent="0.2">
      <c r="A47" s="485" t="s">
        <v>460</v>
      </c>
      <c r="B47" s="486" t="s">
        <v>461</v>
      </c>
      <c r="C47" s="487" t="s">
        <v>473</v>
      </c>
      <c r="D47" s="488" t="s">
        <v>474</v>
      </c>
      <c r="E47" s="487" t="s">
        <v>650</v>
      </c>
      <c r="F47" s="488" t="s">
        <v>651</v>
      </c>
      <c r="G47" s="487" t="s">
        <v>704</v>
      </c>
      <c r="H47" s="487" t="s">
        <v>705</v>
      </c>
      <c r="I47" s="490">
        <v>3.1450001001358032</v>
      </c>
      <c r="J47" s="490">
        <v>10</v>
      </c>
      <c r="K47" s="491">
        <v>31.449999809265137</v>
      </c>
    </row>
    <row r="48" spans="1:11" ht="14.45" customHeight="1" x14ac:dyDescent="0.2">
      <c r="A48" s="485" t="s">
        <v>460</v>
      </c>
      <c r="B48" s="486" t="s">
        <v>461</v>
      </c>
      <c r="C48" s="487" t="s">
        <v>473</v>
      </c>
      <c r="D48" s="488" t="s">
        <v>474</v>
      </c>
      <c r="E48" s="487" t="s">
        <v>650</v>
      </c>
      <c r="F48" s="488" t="s">
        <v>651</v>
      </c>
      <c r="G48" s="487" t="s">
        <v>706</v>
      </c>
      <c r="H48" s="487" t="s">
        <v>707</v>
      </c>
      <c r="I48" s="490">
        <v>2.5299999713897705</v>
      </c>
      <c r="J48" s="490">
        <v>5</v>
      </c>
      <c r="K48" s="491">
        <v>12.649999618530273</v>
      </c>
    </row>
    <row r="49" spans="1:11" ht="14.45" customHeight="1" x14ac:dyDescent="0.2">
      <c r="A49" s="485" t="s">
        <v>460</v>
      </c>
      <c r="B49" s="486" t="s">
        <v>461</v>
      </c>
      <c r="C49" s="487" t="s">
        <v>473</v>
      </c>
      <c r="D49" s="488" t="s">
        <v>474</v>
      </c>
      <c r="E49" s="487" t="s">
        <v>650</v>
      </c>
      <c r="F49" s="488" t="s">
        <v>651</v>
      </c>
      <c r="G49" s="487" t="s">
        <v>672</v>
      </c>
      <c r="H49" s="487" t="s">
        <v>673</v>
      </c>
      <c r="I49" s="490">
        <v>23.719999313354492</v>
      </c>
      <c r="J49" s="490">
        <v>10</v>
      </c>
      <c r="K49" s="491">
        <v>237.19999694824219</v>
      </c>
    </row>
    <row r="50" spans="1:11" ht="14.45" customHeight="1" x14ac:dyDescent="0.2">
      <c r="A50" s="485" t="s">
        <v>460</v>
      </c>
      <c r="B50" s="486" t="s">
        <v>461</v>
      </c>
      <c r="C50" s="487" t="s">
        <v>473</v>
      </c>
      <c r="D50" s="488" t="s">
        <v>474</v>
      </c>
      <c r="E50" s="487" t="s">
        <v>674</v>
      </c>
      <c r="F50" s="488" t="s">
        <v>675</v>
      </c>
      <c r="G50" s="487" t="s">
        <v>708</v>
      </c>
      <c r="H50" s="487" t="s">
        <v>709</v>
      </c>
      <c r="I50" s="490">
        <v>0.97000002861022949</v>
      </c>
      <c r="J50" s="490">
        <v>200</v>
      </c>
      <c r="K50" s="491">
        <v>194</v>
      </c>
    </row>
    <row r="51" spans="1:11" ht="14.45" customHeight="1" x14ac:dyDescent="0.2">
      <c r="A51" s="485" t="s">
        <v>460</v>
      </c>
      <c r="B51" s="486" t="s">
        <v>461</v>
      </c>
      <c r="C51" s="487" t="s">
        <v>473</v>
      </c>
      <c r="D51" s="488" t="s">
        <v>474</v>
      </c>
      <c r="E51" s="487" t="s">
        <v>674</v>
      </c>
      <c r="F51" s="488" t="s">
        <v>675</v>
      </c>
      <c r="G51" s="487" t="s">
        <v>676</v>
      </c>
      <c r="H51" s="487" t="s">
        <v>677</v>
      </c>
      <c r="I51" s="490">
        <v>1.8049999475479126</v>
      </c>
      <c r="J51" s="490">
        <v>400</v>
      </c>
      <c r="K51" s="491">
        <v>722</v>
      </c>
    </row>
    <row r="52" spans="1:11" ht="14.45" customHeight="1" x14ac:dyDescent="0.2">
      <c r="A52" s="485" t="s">
        <v>460</v>
      </c>
      <c r="B52" s="486" t="s">
        <v>461</v>
      </c>
      <c r="C52" s="487" t="s">
        <v>473</v>
      </c>
      <c r="D52" s="488" t="s">
        <v>474</v>
      </c>
      <c r="E52" s="487" t="s">
        <v>678</v>
      </c>
      <c r="F52" s="488" t="s">
        <v>679</v>
      </c>
      <c r="G52" s="487" t="s">
        <v>710</v>
      </c>
      <c r="H52" s="487" t="s">
        <v>711</v>
      </c>
      <c r="I52" s="490">
        <v>3.3900001049041748</v>
      </c>
      <c r="J52" s="490">
        <v>600</v>
      </c>
      <c r="K52" s="491">
        <v>2034</v>
      </c>
    </row>
    <row r="53" spans="1:11" ht="14.45" customHeight="1" x14ac:dyDescent="0.2">
      <c r="A53" s="485" t="s">
        <v>460</v>
      </c>
      <c r="B53" s="486" t="s">
        <v>461</v>
      </c>
      <c r="C53" s="487" t="s">
        <v>473</v>
      </c>
      <c r="D53" s="488" t="s">
        <v>474</v>
      </c>
      <c r="E53" s="487" t="s">
        <v>678</v>
      </c>
      <c r="F53" s="488" t="s">
        <v>679</v>
      </c>
      <c r="G53" s="487" t="s">
        <v>712</v>
      </c>
      <c r="H53" s="487" t="s">
        <v>713</v>
      </c>
      <c r="I53" s="490">
        <v>3.3900001049041748</v>
      </c>
      <c r="J53" s="490">
        <v>200</v>
      </c>
      <c r="K53" s="491">
        <v>678</v>
      </c>
    </row>
    <row r="54" spans="1:11" ht="14.45" customHeight="1" x14ac:dyDescent="0.2">
      <c r="A54" s="485" t="s">
        <v>460</v>
      </c>
      <c r="B54" s="486" t="s">
        <v>461</v>
      </c>
      <c r="C54" s="487" t="s">
        <v>473</v>
      </c>
      <c r="D54" s="488" t="s">
        <v>474</v>
      </c>
      <c r="E54" s="487" t="s">
        <v>678</v>
      </c>
      <c r="F54" s="488" t="s">
        <v>679</v>
      </c>
      <c r="G54" s="487" t="s">
        <v>714</v>
      </c>
      <c r="H54" s="487" t="s">
        <v>715</v>
      </c>
      <c r="I54" s="490">
        <v>3.869999885559082</v>
      </c>
      <c r="J54" s="490">
        <v>600</v>
      </c>
      <c r="K54" s="491">
        <v>2322</v>
      </c>
    </row>
    <row r="55" spans="1:11" ht="14.45" customHeight="1" x14ac:dyDescent="0.2">
      <c r="A55" s="485" t="s">
        <v>460</v>
      </c>
      <c r="B55" s="486" t="s">
        <v>461</v>
      </c>
      <c r="C55" s="487" t="s">
        <v>476</v>
      </c>
      <c r="D55" s="488" t="s">
        <v>477</v>
      </c>
      <c r="E55" s="487" t="s">
        <v>642</v>
      </c>
      <c r="F55" s="488" t="s">
        <v>643</v>
      </c>
      <c r="G55" s="487" t="s">
        <v>716</v>
      </c>
      <c r="H55" s="487" t="s">
        <v>717</v>
      </c>
      <c r="I55" s="490">
        <v>6.440000057220459</v>
      </c>
      <c r="J55" s="490">
        <v>100</v>
      </c>
      <c r="K55" s="491">
        <v>644</v>
      </c>
    </row>
    <row r="56" spans="1:11" ht="14.45" customHeight="1" x14ac:dyDescent="0.2">
      <c r="A56" s="485" t="s">
        <v>460</v>
      </c>
      <c r="B56" s="486" t="s">
        <v>461</v>
      </c>
      <c r="C56" s="487" t="s">
        <v>476</v>
      </c>
      <c r="D56" s="488" t="s">
        <v>477</v>
      </c>
      <c r="E56" s="487" t="s">
        <v>642</v>
      </c>
      <c r="F56" s="488" t="s">
        <v>643</v>
      </c>
      <c r="G56" s="487" t="s">
        <v>644</v>
      </c>
      <c r="H56" s="487" t="s">
        <v>645</v>
      </c>
      <c r="I56" s="490">
        <v>13.017500400543213</v>
      </c>
      <c r="J56" s="490">
        <v>540</v>
      </c>
      <c r="K56" s="491">
        <v>7030.3499755859375</v>
      </c>
    </row>
    <row r="57" spans="1:11" ht="14.45" customHeight="1" x14ac:dyDescent="0.2">
      <c r="A57" s="485" t="s">
        <v>460</v>
      </c>
      <c r="B57" s="486" t="s">
        <v>461</v>
      </c>
      <c r="C57" s="487" t="s">
        <v>476</v>
      </c>
      <c r="D57" s="488" t="s">
        <v>477</v>
      </c>
      <c r="E57" s="487" t="s">
        <v>642</v>
      </c>
      <c r="F57" s="488" t="s">
        <v>643</v>
      </c>
      <c r="G57" s="487" t="s">
        <v>718</v>
      </c>
      <c r="H57" s="487" t="s">
        <v>719</v>
      </c>
      <c r="I57" s="490">
        <v>0.37999999523162842</v>
      </c>
      <c r="J57" s="490">
        <v>5200</v>
      </c>
      <c r="K57" s="491">
        <v>1976</v>
      </c>
    </row>
    <row r="58" spans="1:11" ht="14.45" customHeight="1" x14ac:dyDescent="0.2">
      <c r="A58" s="485" t="s">
        <v>460</v>
      </c>
      <c r="B58" s="486" t="s">
        <v>461</v>
      </c>
      <c r="C58" s="487" t="s">
        <v>476</v>
      </c>
      <c r="D58" s="488" t="s">
        <v>477</v>
      </c>
      <c r="E58" s="487" t="s">
        <v>642</v>
      </c>
      <c r="F58" s="488" t="s">
        <v>643</v>
      </c>
      <c r="G58" s="487" t="s">
        <v>720</v>
      </c>
      <c r="H58" s="487" t="s">
        <v>721</v>
      </c>
      <c r="I58" s="490">
        <v>8.005000114440918</v>
      </c>
      <c r="J58" s="490">
        <v>20</v>
      </c>
      <c r="K58" s="491">
        <v>160.09999847412109</v>
      </c>
    </row>
    <row r="59" spans="1:11" ht="14.45" customHeight="1" x14ac:dyDescent="0.2">
      <c r="A59" s="485" t="s">
        <v>460</v>
      </c>
      <c r="B59" s="486" t="s">
        <v>461</v>
      </c>
      <c r="C59" s="487" t="s">
        <v>476</v>
      </c>
      <c r="D59" s="488" t="s">
        <v>477</v>
      </c>
      <c r="E59" s="487" t="s">
        <v>642</v>
      </c>
      <c r="F59" s="488" t="s">
        <v>643</v>
      </c>
      <c r="G59" s="487" t="s">
        <v>722</v>
      </c>
      <c r="H59" s="487" t="s">
        <v>723</v>
      </c>
      <c r="I59" s="490">
        <v>0.76999998092651367</v>
      </c>
      <c r="J59" s="490">
        <v>40</v>
      </c>
      <c r="K59" s="491">
        <v>30.799999237060547</v>
      </c>
    </row>
    <row r="60" spans="1:11" ht="14.45" customHeight="1" x14ac:dyDescent="0.2">
      <c r="A60" s="485" t="s">
        <v>460</v>
      </c>
      <c r="B60" s="486" t="s">
        <v>461</v>
      </c>
      <c r="C60" s="487" t="s">
        <v>476</v>
      </c>
      <c r="D60" s="488" t="s">
        <v>477</v>
      </c>
      <c r="E60" s="487" t="s">
        <v>642</v>
      </c>
      <c r="F60" s="488" t="s">
        <v>643</v>
      </c>
      <c r="G60" s="487" t="s">
        <v>646</v>
      </c>
      <c r="H60" s="487" t="s">
        <v>647</v>
      </c>
      <c r="I60" s="490">
        <v>31.428571701049805</v>
      </c>
      <c r="J60" s="490">
        <v>66</v>
      </c>
      <c r="K60" s="491">
        <v>2074.2799530029297</v>
      </c>
    </row>
    <row r="61" spans="1:11" ht="14.45" customHeight="1" x14ac:dyDescent="0.2">
      <c r="A61" s="485" t="s">
        <v>460</v>
      </c>
      <c r="B61" s="486" t="s">
        <v>461</v>
      </c>
      <c r="C61" s="487" t="s">
        <v>476</v>
      </c>
      <c r="D61" s="488" t="s">
        <v>477</v>
      </c>
      <c r="E61" s="487" t="s">
        <v>642</v>
      </c>
      <c r="F61" s="488" t="s">
        <v>643</v>
      </c>
      <c r="G61" s="487" t="s">
        <v>648</v>
      </c>
      <c r="H61" s="487" t="s">
        <v>649</v>
      </c>
      <c r="I61" s="490">
        <v>30.780000686645508</v>
      </c>
      <c r="J61" s="490">
        <v>15</v>
      </c>
      <c r="K61" s="491">
        <v>461.69998550415039</v>
      </c>
    </row>
    <row r="62" spans="1:11" ht="14.45" customHeight="1" x14ac:dyDescent="0.2">
      <c r="A62" s="485" t="s">
        <v>460</v>
      </c>
      <c r="B62" s="486" t="s">
        <v>461</v>
      </c>
      <c r="C62" s="487" t="s">
        <v>476</v>
      </c>
      <c r="D62" s="488" t="s">
        <v>477</v>
      </c>
      <c r="E62" s="487" t="s">
        <v>650</v>
      </c>
      <c r="F62" s="488" t="s">
        <v>651</v>
      </c>
      <c r="G62" s="487" t="s">
        <v>724</v>
      </c>
      <c r="H62" s="487" t="s">
        <v>725</v>
      </c>
      <c r="I62" s="490">
        <v>650.33001708984375</v>
      </c>
      <c r="J62" s="490">
        <v>2</v>
      </c>
      <c r="K62" s="491">
        <v>1300.6500244140625</v>
      </c>
    </row>
    <row r="63" spans="1:11" ht="14.45" customHeight="1" x14ac:dyDescent="0.2">
      <c r="A63" s="485" t="s">
        <v>460</v>
      </c>
      <c r="B63" s="486" t="s">
        <v>461</v>
      </c>
      <c r="C63" s="487" t="s">
        <v>476</v>
      </c>
      <c r="D63" s="488" t="s">
        <v>477</v>
      </c>
      <c r="E63" s="487" t="s">
        <v>650</v>
      </c>
      <c r="F63" s="488" t="s">
        <v>651</v>
      </c>
      <c r="G63" s="487" t="s">
        <v>726</v>
      </c>
      <c r="H63" s="487" t="s">
        <v>727</v>
      </c>
      <c r="I63" s="490">
        <v>347.26998901367188</v>
      </c>
      <c r="J63" s="490">
        <v>1</v>
      </c>
      <c r="K63" s="491">
        <v>347.26998901367188</v>
      </c>
    </row>
    <row r="64" spans="1:11" ht="14.45" customHeight="1" x14ac:dyDescent="0.2">
      <c r="A64" s="485" t="s">
        <v>460</v>
      </c>
      <c r="B64" s="486" t="s">
        <v>461</v>
      </c>
      <c r="C64" s="487" t="s">
        <v>476</v>
      </c>
      <c r="D64" s="488" t="s">
        <v>477</v>
      </c>
      <c r="E64" s="487" t="s">
        <v>650</v>
      </c>
      <c r="F64" s="488" t="s">
        <v>651</v>
      </c>
      <c r="G64" s="487" t="s">
        <v>728</v>
      </c>
      <c r="H64" s="487" t="s">
        <v>729</v>
      </c>
      <c r="I64" s="490">
        <v>11.140000343322754</v>
      </c>
      <c r="J64" s="490">
        <v>24</v>
      </c>
      <c r="K64" s="491">
        <v>267.36000442504883</v>
      </c>
    </row>
    <row r="65" spans="1:11" ht="14.45" customHeight="1" x14ac:dyDescent="0.2">
      <c r="A65" s="485" t="s">
        <v>460</v>
      </c>
      <c r="B65" s="486" t="s">
        <v>461</v>
      </c>
      <c r="C65" s="487" t="s">
        <v>476</v>
      </c>
      <c r="D65" s="488" t="s">
        <v>477</v>
      </c>
      <c r="E65" s="487" t="s">
        <v>650</v>
      </c>
      <c r="F65" s="488" t="s">
        <v>651</v>
      </c>
      <c r="G65" s="487" t="s">
        <v>730</v>
      </c>
      <c r="H65" s="487" t="s">
        <v>731</v>
      </c>
      <c r="I65" s="490">
        <v>78.650001525878906</v>
      </c>
      <c r="J65" s="490">
        <v>2</v>
      </c>
      <c r="K65" s="491">
        <v>157.30000305175781</v>
      </c>
    </row>
    <row r="66" spans="1:11" ht="14.45" customHeight="1" x14ac:dyDescent="0.2">
      <c r="A66" s="485" t="s">
        <v>460</v>
      </c>
      <c r="B66" s="486" t="s">
        <v>461</v>
      </c>
      <c r="C66" s="487" t="s">
        <v>476</v>
      </c>
      <c r="D66" s="488" t="s">
        <v>477</v>
      </c>
      <c r="E66" s="487" t="s">
        <v>650</v>
      </c>
      <c r="F66" s="488" t="s">
        <v>651</v>
      </c>
      <c r="G66" s="487" t="s">
        <v>732</v>
      </c>
      <c r="H66" s="487" t="s">
        <v>733</v>
      </c>
      <c r="I66" s="490">
        <v>3.4900000095367432</v>
      </c>
      <c r="J66" s="490">
        <v>50</v>
      </c>
      <c r="K66" s="491">
        <v>174.5</v>
      </c>
    </row>
    <row r="67" spans="1:11" ht="14.45" customHeight="1" x14ac:dyDescent="0.2">
      <c r="A67" s="485" t="s">
        <v>460</v>
      </c>
      <c r="B67" s="486" t="s">
        <v>461</v>
      </c>
      <c r="C67" s="487" t="s">
        <v>476</v>
      </c>
      <c r="D67" s="488" t="s">
        <v>477</v>
      </c>
      <c r="E67" s="487" t="s">
        <v>650</v>
      </c>
      <c r="F67" s="488" t="s">
        <v>651</v>
      </c>
      <c r="G67" s="487" t="s">
        <v>734</v>
      </c>
      <c r="H67" s="487" t="s">
        <v>735</v>
      </c>
      <c r="I67" s="490">
        <v>17.979999542236328</v>
      </c>
      <c r="J67" s="490">
        <v>25</v>
      </c>
      <c r="K67" s="491">
        <v>449.5</v>
      </c>
    </row>
    <row r="68" spans="1:11" ht="14.45" customHeight="1" x14ac:dyDescent="0.2">
      <c r="A68" s="485" t="s">
        <v>460</v>
      </c>
      <c r="B68" s="486" t="s">
        <v>461</v>
      </c>
      <c r="C68" s="487" t="s">
        <v>476</v>
      </c>
      <c r="D68" s="488" t="s">
        <v>477</v>
      </c>
      <c r="E68" s="487" t="s">
        <v>650</v>
      </c>
      <c r="F68" s="488" t="s">
        <v>651</v>
      </c>
      <c r="G68" s="487" t="s">
        <v>736</v>
      </c>
      <c r="H68" s="487" t="s">
        <v>737</v>
      </c>
      <c r="I68" s="490">
        <v>17.979999542236328</v>
      </c>
      <c r="J68" s="490">
        <v>25</v>
      </c>
      <c r="K68" s="491">
        <v>449.5</v>
      </c>
    </row>
    <row r="69" spans="1:11" ht="14.45" customHeight="1" x14ac:dyDescent="0.2">
      <c r="A69" s="485" t="s">
        <v>460</v>
      </c>
      <c r="B69" s="486" t="s">
        <v>461</v>
      </c>
      <c r="C69" s="487" t="s">
        <v>476</v>
      </c>
      <c r="D69" s="488" t="s">
        <v>477</v>
      </c>
      <c r="E69" s="487" t="s">
        <v>650</v>
      </c>
      <c r="F69" s="488" t="s">
        <v>651</v>
      </c>
      <c r="G69" s="487" t="s">
        <v>738</v>
      </c>
      <c r="H69" s="487" t="s">
        <v>739</v>
      </c>
      <c r="I69" s="490">
        <v>4.0300002098083496</v>
      </c>
      <c r="J69" s="490">
        <v>8</v>
      </c>
      <c r="K69" s="491">
        <v>32.240001678466797</v>
      </c>
    </row>
    <row r="70" spans="1:11" ht="14.45" customHeight="1" x14ac:dyDescent="0.2">
      <c r="A70" s="485" t="s">
        <v>460</v>
      </c>
      <c r="B70" s="486" t="s">
        <v>461</v>
      </c>
      <c r="C70" s="487" t="s">
        <v>476</v>
      </c>
      <c r="D70" s="488" t="s">
        <v>477</v>
      </c>
      <c r="E70" s="487" t="s">
        <v>650</v>
      </c>
      <c r="F70" s="488" t="s">
        <v>651</v>
      </c>
      <c r="G70" s="487" t="s">
        <v>740</v>
      </c>
      <c r="H70" s="487" t="s">
        <v>741</v>
      </c>
      <c r="I70" s="490">
        <v>33.880001068115234</v>
      </c>
      <c r="J70" s="490">
        <v>5</v>
      </c>
      <c r="K70" s="491">
        <v>169.39999389648438</v>
      </c>
    </row>
    <row r="71" spans="1:11" ht="14.45" customHeight="1" x14ac:dyDescent="0.2">
      <c r="A71" s="485" t="s">
        <v>460</v>
      </c>
      <c r="B71" s="486" t="s">
        <v>461</v>
      </c>
      <c r="C71" s="487" t="s">
        <v>476</v>
      </c>
      <c r="D71" s="488" t="s">
        <v>477</v>
      </c>
      <c r="E71" s="487" t="s">
        <v>650</v>
      </c>
      <c r="F71" s="488" t="s">
        <v>651</v>
      </c>
      <c r="G71" s="487" t="s">
        <v>690</v>
      </c>
      <c r="H71" s="487" t="s">
        <v>691</v>
      </c>
      <c r="I71" s="490">
        <v>37.900001525878906</v>
      </c>
      <c r="J71" s="490">
        <v>10</v>
      </c>
      <c r="K71" s="491">
        <v>379</v>
      </c>
    </row>
    <row r="72" spans="1:11" ht="14.45" customHeight="1" x14ac:dyDescent="0.2">
      <c r="A72" s="485" t="s">
        <v>460</v>
      </c>
      <c r="B72" s="486" t="s">
        <v>461</v>
      </c>
      <c r="C72" s="487" t="s">
        <v>476</v>
      </c>
      <c r="D72" s="488" t="s">
        <v>477</v>
      </c>
      <c r="E72" s="487" t="s">
        <v>650</v>
      </c>
      <c r="F72" s="488" t="s">
        <v>651</v>
      </c>
      <c r="G72" s="487" t="s">
        <v>742</v>
      </c>
      <c r="H72" s="487" t="s">
        <v>743</v>
      </c>
      <c r="I72" s="490">
        <v>13.310000419616699</v>
      </c>
      <c r="J72" s="490">
        <v>325</v>
      </c>
      <c r="K72" s="491">
        <v>4325.7500152587891</v>
      </c>
    </row>
    <row r="73" spans="1:11" ht="14.45" customHeight="1" x14ac:dyDescent="0.2">
      <c r="A73" s="485" t="s">
        <v>460</v>
      </c>
      <c r="B73" s="486" t="s">
        <v>461</v>
      </c>
      <c r="C73" s="487" t="s">
        <v>476</v>
      </c>
      <c r="D73" s="488" t="s">
        <v>477</v>
      </c>
      <c r="E73" s="487" t="s">
        <v>650</v>
      </c>
      <c r="F73" s="488" t="s">
        <v>651</v>
      </c>
      <c r="G73" s="487" t="s">
        <v>744</v>
      </c>
      <c r="H73" s="487" t="s">
        <v>745</v>
      </c>
      <c r="I73" s="490">
        <v>0.81999999284744263</v>
      </c>
      <c r="J73" s="490">
        <v>100</v>
      </c>
      <c r="K73" s="491">
        <v>82</v>
      </c>
    </row>
    <row r="74" spans="1:11" ht="14.45" customHeight="1" x14ac:dyDescent="0.2">
      <c r="A74" s="485" t="s">
        <v>460</v>
      </c>
      <c r="B74" s="486" t="s">
        <v>461</v>
      </c>
      <c r="C74" s="487" t="s">
        <v>476</v>
      </c>
      <c r="D74" s="488" t="s">
        <v>477</v>
      </c>
      <c r="E74" s="487" t="s">
        <v>650</v>
      </c>
      <c r="F74" s="488" t="s">
        <v>651</v>
      </c>
      <c r="G74" s="487" t="s">
        <v>746</v>
      </c>
      <c r="H74" s="487" t="s">
        <v>747</v>
      </c>
      <c r="I74" s="490">
        <v>0.4362500011920929</v>
      </c>
      <c r="J74" s="490">
        <v>5500</v>
      </c>
      <c r="K74" s="491">
        <v>2394</v>
      </c>
    </row>
    <row r="75" spans="1:11" ht="14.45" customHeight="1" x14ac:dyDescent="0.2">
      <c r="A75" s="485" t="s">
        <v>460</v>
      </c>
      <c r="B75" s="486" t="s">
        <v>461</v>
      </c>
      <c r="C75" s="487" t="s">
        <v>476</v>
      </c>
      <c r="D75" s="488" t="s">
        <v>477</v>
      </c>
      <c r="E75" s="487" t="s">
        <v>650</v>
      </c>
      <c r="F75" s="488" t="s">
        <v>651</v>
      </c>
      <c r="G75" s="487" t="s">
        <v>748</v>
      </c>
      <c r="H75" s="487" t="s">
        <v>749</v>
      </c>
      <c r="I75" s="490">
        <v>2.1149998903274536</v>
      </c>
      <c r="J75" s="490">
        <v>8680</v>
      </c>
      <c r="K75" s="491">
        <v>18387.599975585938</v>
      </c>
    </row>
    <row r="76" spans="1:11" ht="14.45" customHeight="1" x14ac:dyDescent="0.2">
      <c r="A76" s="485" t="s">
        <v>460</v>
      </c>
      <c r="B76" s="486" t="s">
        <v>461</v>
      </c>
      <c r="C76" s="487" t="s">
        <v>476</v>
      </c>
      <c r="D76" s="488" t="s">
        <v>477</v>
      </c>
      <c r="E76" s="487" t="s">
        <v>650</v>
      </c>
      <c r="F76" s="488" t="s">
        <v>651</v>
      </c>
      <c r="G76" s="487" t="s">
        <v>750</v>
      </c>
      <c r="H76" s="487" t="s">
        <v>751</v>
      </c>
      <c r="I76" s="490">
        <v>3.630000114440918</v>
      </c>
      <c r="J76" s="490">
        <v>18000</v>
      </c>
      <c r="K76" s="491">
        <v>65340</v>
      </c>
    </row>
    <row r="77" spans="1:11" ht="14.45" customHeight="1" x14ac:dyDescent="0.2">
      <c r="A77" s="485" t="s">
        <v>460</v>
      </c>
      <c r="B77" s="486" t="s">
        <v>461</v>
      </c>
      <c r="C77" s="487" t="s">
        <v>476</v>
      </c>
      <c r="D77" s="488" t="s">
        <v>477</v>
      </c>
      <c r="E77" s="487" t="s">
        <v>650</v>
      </c>
      <c r="F77" s="488" t="s">
        <v>651</v>
      </c>
      <c r="G77" s="487" t="s">
        <v>752</v>
      </c>
      <c r="H77" s="487" t="s">
        <v>753</v>
      </c>
      <c r="I77" s="490">
        <v>2.6266667048136392</v>
      </c>
      <c r="J77" s="490">
        <v>5400</v>
      </c>
      <c r="K77" s="491">
        <v>14182</v>
      </c>
    </row>
    <row r="78" spans="1:11" ht="14.45" customHeight="1" x14ac:dyDescent="0.2">
      <c r="A78" s="485" t="s">
        <v>460</v>
      </c>
      <c r="B78" s="486" t="s">
        <v>461</v>
      </c>
      <c r="C78" s="487" t="s">
        <v>476</v>
      </c>
      <c r="D78" s="488" t="s">
        <v>477</v>
      </c>
      <c r="E78" s="487" t="s">
        <v>650</v>
      </c>
      <c r="F78" s="488" t="s">
        <v>651</v>
      </c>
      <c r="G78" s="487" t="s">
        <v>754</v>
      </c>
      <c r="H78" s="487" t="s">
        <v>755</v>
      </c>
      <c r="I78" s="490">
        <v>10.890000343322754</v>
      </c>
      <c r="J78" s="490">
        <v>4</v>
      </c>
      <c r="K78" s="491">
        <v>43.559998512268066</v>
      </c>
    </row>
    <row r="79" spans="1:11" ht="14.45" customHeight="1" x14ac:dyDescent="0.2">
      <c r="A79" s="485" t="s">
        <v>460</v>
      </c>
      <c r="B79" s="486" t="s">
        <v>461</v>
      </c>
      <c r="C79" s="487" t="s">
        <v>476</v>
      </c>
      <c r="D79" s="488" t="s">
        <v>477</v>
      </c>
      <c r="E79" s="487" t="s">
        <v>650</v>
      </c>
      <c r="F79" s="488" t="s">
        <v>651</v>
      </c>
      <c r="G79" s="487" t="s">
        <v>756</v>
      </c>
      <c r="H79" s="487" t="s">
        <v>757</v>
      </c>
      <c r="I79" s="490">
        <v>10.890000343322754</v>
      </c>
      <c r="J79" s="490">
        <v>3</v>
      </c>
      <c r="K79" s="491">
        <v>32.669998168945313</v>
      </c>
    </row>
    <row r="80" spans="1:11" ht="14.45" customHeight="1" x14ac:dyDescent="0.2">
      <c r="A80" s="485" t="s">
        <v>460</v>
      </c>
      <c r="B80" s="486" t="s">
        <v>461</v>
      </c>
      <c r="C80" s="487" t="s">
        <v>476</v>
      </c>
      <c r="D80" s="488" t="s">
        <v>477</v>
      </c>
      <c r="E80" s="487" t="s">
        <v>650</v>
      </c>
      <c r="F80" s="488" t="s">
        <v>651</v>
      </c>
      <c r="G80" s="487" t="s">
        <v>758</v>
      </c>
      <c r="H80" s="487" t="s">
        <v>759</v>
      </c>
      <c r="I80" s="490">
        <v>10.890000343322754</v>
      </c>
      <c r="J80" s="490">
        <v>3</v>
      </c>
      <c r="K80" s="491">
        <v>32.669998168945313</v>
      </c>
    </row>
    <row r="81" spans="1:11" ht="14.45" customHeight="1" x14ac:dyDescent="0.2">
      <c r="A81" s="485" t="s">
        <v>460</v>
      </c>
      <c r="B81" s="486" t="s">
        <v>461</v>
      </c>
      <c r="C81" s="487" t="s">
        <v>476</v>
      </c>
      <c r="D81" s="488" t="s">
        <v>477</v>
      </c>
      <c r="E81" s="487" t="s">
        <v>650</v>
      </c>
      <c r="F81" s="488" t="s">
        <v>651</v>
      </c>
      <c r="G81" s="487" t="s">
        <v>760</v>
      </c>
      <c r="H81" s="487" t="s">
        <v>761</v>
      </c>
      <c r="I81" s="490">
        <v>10.890000343322754</v>
      </c>
      <c r="J81" s="490">
        <v>1</v>
      </c>
      <c r="K81" s="491">
        <v>10.890000343322754</v>
      </c>
    </row>
    <row r="82" spans="1:11" ht="14.45" customHeight="1" x14ac:dyDescent="0.2">
      <c r="A82" s="485" t="s">
        <v>460</v>
      </c>
      <c r="B82" s="486" t="s">
        <v>461</v>
      </c>
      <c r="C82" s="487" t="s">
        <v>476</v>
      </c>
      <c r="D82" s="488" t="s">
        <v>477</v>
      </c>
      <c r="E82" s="487" t="s">
        <v>650</v>
      </c>
      <c r="F82" s="488" t="s">
        <v>651</v>
      </c>
      <c r="G82" s="487" t="s">
        <v>762</v>
      </c>
      <c r="H82" s="487" t="s">
        <v>763</v>
      </c>
      <c r="I82" s="490">
        <v>30.25</v>
      </c>
      <c r="J82" s="490">
        <v>3</v>
      </c>
      <c r="K82" s="491">
        <v>90.75</v>
      </c>
    </row>
    <row r="83" spans="1:11" ht="14.45" customHeight="1" x14ac:dyDescent="0.2">
      <c r="A83" s="485" t="s">
        <v>460</v>
      </c>
      <c r="B83" s="486" t="s">
        <v>461</v>
      </c>
      <c r="C83" s="487" t="s">
        <v>476</v>
      </c>
      <c r="D83" s="488" t="s">
        <v>477</v>
      </c>
      <c r="E83" s="487" t="s">
        <v>650</v>
      </c>
      <c r="F83" s="488" t="s">
        <v>651</v>
      </c>
      <c r="G83" s="487" t="s">
        <v>764</v>
      </c>
      <c r="H83" s="487" t="s">
        <v>765</v>
      </c>
      <c r="I83" s="490">
        <v>30.25</v>
      </c>
      <c r="J83" s="490">
        <v>4</v>
      </c>
      <c r="K83" s="491">
        <v>121</v>
      </c>
    </row>
    <row r="84" spans="1:11" ht="14.45" customHeight="1" x14ac:dyDescent="0.2">
      <c r="A84" s="485" t="s">
        <v>460</v>
      </c>
      <c r="B84" s="486" t="s">
        <v>461</v>
      </c>
      <c r="C84" s="487" t="s">
        <v>476</v>
      </c>
      <c r="D84" s="488" t="s">
        <v>477</v>
      </c>
      <c r="E84" s="487" t="s">
        <v>674</v>
      </c>
      <c r="F84" s="488" t="s">
        <v>675</v>
      </c>
      <c r="G84" s="487" t="s">
        <v>766</v>
      </c>
      <c r="H84" s="487" t="s">
        <v>767</v>
      </c>
      <c r="I84" s="490">
        <v>0.47999998927116394</v>
      </c>
      <c r="J84" s="490">
        <v>400</v>
      </c>
      <c r="K84" s="491">
        <v>192</v>
      </c>
    </row>
    <row r="85" spans="1:11" ht="14.45" customHeight="1" x14ac:dyDescent="0.2">
      <c r="A85" s="485" t="s">
        <v>460</v>
      </c>
      <c r="B85" s="486" t="s">
        <v>461</v>
      </c>
      <c r="C85" s="487" t="s">
        <v>476</v>
      </c>
      <c r="D85" s="488" t="s">
        <v>477</v>
      </c>
      <c r="E85" s="487" t="s">
        <v>674</v>
      </c>
      <c r="F85" s="488" t="s">
        <v>675</v>
      </c>
      <c r="G85" s="487" t="s">
        <v>708</v>
      </c>
      <c r="H85" s="487" t="s">
        <v>709</v>
      </c>
      <c r="I85" s="490">
        <v>0.97000002861022949</v>
      </c>
      <c r="J85" s="490">
        <v>1000</v>
      </c>
      <c r="K85" s="491">
        <v>970</v>
      </c>
    </row>
    <row r="86" spans="1:11" ht="14.45" customHeight="1" x14ac:dyDescent="0.2">
      <c r="A86" s="485" t="s">
        <v>460</v>
      </c>
      <c r="B86" s="486" t="s">
        <v>461</v>
      </c>
      <c r="C86" s="487" t="s">
        <v>476</v>
      </c>
      <c r="D86" s="488" t="s">
        <v>477</v>
      </c>
      <c r="E86" s="487" t="s">
        <v>674</v>
      </c>
      <c r="F86" s="488" t="s">
        <v>675</v>
      </c>
      <c r="G86" s="487" t="s">
        <v>768</v>
      </c>
      <c r="H86" s="487" t="s">
        <v>769</v>
      </c>
      <c r="I86" s="490">
        <v>0.4699999988079071</v>
      </c>
      <c r="J86" s="490">
        <v>1000</v>
      </c>
      <c r="K86" s="491">
        <v>470</v>
      </c>
    </row>
    <row r="87" spans="1:11" ht="14.45" customHeight="1" x14ac:dyDescent="0.2">
      <c r="A87" s="485" t="s">
        <v>460</v>
      </c>
      <c r="B87" s="486" t="s">
        <v>461</v>
      </c>
      <c r="C87" s="487" t="s">
        <v>476</v>
      </c>
      <c r="D87" s="488" t="s">
        <v>477</v>
      </c>
      <c r="E87" s="487" t="s">
        <v>674</v>
      </c>
      <c r="F87" s="488" t="s">
        <v>675</v>
      </c>
      <c r="G87" s="487" t="s">
        <v>770</v>
      </c>
      <c r="H87" s="487" t="s">
        <v>771</v>
      </c>
      <c r="I87" s="490">
        <v>0.3033333420753479</v>
      </c>
      <c r="J87" s="490">
        <v>12570</v>
      </c>
      <c r="K87" s="491">
        <v>3803.0299987792969</v>
      </c>
    </row>
    <row r="88" spans="1:11" ht="14.45" customHeight="1" x14ac:dyDescent="0.2">
      <c r="A88" s="485" t="s">
        <v>460</v>
      </c>
      <c r="B88" s="486" t="s">
        <v>461</v>
      </c>
      <c r="C88" s="487" t="s">
        <v>476</v>
      </c>
      <c r="D88" s="488" t="s">
        <v>477</v>
      </c>
      <c r="E88" s="487" t="s">
        <v>674</v>
      </c>
      <c r="F88" s="488" t="s">
        <v>675</v>
      </c>
      <c r="G88" s="487" t="s">
        <v>772</v>
      </c>
      <c r="H88" s="487" t="s">
        <v>773</v>
      </c>
      <c r="I88" s="490">
        <v>0.30000001192092896</v>
      </c>
      <c r="J88" s="490">
        <v>300</v>
      </c>
      <c r="K88" s="491">
        <v>90</v>
      </c>
    </row>
    <row r="89" spans="1:11" ht="14.45" customHeight="1" x14ac:dyDescent="0.2">
      <c r="A89" s="485" t="s">
        <v>460</v>
      </c>
      <c r="B89" s="486" t="s">
        <v>461</v>
      </c>
      <c r="C89" s="487" t="s">
        <v>476</v>
      </c>
      <c r="D89" s="488" t="s">
        <v>477</v>
      </c>
      <c r="E89" s="487" t="s">
        <v>674</v>
      </c>
      <c r="F89" s="488" t="s">
        <v>675</v>
      </c>
      <c r="G89" s="487" t="s">
        <v>774</v>
      </c>
      <c r="H89" s="487" t="s">
        <v>775</v>
      </c>
      <c r="I89" s="490">
        <v>0.30000001192092896</v>
      </c>
      <c r="J89" s="490">
        <v>1600</v>
      </c>
      <c r="K89" s="491">
        <v>480</v>
      </c>
    </row>
    <row r="90" spans="1:11" ht="14.45" customHeight="1" x14ac:dyDescent="0.2">
      <c r="A90" s="485" t="s">
        <v>460</v>
      </c>
      <c r="B90" s="486" t="s">
        <v>461</v>
      </c>
      <c r="C90" s="487" t="s">
        <v>476</v>
      </c>
      <c r="D90" s="488" t="s">
        <v>477</v>
      </c>
      <c r="E90" s="487" t="s">
        <v>674</v>
      </c>
      <c r="F90" s="488" t="s">
        <v>675</v>
      </c>
      <c r="G90" s="487" t="s">
        <v>776</v>
      </c>
      <c r="H90" s="487" t="s">
        <v>777</v>
      </c>
      <c r="I90" s="490">
        <v>0.54000002145767212</v>
      </c>
      <c r="J90" s="490">
        <v>200</v>
      </c>
      <c r="K90" s="491">
        <v>108</v>
      </c>
    </row>
    <row r="91" spans="1:11" ht="14.45" customHeight="1" x14ac:dyDescent="0.2">
      <c r="A91" s="485" t="s">
        <v>460</v>
      </c>
      <c r="B91" s="486" t="s">
        <v>461</v>
      </c>
      <c r="C91" s="487" t="s">
        <v>476</v>
      </c>
      <c r="D91" s="488" t="s">
        <v>477</v>
      </c>
      <c r="E91" s="487" t="s">
        <v>674</v>
      </c>
      <c r="F91" s="488" t="s">
        <v>675</v>
      </c>
      <c r="G91" s="487" t="s">
        <v>778</v>
      </c>
      <c r="H91" s="487" t="s">
        <v>779</v>
      </c>
      <c r="I91" s="490">
        <v>0.51999998092651367</v>
      </c>
      <c r="J91" s="490">
        <v>5900</v>
      </c>
      <c r="K91" s="491">
        <v>3068</v>
      </c>
    </row>
    <row r="92" spans="1:11" ht="14.45" customHeight="1" x14ac:dyDescent="0.2">
      <c r="A92" s="485" t="s">
        <v>460</v>
      </c>
      <c r="B92" s="486" t="s">
        <v>461</v>
      </c>
      <c r="C92" s="487" t="s">
        <v>476</v>
      </c>
      <c r="D92" s="488" t="s">
        <v>477</v>
      </c>
      <c r="E92" s="487" t="s">
        <v>678</v>
      </c>
      <c r="F92" s="488" t="s">
        <v>679</v>
      </c>
      <c r="G92" s="487" t="s">
        <v>712</v>
      </c>
      <c r="H92" s="487" t="s">
        <v>713</v>
      </c>
      <c r="I92" s="490">
        <v>3.3900001049041748</v>
      </c>
      <c r="J92" s="490">
        <v>1000</v>
      </c>
      <c r="K92" s="491">
        <v>3390</v>
      </c>
    </row>
    <row r="93" spans="1:11" ht="14.45" customHeight="1" x14ac:dyDescent="0.2">
      <c r="A93" s="485" t="s">
        <v>460</v>
      </c>
      <c r="B93" s="486" t="s">
        <v>461</v>
      </c>
      <c r="C93" s="487" t="s">
        <v>476</v>
      </c>
      <c r="D93" s="488" t="s">
        <v>477</v>
      </c>
      <c r="E93" s="487" t="s">
        <v>678</v>
      </c>
      <c r="F93" s="488" t="s">
        <v>679</v>
      </c>
      <c r="G93" s="487" t="s">
        <v>780</v>
      </c>
      <c r="H93" s="487" t="s">
        <v>781</v>
      </c>
      <c r="I93" s="490">
        <v>4.820000171661377</v>
      </c>
      <c r="J93" s="490">
        <v>400</v>
      </c>
      <c r="K93" s="491">
        <v>1928</v>
      </c>
    </row>
    <row r="94" spans="1:11" ht="14.45" customHeight="1" x14ac:dyDescent="0.2">
      <c r="A94" s="485" t="s">
        <v>460</v>
      </c>
      <c r="B94" s="486" t="s">
        <v>461</v>
      </c>
      <c r="C94" s="487" t="s">
        <v>476</v>
      </c>
      <c r="D94" s="488" t="s">
        <v>477</v>
      </c>
      <c r="E94" s="487" t="s">
        <v>678</v>
      </c>
      <c r="F94" s="488" t="s">
        <v>679</v>
      </c>
      <c r="G94" s="487" t="s">
        <v>680</v>
      </c>
      <c r="H94" s="487" t="s">
        <v>681</v>
      </c>
      <c r="I94" s="490">
        <v>3.7200000286102295</v>
      </c>
      <c r="J94" s="490">
        <v>1000</v>
      </c>
      <c r="K94" s="491">
        <v>3720</v>
      </c>
    </row>
    <row r="95" spans="1:11" ht="14.45" customHeight="1" x14ac:dyDescent="0.2">
      <c r="A95" s="485" t="s">
        <v>460</v>
      </c>
      <c r="B95" s="486" t="s">
        <v>461</v>
      </c>
      <c r="C95" s="487" t="s">
        <v>476</v>
      </c>
      <c r="D95" s="488" t="s">
        <v>477</v>
      </c>
      <c r="E95" s="487" t="s">
        <v>678</v>
      </c>
      <c r="F95" s="488" t="s">
        <v>679</v>
      </c>
      <c r="G95" s="487" t="s">
        <v>714</v>
      </c>
      <c r="H95" s="487" t="s">
        <v>715</v>
      </c>
      <c r="I95" s="490">
        <v>3.869999885559082</v>
      </c>
      <c r="J95" s="490">
        <v>6000</v>
      </c>
      <c r="K95" s="491">
        <v>23220</v>
      </c>
    </row>
    <row r="96" spans="1:11" ht="14.45" customHeight="1" x14ac:dyDescent="0.2">
      <c r="A96" s="485" t="s">
        <v>460</v>
      </c>
      <c r="B96" s="486" t="s">
        <v>461</v>
      </c>
      <c r="C96" s="487" t="s">
        <v>476</v>
      </c>
      <c r="D96" s="488" t="s">
        <v>477</v>
      </c>
      <c r="E96" s="487" t="s">
        <v>678</v>
      </c>
      <c r="F96" s="488" t="s">
        <v>679</v>
      </c>
      <c r="G96" s="487" t="s">
        <v>782</v>
      </c>
      <c r="H96" s="487" t="s">
        <v>783</v>
      </c>
      <c r="I96" s="490">
        <v>3.869999885559082</v>
      </c>
      <c r="J96" s="490">
        <v>6000</v>
      </c>
      <c r="K96" s="491">
        <v>23220</v>
      </c>
    </row>
    <row r="97" spans="1:11" ht="14.45" customHeight="1" x14ac:dyDescent="0.2">
      <c r="A97" s="485" t="s">
        <v>460</v>
      </c>
      <c r="B97" s="486" t="s">
        <v>461</v>
      </c>
      <c r="C97" s="487" t="s">
        <v>476</v>
      </c>
      <c r="D97" s="488" t="s">
        <v>477</v>
      </c>
      <c r="E97" s="487" t="s">
        <v>678</v>
      </c>
      <c r="F97" s="488" t="s">
        <v>679</v>
      </c>
      <c r="G97" s="487" t="s">
        <v>784</v>
      </c>
      <c r="H97" s="487" t="s">
        <v>785</v>
      </c>
      <c r="I97" s="490">
        <v>1.2000000476837158</v>
      </c>
      <c r="J97" s="490">
        <v>400</v>
      </c>
      <c r="K97" s="491">
        <v>480</v>
      </c>
    </row>
    <row r="98" spans="1:11" ht="14.45" customHeight="1" x14ac:dyDescent="0.2">
      <c r="A98" s="485" t="s">
        <v>460</v>
      </c>
      <c r="B98" s="486" t="s">
        <v>461</v>
      </c>
      <c r="C98" s="487" t="s">
        <v>476</v>
      </c>
      <c r="D98" s="488" t="s">
        <v>477</v>
      </c>
      <c r="E98" s="487" t="s">
        <v>678</v>
      </c>
      <c r="F98" s="488" t="s">
        <v>679</v>
      </c>
      <c r="G98" s="487" t="s">
        <v>786</v>
      </c>
      <c r="H98" s="487" t="s">
        <v>787</v>
      </c>
      <c r="I98" s="490">
        <v>3.630000114440918</v>
      </c>
      <c r="J98" s="490">
        <v>800</v>
      </c>
      <c r="K98" s="491">
        <v>2904</v>
      </c>
    </row>
    <row r="99" spans="1:11" ht="14.45" customHeight="1" x14ac:dyDescent="0.2">
      <c r="A99" s="485" t="s">
        <v>460</v>
      </c>
      <c r="B99" s="486" t="s">
        <v>461</v>
      </c>
      <c r="C99" s="487" t="s">
        <v>476</v>
      </c>
      <c r="D99" s="488" t="s">
        <v>477</v>
      </c>
      <c r="E99" s="487" t="s">
        <v>678</v>
      </c>
      <c r="F99" s="488" t="s">
        <v>679</v>
      </c>
      <c r="G99" s="487" t="s">
        <v>682</v>
      </c>
      <c r="H99" s="487" t="s">
        <v>683</v>
      </c>
      <c r="I99" s="490">
        <v>4.690000057220459</v>
      </c>
      <c r="J99" s="490">
        <v>1000</v>
      </c>
      <c r="K99" s="491">
        <v>4690</v>
      </c>
    </row>
    <row r="100" spans="1:11" ht="14.45" customHeight="1" x14ac:dyDescent="0.2">
      <c r="A100" s="485" t="s">
        <v>460</v>
      </c>
      <c r="B100" s="486" t="s">
        <v>461</v>
      </c>
      <c r="C100" s="487" t="s">
        <v>476</v>
      </c>
      <c r="D100" s="488" t="s">
        <v>477</v>
      </c>
      <c r="E100" s="487" t="s">
        <v>678</v>
      </c>
      <c r="F100" s="488" t="s">
        <v>679</v>
      </c>
      <c r="G100" s="487" t="s">
        <v>788</v>
      </c>
      <c r="H100" s="487" t="s">
        <v>789</v>
      </c>
      <c r="I100" s="490">
        <v>4.679999828338623</v>
      </c>
      <c r="J100" s="490">
        <v>500</v>
      </c>
      <c r="K100" s="491">
        <v>2340</v>
      </c>
    </row>
    <row r="101" spans="1:11" ht="14.45" customHeight="1" x14ac:dyDescent="0.2">
      <c r="A101" s="485" t="s">
        <v>460</v>
      </c>
      <c r="B101" s="486" t="s">
        <v>461</v>
      </c>
      <c r="C101" s="487" t="s">
        <v>476</v>
      </c>
      <c r="D101" s="488" t="s">
        <v>477</v>
      </c>
      <c r="E101" s="487" t="s">
        <v>790</v>
      </c>
      <c r="F101" s="488" t="s">
        <v>791</v>
      </c>
      <c r="G101" s="487" t="s">
        <v>792</v>
      </c>
      <c r="H101" s="487" t="s">
        <v>793</v>
      </c>
      <c r="I101" s="490">
        <v>16.394999504089355</v>
      </c>
      <c r="J101" s="490">
        <v>16</v>
      </c>
      <c r="K101" s="491">
        <v>262.29999542236328</v>
      </c>
    </row>
    <row r="102" spans="1:11" ht="14.45" customHeight="1" x14ac:dyDescent="0.2">
      <c r="A102" s="485" t="s">
        <v>460</v>
      </c>
      <c r="B102" s="486" t="s">
        <v>461</v>
      </c>
      <c r="C102" s="487" t="s">
        <v>482</v>
      </c>
      <c r="D102" s="488" t="s">
        <v>483</v>
      </c>
      <c r="E102" s="487" t="s">
        <v>642</v>
      </c>
      <c r="F102" s="488" t="s">
        <v>643</v>
      </c>
      <c r="G102" s="487" t="s">
        <v>644</v>
      </c>
      <c r="H102" s="487" t="s">
        <v>645</v>
      </c>
      <c r="I102" s="490">
        <v>13.020000457763672</v>
      </c>
      <c r="J102" s="490">
        <v>30</v>
      </c>
      <c r="K102" s="491">
        <v>390.59999084472656</v>
      </c>
    </row>
    <row r="103" spans="1:11" ht="14.45" customHeight="1" x14ac:dyDescent="0.2">
      <c r="A103" s="485" t="s">
        <v>460</v>
      </c>
      <c r="B103" s="486" t="s">
        <v>461</v>
      </c>
      <c r="C103" s="487" t="s">
        <v>482</v>
      </c>
      <c r="D103" s="488" t="s">
        <v>483</v>
      </c>
      <c r="E103" s="487" t="s">
        <v>642</v>
      </c>
      <c r="F103" s="488" t="s">
        <v>643</v>
      </c>
      <c r="G103" s="487" t="s">
        <v>718</v>
      </c>
      <c r="H103" s="487" t="s">
        <v>719</v>
      </c>
      <c r="I103" s="490">
        <v>0.37999999523162842</v>
      </c>
      <c r="J103" s="490">
        <v>1000</v>
      </c>
      <c r="K103" s="491">
        <v>380</v>
      </c>
    </row>
    <row r="104" spans="1:11" ht="14.45" customHeight="1" x14ac:dyDescent="0.2">
      <c r="A104" s="485" t="s">
        <v>460</v>
      </c>
      <c r="B104" s="486" t="s">
        <v>461</v>
      </c>
      <c r="C104" s="487" t="s">
        <v>482</v>
      </c>
      <c r="D104" s="488" t="s">
        <v>483</v>
      </c>
      <c r="E104" s="487" t="s">
        <v>642</v>
      </c>
      <c r="F104" s="488" t="s">
        <v>643</v>
      </c>
      <c r="G104" s="487" t="s">
        <v>646</v>
      </c>
      <c r="H104" s="487" t="s">
        <v>647</v>
      </c>
      <c r="I104" s="490">
        <v>31.420000076293945</v>
      </c>
      <c r="J104" s="490">
        <v>10</v>
      </c>
      <c r="K104" s="491">
        <v>314.20000457763672</v>
      </c>
    </row>
    <row r="105" spans="1:11" ht="14.45" customHeight="1" x14ac:dyDescent="0.2">
      <c r="A105" s="485" t="s">
        <v>460</v>
      </c>
      <c r="B105" s="486" t="s">
        <v>461</v>
      </c>
      <c r="C105" s="487" t="s">
        <v>482</v>
      </c>
      <c r="D105" s="488" t="s">
        <v>483</v>
      </c>
      <c r="E105" s="487" t="s">
        <v>642</v>
      </c>
      <c r="F105" s="488" t="s">
        <v>643</v>
      </c>
      <c r="G105" s="487" t="s">
        <v>648</v>
      </c>
      <c r="H105" s="487" t="s">
        <v>649</v>
      </c>
      <c r="I105" s="490">
        <v>30.780000686645508</v>
      </c>
      <c r="J105" s="490">
        <v>4</v>
      </c>
      <c r="K105" s="491">
        <v>123.12000274658203</v>
      </c>
    </row>
    <row r="106" spans="1:11" ht="14.45" customHeight="1" x14ac:dyDescent="0.2">
      <c r="A106" s="485" t="s">
        <v>460</v>
      </c>
      <c r="B106" s="486" t="s">
        <v>461</v>
      </c>
      <c r="C106" s="487" t="s">
        <v>482</v>
      </c>
      <c r="D106" s="488" t="s">
        <v>483</v>
      </c>
      <c r="E106" s="487" t="s">
        <v>650</v>
      </c>
      <c r="F106" s="488" t="s">
        <v>651</v>
      </c>
      <c r="G106" s="487" t="s">
        <v>730</v>
      </c>
      <c r="H106" s="487" t="s">
        <v>731</v>
      </c>
      <c r="I106" s="490">
        <v>78.650001525878906</v>
      </c>
      <c r="J106" s="490">
        <v>2</v>
      </c>
      <c r="K106" s="491">
        <v>157.30000305175781</v>
      </c>
    </row>
    <row r="107" spans="1:11" ht="14.45" customHeight="1" x14ac:dyDescent="0.2">
      <c r="A107" s="485" t="s">
        <v>460</v>
      </c>
      <c r="B107" s="486" t="s">
        <v>461</v>
      </c>
      <c r="C107" s="487" t="s">
        <v>482</v>
      </c>
      <c r="D107" s="488" t="s">
        <v>483</v>
      </c>
      <c r="E107" s="487" t="s">
        <v>650</v>
      </c>
      <c r="F107" s="488" t="s">
        <v>651</v>
      </c>
      <c r="G107" s="487" t="s">
        <v>742</v>
      </c>
      <c r="H107" s="487" t="s">
        <v>743</v>
      </c>
      <c r="I107" s="490">
        <v>13.310000419616699</v>
      </c>
      <c r="J107" s="490">
        <v>110</v>
      </c>
      <c r="K107" s="491">
        <v>1464.0999755859375</v>
      </c>
    </row>
    <row r="108" spans="1:11" ht="14.45" customHeight="1" x14ac:dyDescent="0.2">
      <c r="A108" s="485" t="s">
        <v>460</v>
      </c>
      <c r="B108" s="486" t="s">
        <v>461</v>
      </c>
      <c r="C108" s="487" t="s">
        <v>482</v>
      </c>
      <c r="D108" s="488" t="s">
        <v>483</v>
      </c>
      <c r="E108" s="487" t="s">
        <v>650</v>
      </c>
      <c r="F108" s="488" t="s">
        <v>651</v>
      </c>
      <c r="G108" s="487" t="s">
        <v>746</v>
      </c>
      <c r="H108" s="487" t="s">
        <v>747</v>
      </c>
      <c r="I108" s="490">
        <v>0.43000000715255737</v>
      </c>
      <c r="J108" s="490">
        <v>800</v>
      </c>
      <c r="K108" s="491">
        <v>344</v>
      </c>
    </row>
    <row r="109" spans="1:11" ht="14.45" customHeight="1" x14ac:dyDescent="0.2">
      <c r="A109" s="485" t="s">
        <v>460</v>
      </c>
      <c r="B109" s="486" t="s">
        <v>461</v>
      </c>
      <c r="C109" s="487" t="s">
        <v>482</v>
      </c>
      <c r="D109" s="488" t="s">
        <v>483</v>
      </c>
      <c r="E109" s="487" t="s">
        <v>650</v>
      </c>
      <c r="F109" s="488" t="s">
        <v>651</v>
      </c>
      <c r="G109" s="487" t="s">
        <v>748</v>
      </c>
      <c r="H109" s="487" t="s">
        <v>749</v>
      </c>
      <c r="I109" s="490">
        <v>2.1099998950958252</v>
      </c>
      <c r="J109" s="490">
        <v>3300</v>
      </c>
      <c r="K109" s="491">
        <v>6963</v>
      </c>
    </row>
    <row r="110" spans="1:11" ht="14.45" customHeight="1" x14ac:dyDescent="0.2">
      <c r="A110" s="485" t="s">
        <v>460</v>
      </c>
      <c r="B110" s="486" t="s">
        <v>461</v>
      </c>
      <c r="C110" s="487" t="s">
        <v>482</v>
      </c>
      <c r="D110" s="488" t="s">
        <v>483</v>
      </c>
      <c r="E110" s="487" t="s">
        <v>650</v>
      </c>
      <c r="F110" s="488" t="s">
        <v>651</v>
      </c>
      <c r="G110" s="487" t="s">
        <v>752</v>
      </c>
      <c r="H110" s="487" t="s">
        <v>753</v>
      </c>
      <c r="I110" s="490">
        <v>2.630000114440918</v>
      </c>
      <c r="J110" s="490">
        <v>1000</v>
      </c>
      <c r="K110" s="491">
        <v>2630</v>
      </c>
    </row>
    <row r="111" spans="1:11" ht="14.45" customHeight="1" x14ac:dyDescent="0.2">
      <c r="A111" s="485" t="s">
        <v>460</v>
      </c>
      <c r="B111" s="486" t="s">
        <v>461</v>
      </c>
      <c r="C111" s="487" t="s">
        <v>482</v>
      </c>
      <c r="D111" s="488" t="s">
        <v>483</v>
      </c>
      <c r="E111" s="487" t="s">
        <v>674</v>
      </c>
      <c r="F111" s="488" t="s">
        <v>675</v>
      </c>
      <c r="G111" s="487" t="s">
        <v>766</v>
      </c>
      <c r="H111" s="487" t="s">
        <v>767</v>
      </c>
      <c r="I111" s="490">
        <v>0.47999998927116394</v>
      </c>
      <c r="J111" s="490">
        <v>200</v>
      </c>
      <c r="K111" s="491">
        <v>96</v>
      </c>
    </row>
    <row r="112" spans="1:11" ht="14.45" customHeight="1" x14ac:dyDescent="0.2">
      <c r="A112" s="485" t="s">
        <v>460</v>
      </c>
      <c r="B112" s="486" t="s">
        <v>461</v>
      </c>
      <c r="C112" s="487" t="s">
        <v>482</v>
      </c>
      <c r="D112" s="488" t="s">
        <v>483</v>
      </c>
      <c r="E112" s="487" t="s">
        <v>674</v>
      </c>
      <c r="F112" s="488" t="s">
        <v>675</v>
      </c>
      <c r="G112" s="487" t="s">
        <v>708</v>
      </c>
      <c r="H112" s="487" t="s">
        <v>709</v>
      </c>
      <c r="I112" s="490">
        <v>0.97000002861022949</v>
      </c>
      <c r="J112" s="490">
        <v>400</v>
      </c>
      <c r="K112" s="491">
        <v>388</v>
      </c>
    </row>
    <row r="113" spans="1:11" ht="14.45" customHeight="1" x14ac:dyDescent="0.2">
      <c r="A113" s="485" t="s">
        <v>460</v>
      </c>
      <c r="B113" s="486" t="s">
        <v>461</v>
      </c>
      <c r="C113" s="487" t="s">
        <v>482</v>
      </c>
      <c r="D113" s="488" t="s">
        <v>483</v>
      </c>
      <c r="E113" s="487" t="s">
        <v>674</v>
      </c>
      <c r="F113" s="488" t="s">
        <v>675</v>
      </c>
      <c r="G113" s="487" t="s">
        <v>770</v>
      </c>
      <c r="H113" s="487" t="s">
        <v>771</v>
      </c>
      <c r="I113" s="490">
        <v>0.30666667222976685</v>
      </c>
      <c r="J113" s="490">
        <v>3800</v>
      </c>
      <c r="K113" s="491">
        <v>1168</v>
      </c>
    </row>
    <row r="114" spans="1:11" ht="14.45" customHeight="1" x14ac:dyDescent="0.2">
      <c r="A114" s="485" t="s">
        <v>460</v>
      </c>
      <c r="B114" s="486" t="s">
        <v>461</v>
      </c>
      <c r="C114" s="487" t="s">
        <v>482</v>
      </c>
      <c r="D114" s="488" t="s">
        <v>483</v>
      </c>
      <c r="E114" s="487" t="s">
        <v>674</v>
      </c>
      <c r="F114" s="488" t="s">
        <v>675</v>
      </c>
      <c r="G114" s="487" t="s">
        <v>774</v>
      </c>
      <c r="H114" s="487" t="s">
        <v>775</v>
      </c>
      <c r="I114" s="490">
        <v>0.30000001192092896</v>
      </c>
      <c r="J114" s="490">
        <v>600</v>
      </c>
      <c r="K114" s="491">
        <v>180</v>
      </c>
    </row>
    <row r="115" spans="1:11" ht="14.45" customHeight="1" x14ac:dyDescent="0.2">
      <c r="A115" s="485" t="s">
        <v>460</v>
      </c>
      <c r="B115" s="486" t="s">
        <v>461</v>
      </c>
      <c r="C115" s="487" t="s">
        <v>482</v>
      </c>
      <c r="D115" s="488" t="s">
        <v>483</v>
      </c>
      <c r="E115" s="487" t="s">
        <v>674</v>
      </c>
      <c r="F115" s="488" t="s">
        <v>675</v>
      </c>
      <c r="G115" s="487" t="s">
        <v>778</v>
      </c>
      <c r="H115" s="487" t="s">
        <v>779</v>
      </c>
      <c r="I115" s="490">
        <v>0.51999998092651367</v>
      </c>
      <c r="J115" s="490">
        <v>400</v>
      </c>
      <c r="K115" s="491">
        <v>208</v>
      </c>
    </row>
    <row r="116" spans="1:11" ht="14.45" customHeight="1" x14ac:dyDescent="0.2">
      <c r="A116" s="485" t="s">
        <v>460</v>
      </c>
      <c r="B116" s="486" t="s">
        <v>461</v>
      </c>
      <c r="C116" s="487" t="s">
        <v>482</v>
      </c>
      <c r="D116" s="488" t="s">
        <v>483</v>
      </c>
      <c r="E116" s="487" t="s">
        <v>678</v>
      </c>
      <c r="F116" s="488" t="s">
        <v>679</v>
      </c>
      <c r="G116" s="487" t="s">
        <v>780</v>
      </c>
      <c r="H116" s="487" t="s">
        <v>781</v>
      </c>
      <c r="I116" s="490">
        <v>4.820000171661377</v>
      </c>
      <c r="J116" s="490">
        <v>400</v>
      </c>
      <c r="K116" s="491">
        <v>1928</v>
      </c>
    </row>
    <row r="117" spans="1:11" ht="14.45" customHeight="1" x14ac:dyDescent="0.2">
      <c r="A117" s="485" t="s">
        <v>460</v>
      </c>
      <c r="B117" s="486" t="s">
        <v>461</v>
      </c>
      <c r="C117" s="487" t="s">
        <v>482</v>
      </c>
      <c r="D117" s="488" t="s">
        <v>483</v>
      </c>
      <c r="E117" s="487" t="s">
        <v>678</v>
      </c>
      <c r="F117" s="488" t="s">
        <v>679</v>
      </c>
      <c r="G117" s="487" t="s">
        <v>794</v>
      </c>
      <c r="H117" s="487" t="s">
        <v>795</v>
      </c>
      <c r="I117" s="490">
        <v>4.130000114440918</v>
      </c>
      <c r="J117" s="490">
        <v>400</v>
      </c>
      <c r="K117" s="491">
        <v>1652</v>
      </c>
    </row>
    <row r="118" spans="1:11" ht="14.45" customHeight="1" x14ac:dyDescent="0.2">
      <c r="A118" s="485" t="s">
        <v>460</v>
      </c>
      <c r="B118" s="486" t="s">
        <v>461</v>
      </c>
      <c r="C118" s="487" t="s">
        <v>482</v>
      </c>
      <c r="D118" s="488" t="s">
        <v>483</v>
      </c>
      <c r="E118" s="487" t="s">
        <v>678</v>
      </c>
      <c r="F118" s="488" t="s">
        <v>679</v>
      </c>
      <c r="G118" s="487" t="s">
        <v>680</v>
      </c>
      <c r="H118" s="487" t="s">
        <v>681</v>
      </c>
      <c r="I118" s="490">
        <v>3.7200000286102295</v>
      </c>
      <c r="J118" s="490">
        <v>400</v>
      </c>
      <c r="K118" s="491">
        <v>1488</v>
      </c>
    </row>
    <row r="119" spans="1:11" ht="14.45" customHeight="1" thickBot="1" x14ac:dyDescent="0.25">
      <c r="A119" s="492" t="s">
        <v>460</v>
      </c>
      <c r="B119" s="493" t="s">
        <v>461</v>
      </c>
      <c r="C119" s="494" t="s">
        <v>482</v>
      </c>
      <c r="D119" s="495" t="s">
        <v>483</v>
      </c>
      <c r="E119" s="494" t="s">
        <v>678</v>
      </c>
      <c r="F119" s="495" t="s">
        <v>679</v>
      </c>
      <c r="G119" s="494" t="s">
        <v>682</v>
      </c>
      <c r="H119" s="494" t="s">
        <v>683</v>
      </c>
      <c r="I119" s="497">
        <v>4.690000057220459</v>
      </c>
      <c r="J119" s="497">
        <v>400</v>
      </c>
      <c r="K119" s="498">
        <v>1876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25D0D38-4698-419C-A35D-4FEAD7A23F4B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2021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0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3" t="s">
        <v>184</v>
      </c>
      <c r="L5" s="312" t="s">
        <v>185</v>
      </c>
      <c r="M5" s="312" t="s">
        <v>235</v>
      </c>
      <c r="N5" s="311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09">
        <f ca="1">SUM(Tabulka[01 uv_sk])/2</f>
        <v>14.05</v>
      </c>
      <c r="D6" s="307"/>
      <c r="E6" s="307"/>
      <c r="F6" s="306"/>
      <c r="G6" s="308">
        <f ca="1">SUM(Tabulka[05 h_vram])/2</f>
        <v>6030</v>
      </c>
      <c r="H6" s="307">
        <f ca="1">SUM(Tabulka[06 h_naduv])/2</f>
        <v>307</v>
      </c>
      <c r="I6" s="307">
        <f ca="1">SUM(Tabulka[07 h_nadzk])/2</f>
        <v>40</v>
      </c>
      <c r="J6" s="306">
        <f ca="1">SUM(Tabulka[08 h_oon])/2</f>
        <v>4187.5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63052</v>
      </c>
      <c r="N6" s="307">
        <f ca="1">SUM(Tabulka[12 m_oc])/2</f>
        <v>63052</v>
      </c>
      <c r="O6" s="306">
        <f ca="1">SUM(Tabulka[13 m_sk])/2</f>
        <v>6147209</v>
      </c>
      <c r="P6" s="305">
        <f ca="1">SUM(Tabulka[14_vzsk])/2</f>
        <v>0</v>
      </c>
      <c r="Q6" s="305">
        <f ca="1">SUM(Tabulka[15_vzpl])/2</f>
        <v>3806.818181818182</v>
      </c>
      <c r="R6" s="304">
        <f ca="1">IF(Q6=0,0,P6/Q6)</f>
        <v>0</v>
      </c>
      <c r="S6" s="303">
        <f ca="1">Q6-P6</f>
        <v>3806.818181818182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1886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63052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63052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2591146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3306.818181818182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3306.818181818182</v>
      </c>
    </row>
    <row r="9" spans="1:19" x14ac:dyDescent="0.25">
      <c r="A9" s="285">
        <v>99</v>
      </c>
      <c r="B9" s="284" t="s">
        <v>803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6052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6052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334541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3306.818181818182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3306.818181818182</v>
      </c>
    </row>
    <row r="10" spans="1:19" x14ac:dyDescent="0.25">
      <c r="A10" s="285">
        <v>100</v>
      </c>
      <c r="B10" s="284" t="s">
        <v>804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299759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805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3.5499999999999994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1374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57000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1956846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797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2222390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500</v>
      </c>
    </row>
    <row r="13" spans="1:19" x14ac:dyDescent="0.25">
      <c r="A13" s="285">
        <v>303</v>
      </c>
      <c r="B13" s="284" t="s">
        <v>806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479736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500</v>
      </c>
    </row>
    <row r="14" spans="1:19" x14ac:dyDescent="0.25">
      <c r="A14" s="285">
        <v>304</v>
      </c>
      <c r="B14" s="284" t="s">
        <v>807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1372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740074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>
        <v>305</v>
      </c>
      <c r="B15" s="284" t="s">
        <v>808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381121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7" t="str">
        <f ca="1">IF(Tabulka[[#This Row],[15_vzpl]]=0,"",Tabulka[[#This Row],[14_vzsk]]/Tabulka[[#This Row],[15_vzpl]])</f>
        <v/>
      </c>
      <c r="S15" s="286" t="str">
        <f ca="1">IF(Tabulka[[#This Row],[15_vzpl]]-Tabulka[[#This Row],[14_vzsk]]=0,"",Tabulka[[#This Row],[15_vzpl]]-Tabulka[[#This Row],[14_vzsk]])</f>
        <v/>
      </c>
    </row>
    <row r="16" spans="1:19" x14ac:dyDescent="0.25">
      <c r="A16" s="285">
        <v>306</v>
      </c>
      <c r="B16" s="284" t="s">
        <v>809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152904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307</v>
      </c>
      <c r="B17" s="284" t="s">
        <v>810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7673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309</v>
      </c>
      <c r="B18" s="284" t="s">
        <v>811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60438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310</v>
      </c>
      <c r="B19" s="284" t="s">
        <v>812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192330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410</v>
      </c>
      <c r="B20" s="284" t="s">
        <v>813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148113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424</v>
      </c>
      <c r="B21" s="284" t="s">
        <v>814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60001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798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1592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3528.5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1333673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815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1592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3528.5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1333673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244</v>
      </c>
    </row>
    <row r="25" spans="1:19" x14ac:dyDescent="0.25">
      <c r="A25" s="113" t="s">
        <v>160</v>
      </c>
    </row>
    <row r="26" spans="1:19" x14ac:dyDescent="0.25">
      <c r="A26" s="114" t="s">
        <v>214</v>
      </c>
    </row>
    <row r="27" spans="1:19" x14ac:dyDescent="0.25">
      <c r="A27" s="277" t="s">
        <v>213</v>
      </c>
    </row>
    <row r="28" spans="1:19" x14ac:dyDescent="0.25">
      <c r="A28" s="234" t="s">
        <v>189</v>
      </c>
    </row>
    <row r="29" spans="1:19" x14ac:dyDescent="0.25">
      <c r="A29" s="236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06CCC23-9CB0-4549-ADFC-2A699C86832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3143.6351100000002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148.21786000000003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0.34054054054054056</v>
      </c>
      <c r="E9" s="165">
        <f>IF(C9=0,0,D9/C9)</f>
        <v>1.1351351351351353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0.85049586191672188</v>
      </c>
      <c r="E11" s="165">
        <f t="shared" si="0"/>
        <v>1.4174931031945366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25.581120000000002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2345.85007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3499.0712500000009</v>
      </c>
      <c r="D18" s="183">
        <f ca="1">IF(ISERROR(VLOOKUP("Výnosy celkem",INDIRECT("HI!$A:$G"),5,0)),0,VLOOKUP("Výnosy celkem",INDIRECT("HI!$A:$G"),5,0))</f>
        <v>7299.0781299999999</v>
      </c>
      <c r="E18" s="184">
        <f t="shared" ref="E18:E23" ca="1" si="1">IF(C18=0,0,D18/C18)</f>
        <v>2.0860044304613683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3499.0712500000009</v>
      </c>
      <c r="D19" s="164">
        <f ca="1">IF(ISERROR(VLOOKUP("Ambulance *",INDIRECT("HI!$A:$G"),5,0)),0,VLOOKUP("Ambulance *",INDIRECT("HI!$A:$G"),5,0))</f>
        <v>7299.0781299999999</v>
      </c>
      <c r="E19" s="165">
        <f t="shared" ca="1" si="1"/>
        <v>2.0860044304613683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2.0860044304613683</v>
      </c>
      <c r="E20" s="165">
        <f t="shared" si="1"/>
        <v>2.0860044304613683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 t="str">
        <f>IF(ISERROR(VLOOKUP("Celkem:",'ZV Vykáz.-H'!$A:$S,7,0)),"",VLOOKUP("Celkem:",'ZV Vykáz.-H'!$A:$S,7,0))</f>
        <v/>
      </c>
      <c r="E23" s="165" t="e">
        <f t="shared" si="1"/>
        <v>#VALUE!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BC0444B-5018-4259-92B9-D9834826047F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802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4.55</v>
      </c>
      <c r="F4" s="314"/>
      <c r="G4" s="314"/>
      <c r="H4" s="314"/>
      <c r="I4" s="314">
        <v>590</v>
      </c>
      <c r="J4" s="314"/>
      <c r="K4" s="314"/>
      <c r="L4" s="314">
        <v>126</v>
      </c>
      <c r="M4" s="314"/>
      <c r="N4" s="314"/>
      <c r="O4" s="314"/>
      <c r="P4" s="314"/>
      <c r="Q4" s="314">
        <v>752242</v>
      </c>
      <c r="R4" s="314"/>
      <c r="S4" s="314">
        <v>1102.2727272727273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168</v>
      </c>
      <c r="Q5">
        <v>80818</v>
      </c>
      <c r="S5">
        <v>1102.2727272727273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Q6">
        <v>49640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3.55</v>
      </c>
      <c r="I7">
        <v>422</v>
      </c>
      <c r="L7">
        <v>126</v>
      </c>
      <c r="Q7">
        <v>621784</v>
      </c>
    </row>
    <row r="8" spans="1:19" x14ac:dyDescent="0.25">
      <c r="A8" s="321" t="s">
        <v>171</v>
      </c>
      <c r="B8" s="320">
        <v>5</v>
      </c>
      <c r="C8">
        <v>1</v>
      </c>
      <c r="D8" t="s">
        <v>797</v>
      </c>
      <c r="E8">
        <v>5.5</v>
      </c>
      <c r="I8">
        <v>740</v>
      </c>
      <c r="L8">
        <v>36</v>
      </c>
      <c r="Q8">
        <v>637963</v>
      </c>
      <c r="S8">
        <v>166.66666666666666</v>
      </c>
    </row>
    <row r="9" spans="1:19" x14ac:dyDescent="0.25">
      <c r="A9" s="319" t="s">
        <v>172</v>
      </c>
      <c r="B9" s="318">
        <v>6</v>
      </c>
      <c r="C9">
        <v>1</v>
      </c>
      <c r="D9">
        <v>303</v>
      </c>
      <c r="E9">
        <v>1</v>
      </c>
      <c r="I9">
        <v>168</v>
      </c>
      <c r="L9">
        <v>36</v>
      </c>
      <c r="Q9">
        <v>151287</v>
      </c>
      <c r="S9">
        <v>166.66666666666666</v>
      </c>
    </row>
    <row r="10" spans="1:19" x14ac:dyDescent="0.25">
      <c r="A10" s="321" t="s">
        <v>173</v>
      </c>
      <c r="B10" s="320">
        <v>7</v>
      </c>
      <c r="C10">
        <v>1</v>
      </c>
      <c r="D10">
        <v>304</v>
      </c>
      <c r="E10">
        <v>3</v>
      </c>
      <c r="I10">
        <v>400</v>
      </c>
      <c r="Q10">
        <v>230399</v>
      </c>
    </row>
    <row r="11" spans="1:19" x14ac:dyDescent="0.25">
      <c r="A11" s="319" t="s">
        <v>174</v>
      </c>
      <c r="B11" s="318">
        <v>8</v>
      </c>
      <c r="C11">
        <v>1</v>
      </c>
      <c r="D11">
        <v>305</v>
      </c>
      <c r="E11">
        <v>1</v>
      </c>
      <c r="I11">
        <v>88</v>
      </c>
      <c r="Q11">
        <v>130702</v>
      </c>
    </row>
    <row r="12" spans="1:19" x14ac:dyDescent="0.25">
      <c r="A12" s="321" t="s">
        <v>175</v>
      </c>
      <c r="B12" s="320">
        <v>9</v>
      </c>
      <c r="C12">
        <v>1</v>
      </c>
      <c r="D12">
        <v>306</v>
      </c>
      <c r="Q12">
        <v>31845</v>
      </c>
    </row>
    <row r="13" spans="1:19" x14ac:dyDescent="0.25">
      <c r="A13" s="319" t="s">
        <v>176</v>
      </c>
      <c r="B13" s="318">
        <v>10</v>
      </c>
      <c r="C13">
        <v>1</v>
      </c>
      <c r="D13">
        <v>310</v>
      </c>
      <c r="Q13">
        <v>55546</v>
      </c>
    </row>
    <row r="14" spans="1:19" x14ac:dyDescent="0.25">
      <c r="A14" s="321" t="s">
        <v>177</v>
      </c>
      <c r="B14" s="320">
        <v>11</v>
      </c>
      <c r="C14">
        <v>1</v>
      </c>
      <c r="D14">
        <v>410</v>
      </c>
      <c r="Q14">
        <v>18687</v>
      </c>
    </row>
    <row r="15" spans="1:19" x14ac:dyDescent="0.25">
      <c r="A15" s="319" t="s">
        <v>178</v>
      </c>
      <c r="B15" s="318">
        <v>12</v>
      </c>
      <c r="C15">
        <v>1</v>
      </c>
      <c r="D15">
        <v>424</v>
      </c>
      <c r="E15">
        <v>0.5</v>
      </c>
      <c r="I15">
        <v>84</v>
      </c>
      <c r="Q15">
        <v>19497</v>
      </c>
    </row>
    <row r="16" spans="1:19" x14ac:dyDescent="0.25">
      <c r="A16" s="317" t="s">
        <v>166</v>
      </c>
      <c r="B16" s="316">
        <v>2021</v>
      </c>
      <c r="C16">
        <v>1</v>
      </c>
      <c r="D16" t="s">
        <v>798</v>
      </c>
      <c r="E16">
        <v>2</v>
      </c>
      <c r="I16">
        <v>152</v>
      </c>
      <c r="L16">
        <v>743</v>
      </c>
      <c r="Q16">
        <v>337245</v>
      </c>
    </row>
    <row r="17" spans="3:19" x14ac:dyDescent="0.25">
      <c r="C17">
        <v>1</v>
      </c>
      <c r="D17">
        <v>30</v>
      </c>
      <c r="E17">
        <v>2</v>
      </c>
      <c r="I17">
        <v>152</v>
      </c>
      <c r="L17">
        <v>743</v>
      </c>
      <c r="Q17">
        <v>337245</v>
      </c>
    </row>
    <row r="18" spans="3:19" x14ac:dyDescent="0.25">
      <c r="C18" t="s">
        <v>799</v>
      </c>
      <c r="E18">
        <v>12.05</v>
      </c>
      <c r="I18">
        <v>1482</v>
      </c>
      <c r="L18">
        <v>905</v>
      </c>
      <c r="Q18">
        <v>1727450</v>
      </c>
      <c r="S18">
        <v>1268.939393939394</v>
      </c>
    </row>
    <row r="19" spans="3:19" x14ac:dyDescent="0.25">
      <c r="C19">
        <v>2</v>
      </c>
      <c r="D19" t="s">
        <v>215</v>
      </c>
      <c r="E19">
        <v>4.55</v>
      </c>
      <c r="I19">
        <v>600</v>
      </c>
      <c r="L19">
        <v>188</v>
      </c>
      <c r="O19">
        <v>25000</v>
      </c>
      <c r="P19">
        <v>25000</v>
      </c>
      <c r="Q19">
        <v>752776</v>
      </c>
      <c r="S19">
        <v>1102.2727272727273</v>
      </c>
    </row>
    <row r="20" spans="3:19" x14ac:dyDescent="0.25">
      <c r="C20">
        <v>2</v>
      </c>
      <c r="D20">
        <v>99</v>
      </c>
      <c r="E20">
        <v>1</v>
      </c>
      <c r="I20">
        <v>160</v>
      </c>
      <c r="Q20">
        <v>83181</v>
      </c>
      <c r="S20">
        <v>1102.2727272727273</v>
      </c>
    </row>
    <row r="21" spans="3:19" x14ac:dyDescent="0.25">
      <c r="C21">
        <v>2</v>
      </c>
      <c r="D21">
        <v>100</v>
      </c>
      <c r="Q21">
        <v>101470</v>
      </c>
    </row>
    <row r="22" spans="3:19" x14ac:dyDescent="0.25">
      <c r="C22">
        <v>2</v>
      </c>
      <c r="D22">
        <v>101</v>
      </c>
      <c r="E22">
        <v>3.55</v>
      </c>
      <c r="I22">
        <v>440</v>
      </c>
      <c r="L22">
        <v>188</v>
      </c>
      <c r="O22">
        <v>25000</v>
      </c>
      <c r="P22">
        <v>25000</v>
      </c>
      <c r="Q22">
        <v>568125</v>
      </c>
    </row>
    <row r="23" spans="3:19" x14ac:dyDescent="0.25">
      <c r="C23">
        <v>2</v>
      </c>
      <c r="D23" t="s">
        <v>797</v>
      </c>
      <c r="E23">
        <v>5.5</v>
      </c>
      <c r="I23">
        <v>804</v>
      </c>
      <c r="L23">
        <v>28</v>
      </c>
      <c r="Q23">
        <v>672107</v>
      </c>
      <c r="S23">
        <v>166.66666666666666</v>
      </c>
    </row>
    <row r="24" spans="3:19" x14ac:dyDescent="0.25">
      <c r="C24">
        <v>2</v>
      </c>
      <c r="D24">
        <v>303</v>
      </c>
      <c r="E24">
        <v>1</v>
      </c>
      <c r="I24">
        <v>160</v>
      </c>
      <c r="L24">
        <v>28</v>
      </c>
      <c r="Q24">
        <v>144423</v>
      </c>
      <c r="S24">
        <v>166.66666666666666</v>
      </c>
    </row>
    <row r="25" spans="3:19" x14ac:dyDescent="0.25">
      <c r="C25">
        <v>2</v>
      </c>
      <c r="D25">
        <v>304</v>
      </c>
      <c r="E25">
        <v>3</v>
      </c>
      <c r="I25">
        <v>424</v>
      </c>
      <c r="Q25">
        <v>212539</v>
      </c>
    </row>
    <row r="26" spans="3:19" x14ac:dyDescent="0.25">
      <c r="C26">
        <v>2</v>
      </c>
      <c r="D26">
        <v>305</v>
      </c>
      <c r="E26">
        <v>1</v>
      </c>
      <c r="I26">
        <v>160</v>
      </c>
      <c r="Q26">
        <v>129143</v>
      </c>
    </row>
    <row r="27" spans="3:19" x14ac:dyDescent="0.25">
      <c r="C27">
        <v>2</v>
      </c>
      <c r="D27">
        <v>306</v>
      </c>
      <c r="Q27">
        <v>49610</v>
      </c>
    </row>
    <row r="28" spans="3:19" x14ac:dyDescent="0.25">
      <c r="C28">
        <v>2</v>
      </c>
      <c r="D28">
        <v>307</v>
      </c>
      <c r="Q28">
        <v>6029</v>
      </c>
    </row>
    <row r="29" spans="3:19" x14ac:dyDescent="0.25">
      <c r="C29">
        <v>2</v>
      </c>
      <c r="D29">
        <v>310</v>
      </c>
      <c r="Q29">
        <v>43830</v>
      </c>
    </row>
    <row r="30" spans="3:19" x14ac:dyDescent="0.25">
      <c r="C30">
        <v>2</v>
      </c>
      <c r="D30">
        <v>410</v>
      </c>
      <c r="Q30">
        <v>66590</v>
      </c>
    </row>
    <row r="31" spans="3:19" x14ac:dyDescent="0.25">
      <c r="C31">
        <v>2</v>
      </c>
      <c r="D31">
        <v>424</v>
      </c>
      <c r="E31">
        <v>0.5</v>
      </c>
      <c r="I31">
        <v>60</v>
      </c>
      <c r="Q31">
        <v>19943</v>
      </c>
    </row>
    <row r="32" spans="3:19" x14ac:dyDescent="0.25">
      <c r="C32">
        <v>2</v>
      </c>
      <c r="D32" t="s">
        <v>798</v>
      </c>
      <c r="E32">
        <v>5</v>
      </c>
      <c r="I32">
        <v>568</v>
      </c>
      <c r="L32">
        <v>1068</v>
      </c>
      <c r="Q32">
        <v>442848</v>
      </c>
    </row>
    <row r="33" spans="3:19" x14ac:dyDescent="0.25">
      <c r="C33">
        <v>2</v>
      </c>
      <c r="D33">
        <v>30</v>
      </c>
      <c r="E33">
        <v>5</v>
      </c>
      <c r="I33">
        <v>568</v>
      </c>
      <c r="L33">
        <v>1068</v>
      </c>
      <c r="Q33">
        <v>442848</v>
      </c>
    </row>
    <row r="34" spans="3:19" x14ac:dyDescent="0.25">
      <c r="C34" t="s">
        <v>800</v>
      </c>
      <c r="E34">
        <v>15.05</v>
      </c>
      <c r="I34">
        <v>1972</v>
      </c>
      <c r="L34">
        <v>1284</v>
      </c>
      <c r="O34">
        <v>25000</v>
      </c>
      <c r="P34">
        <v>25000</v>
      </c>
      <c r="Q34">
        <v>1867731</v>
      </c>
      <c r="S34">
        <v>1268.939393939394</v>
      </c>
    </row>
    <row r="35" spans="3:19" x14ac:dyDescent="0.25">
      <c r="C35">
        <v>3</v>
      </c>
      <c r="D35" t="s">
        <v>215</v>
      </c>
      <c r="E35">
        <v>4.55</v>
      </c>
      <c r="I35">
        <v>696</v>
      </c>
      <c r="J35">
        <v>143</v>
      </c>
      <c r="K35">
        <v>40</v>
      </c>
      <c r="L35">
        <v>206</v>
      </c>
      <c r="O35">
        <v>38052</v>
      </c>
      <c r="P35">
        <v>38052</v>
      </c>
      <c r="Q35">
        <v>1086128</v>
      </c>
      <c r="S35">
        <v>1102.2727272727273</v>
      </c>
    </row>
    <row r="36" spans="3:19" x14ac:dyDescent="0.25">
      <c r="C36">
        <v>3</v>
      </c>
      <c r="D36">
        <v>99</v>
      </c>
      <c r="E36">
        <v>1</v>
      </c>
      <c r="I36">
        <v>184</v>
      </c>
      <c r="J36">
        <v>68</v>
      </c>
      <c r="O36">
        <v>6052</v>
      </c>
      <c r="P36">
        <v>6052</v>
      </c>
      <c r="Q36">
        <v>170542</v>
      </c>
      <c r="S36">
        <v>1102.2727272727273</v>
      </c>
    </row>
    <row r="37" spans="3:19" x14ac:dyDescent="0.25">
      <c r="C37">
        <v>3</v>
      </c>
      <c r="D37">
        <v>100</v>
      </c>
      <c r="Q37">
        <v>148649</v>
      </c>
    </row>
    <row r="38" spans="3:19" x14ac:dyDescent="0.25">
      <c r="C38">
        <v>3</v>
      </c>
      <c r="D38">
        <v>101</v>
      </c>
      <c r="E38">
        <v>3.55</v>
      </c>
      <c r="I38">
        <v>512</v>
      </c>
      <c r="J38">
        <v>75</v>
      </c>
      <c r="K38">
        <v>40</v>
      </c>
      <c r="L38">
        <v>206</v>
      </c>
      <c r="O38">
        <v>32000</v>
      </c>
      <c r="P38">
        <v>32000</v>
      </c>
      <c r="Q38">
        <v>766937</v>
      </c>
    </row>
    <row r="39" spans="3:19" x14ac:dyDescent="0.25">
      <c r="C39">
        <v>3</v>
      </c>
      <c r="D39" t="s">
        <v>797</v>
      </c>
      <c r="E39">
        <v>5.5</v>
      </c>
      <c r="I39">
        <v>1008</v>
      </c>
      <c r="J39">
        <v>136</v>
      </c>
      <c r="L39">
        <v>75</v>
      </c>
      <c r="Q39">
        <v>912320</v>
      </c>
      <c r="S39">
        <v>166.66666666666666</v>
      </c>
    </row>
    <row r="40" spans="3:19" x14ac:dyDescent="0.25">
      <c r="C40">
        <v>3</v>
      </c>
      <c r="D40">
        <v>303</v>
      </c>
      <c r="E40">
        <v>1</v>
      </c>
      <c r="I40">
        <v>184</v>
      </c>
      <c r="J40">
        <v>34</v>
      </c>
      <c r="L40">
        <v>75</v>
      </c>
      <c r="Q40">
        <v>184026</v>
      </c>
      <c r="S40">
        <v>166.66666666666666</v>
      </c>
    </row>
    <row r="41" spans="3:19" x14ac:dyDescent="0.25">
      <c r="C41">
        <v>3</v>
      </c>
      <c r="D41">
        <v>304</v>
      </c>
      <c r="E41">
        <v>3</v>
      </c>
      <c r="I41">
        <v>548</v>
      </c>
      <c r="J41">
        <v>68</v>
      </c>
      <c r="Q41">
        <v>297136</v>
      </c>
    </row>
    <row r="42" spans="3:19" x14ac:dyDescent="0.25">
      <c r="C42">
        <v>3</v>
      </c>
      <c r="D42">
        <v>305</v>
      </c>
      <c r="E42">
        <v>1</v>
      </c>
      <c r="I42">
        <v>184</v>
      </c>
      <c r="J42">
        <v>34</v>
      </c>
      <c r="Q42">
        <v>121276</v>
      </c>
    </row>
    <row r="43" spans="3:19" x14ac:dyDescent="0.25">
      <c r="C43">
        <v>3</v>
      </c>
      <c r="D43">
        <v>306</v>
      </c>
      <c r="Q43">
        <v>71449</v>
      </c>
    </row>
    <row r="44" spans="3:19" x14ac:dyDescent="0.25">
      <c r="C44">
        <v>3</v>
      </c>
      <c r="D44">
        <v>307</v>
      </c>
      <c r="Q44">
        <v>1644</v>
      </c>
    </row>
    <row r="45" spans="3:19" x14ac:dyDescent="0.25">
      <c r="C45">
        <v>3</v>
      </c>
      <c r="D45">
        <v>309</v>
      </c>
      <c r="Q45">
        <v>60438</v>
      </c>
    </row>
    <row r="46" spans="3:19" x14ac:dyDescent="0.25">
      <c r="C46">
        <v>3</v>
      </c>
      <c r="D46">
        <v>310</v>
      </c>
      <c r="Q46">
        <v>92954</v>
      </c>
    </row>
    <row r="47" spans="3:19" x14ac:dyDescent="0.25">
      <c r="C47">
        <v>3</v>
      </c>
      <c r="D47">
        <v>410</v>
      </c>
      <c r="Q47">
        <v>62836</v>
      </c>
    </row>
    <row r="48" spans="3:19" x14ac:dyDescent="0.25">
      <c r="C48">
        <v>3</v>
      </c>
      <c r="D48">
        <v>424</v>
      </c>
      <c r="E48">
        <v>0.5</v>
      </c>
      <c r="I48">
        <v>92</v>
      </c>
      <c r="Q48">
        <v>20561</v>
      </c>
    </row>
    <row r="49" spans="3:19" x14ac:dyDescent="0.25">
      <c r="C49">
        <v>3</v>
      </c>
      <c r="D49" t="s">
        <v>798</v>
      </c>
      <c r="E49">
        <v>5</v>
      </c>
      <c r="I49">
        <v>872</v>
      </c>
      <c r="J49">
        <v>28</v>
      </c>
      <c r="L49">
        <v>1717.5</v>
      </c>
      <c r="Q49">
        <v>553580</v>
      </c>
    </row>
    <row r="50" spans="3:19" x14ac:dyDescent="0.25">
      <c r="C50">
        <v>3</v>
      </c>
      <c r="D50">
        <v>30</v>
      </c>
      <c r="E50">
        <v>5</v>
      </c>
      <c r="I50">
        <v>872</v>
      </c>
      <c r="J50">
        <v>28</v>
      </c>
      <c r="L50">
        <v>1717.5</v>
      </c>
      <c r="Q50">
        <v>553580</v>
      </c>
    </row>
    <row r="51" spans="3:19" x14ac:dyDescent="0.25">
      <c r="C51" t="s">
        <v>801</v>
      </c>
      <c r="E51">
        <v>15.05</v>
      </c>
      <c r="I51">
        <v>2576</v>
      </c>
      <c r="J51">
        <v>307</v>
      </c>
      <c r="K51">
        <v>40</v>
      </c>
      <c r="L51">
        <v>1998.5</v>
      </c>
      <c r="O51">
        <v>38052</v>
      </c>
      <c r="P51">
        <v>38052</v>
      </c>
      <c r="Q51">
        <v>2552028</v>
      </c>
      <c r="S51">
        <v>1268.939393939394</v>
      </c>
    </row>
  </sheetData>
  <hyperlinks>
    <hyperlink ref="A2" location="Obsah!A1" display="Zpět na Obsah  KL 01  1.-4.měsíc" xr:uid="{A501F673-5084-4698-B679-16700D77538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820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3602143.9900000007</v>
      </c>
      <c r="C3" s="221">
        <f t="shared" ref="C3:Z3" si="0">SUBTOTAL(9,C6:C1048576)</f>
        <v>0</v>
      </c>
      <c r="D3" s="221"/>
      <c r="E3" s="221">
        <f>SUBTOTAL(9,E6:E1048576)/4</f>
        <v>3499071.2500000009</v>
      </c>
      <c r="F3" s="221"/>
      <c r="G3" s="221">
        <f t="shared" si="0"/>
        <v>0</v>
      </c>
      <c r="H3" s="221">
        <f>SUBTOTAL(9,H6:H1048576)/4</f>
        <v>7299078.1299999999</v>
      </c>
      <c r="I3" s="224">
        <f>IF(B3&lt;&gt;0,H3/B3,"")</f>
        <v>2.0263149252953649</v>
      </c>
      <c r="J3" s="222">
        <f>IF(E3&lt;&gt;0,H3/E3,"")</f>
        <v>2.0860044304613683</v>
      </c>
      <c r="K3" s="223">
        <f t="shared" si="0"/>
        <v>89989.13999999997</v>
      </c>
      <c r="L3" s="223"/>
      <c r="M3" s="221">
        <f t="shared" si="0"/>
        <v>0</v>
      </c>
      <c r="N3" s="221">
        <f t="shared" si="0"/>
        <v>109283.98000000003</v>
      </c>
      <c r="O3" s="221"/>
      <c r="P3" s="221">
        <f t="shared" si="0"/>
        <v>0</v>
      </c>
      <c r="Q3" s="221">
        <f t="shared" si="0"/>
        <v>0</v>
      </c>
      <c r="R3" s="224">
        <f>IF(K3&lt;&gt;0,Q3/K3,"")</f>
        <v>0</v>
      </c>
      <c r="S3" s="224">
        <f>IF(N3&lt;&gt;0,Q3/N3,"")</f>
        <v>0</v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91"/>
      <c r="B5" s="592">
        <v>2019</v>
      </c>
      <c r="C5" s="593"/>
      <c r="D5" s="593"/>
      <c r="E5" s="593">
        <v>2020</v>
      </c>
      <c r="F5" s="593"/>
      <c r="G5" s="593"/>
      <c r="H5" s="593">
        <v>2021</v>
      </c>
      <c r="I5" s="594" t="s">
        <v>269</v>
      </c>
      <c r="J5" s="595" t="s">
        <v>2</v>
      </c>
      <c r="K5" s="592">
        <v>2015</v>
      </c>
      <c r="L5" s="593"/>
      <c r="M5" s="593"/>
      <c r="N5" s="593">
        <v>2020</v>
      </c>
      <c r="O5" s="593"/>
      <c r="P5" s="593"/>
      <c r="Q5" s="593">
        <v>2021</v>
      </c>
      <c r="R5" s="594" t="s">
        <v>269</v>
      </c>
      <c r="S5" s="595" t="s">
        <v>2</v>
      </c>
      <c r="T5" s="592">
        <v>2015</v>
      </c>
      <c r="U5" s="593"/>
      <c r="V5" s="593"/>
      <c r="W5" s="593">
        <v>2020</v>
      </c>
      <c r="X5" s="593"/>
      <c r="Y5" s="593"/>
      <c r="Z5" s="593">
        <v>2021</v>
      </c>
      <c r="AA5" s="594" t="s">
        <v>269</v>
      </c>
      <c r="AB5" s="595" t="s">
        <v>2</v>
      </c>
    </row>
    <row r="6" spans="1:28" ht="14.45" customHeight="1" x14ac:dyDescent="0.25">
      <c r="A6" s="596" t="s">
        <v>816</v>
      </c>
      <c r="B6" s="597">
        <v>3602143.9900000007</v>
      </c>
      <c r="C6" s="598"/>
      <c r="D6" s="598"/>
      <c r="E6" s="597">
        <v>3499071.2500000009</v>
      </c>
      <c r="F6" s="598"/>
      <c r="G6" s="598"/>
      <c r="H6" s="597">
        <v>7299078.1299999999</v>
      </c>
      <c r="I6" s="598"/>
      <c r="J6" s="598"/>
      <c r="K6" s="597">
        <v>44994.569999999985</v>
      </c>
      <c r="L6" s="598"/>
      <c r="M6" s="598"/>
      <c r="N6" s="597">
        <v>54641.990000000013</v>
      </c>
      <c r="O6" s="598"/>
      <c r="P6" s="598"/>
      <c r="Q6" s="597"/>
      <c r="R6" s="598"/>
      <c r="S6" s="598"/>
      <c r="T6" s="597"/>
      <c r="U6" s="598"/>
      <c r="V6" s="598"/>
      <c r="W6" s="597"/>
      <c r="X6" s="598"/>
      <c r="Y6" s="598"/>
      <c r="Z6" s="597"/>
      <c r="AA6" s="598"/>
      <c r="AB6" s="599"/>
    </row>
    <row r="7" spans="1:28" ht="14.45" customHeight="1" x14ac:dyDescent="0.25">
      <c r="A7" s="606" t="s">
        <v>817</v>
      </c>
      <c r="B7" s="600">
        <v>3458975.9900000007</v>
      </c>
      <c r="C7" s="601"/>
      <c r="D7" s="601"/>
      <c r="E7" s="600">
        <v>3335258.2500000009</v>
      </c>
      <c r="F7" s="601"/>
      <c r="G7" s="601"/>
      <c r="H7" s="600">
        <v>1100791.1300000001</v>
      </c>
      <c r="I7" s="601"/>
      <c r="J7" s="601"/>
      <c r="K7" s="600">
        <v>44994.569999999985</v>
      </c>
      <c r="L7" s="601"/>
      <c r="M7" s="601"/>
      <c r="N7" s="600">
        <v>54641.990000000013</v>
      </c>
      <c r="O7" s="601"/>
      <c r="P7" s="601"/>
      <c r="Q7" s="600"/>
      <c r="R7" s="601"/>
      <c r="S7" s="601"/>
      <c r="T7" s="600"/>
      <c r="U7" s="601"/>
      <c r="V7" s="601"/>
      <c r="W7" s="600"/>
      <c r="X7" s="601"/>
      <c r="Y7" s="601"/>
      <c r="Z7" s="600"/>
      <c r="AA7" s="601"/>
      <c r="AB7" s="602"/>
    </row>
    <row r="8" spans="1:28" ht="14.45" customHeight="1" x14ac:dyDescent="0.25">
      <c r="A8" s="606" t="s">
        <v>818</v>
      </c>
      <c r="B8" s="600">
        <v>143168</v>
      </c>
      <c r="C8" s="601"/>
      <c r="D8" s="601"/>
      <c r="E8" s="600">
        <v>132045</v>
      </c>
      <c r="F8" s="601"/>
      <c r="G8" s="601"/>
      <c r="H8" s="600"/>
      <c r="I8" s="601"/>
      <c r="J8" s="601"/>
      <c r="K8" s="600"/>
      <c r="L8" s="601"/>
      <c r="M8" s="601"/>
      <c r="N8" s="600"/>
      <c r="O8" s="601"/>
      <c r="P8" s="601"/>
      <c r="Q8" s="600"/>
      <c r="R8" s="601"/>
      <c r="S8" s="601"/>
      <c r="T8" s="600"/>
      <c r="U8" s="601"/>
      <c r="V8" s="601"/>
      <c r="W8" s="600"/>
      <c r="X8" s="601"/>
      <c r="Y8" s="601"/>
      <c r="Z8" s="600"/>
      <c r="AA8" s="601"/>
      <c r="AB8" s="602"/>
    </row>
    <row r="9" spans="1:28" ht="14.45" customHeight="1" thickBot="1" x14ac:dyDescent="0.3">
      <c r="A9" s="607" t="s">
        <v>819</v>
      </c>
      <c r="B9" s="603"/>
      <c r="C9" s="604"/>
      <c r="D9" s="604"/>
      <c r="E9" s="603">
        <v>31768</v>
      </c>
      <c r="F9" s="604"/>
      <c r="G9" s="604"/>
      <c r="H9" s="603">
        <v>6198287</v>
      </c>
      <c r="I9" s="604"/>
      <c r="J9" s="604"/>
      <c r="K9" s="603"/>
      <c r="L9" s="604"/>
      <c r="M9" s="604"/>
      <c r="N9" s="603"/>
      <c r="O9" s="604"/>
      <c r="P9" s="604"/>
      <c r="Q9" s="603"/>
      <c r="R9" s="604"/>
      <c r="S9" s="604"/>
      <c r="T9" s="603"/>
      <c r="U9" s="604"/>
      <c r="V9" s="604"/>
      <c r="W9" s="603"/>
      <c r="X9" s="604"/>
      <c r="Y9" s="604"/>
      <c r="Z9" s="603"/>
      <c r="AA9" s="604"/>
      <c r="AB9" s="605"/>
    </row>
    <row r="10" spans="1:28" ht="14.45" customHeight="1" thickBot="1" x14ac:dyDescent="0.25"/>
    <row r="11" spans="1:28" ht="14.45" customHeight="1" x14ac:dyDescent="0.25">
      <c r="A11" s="596" t="s">
        <v>465</v>
      </c>
      <c r="B11" s="597">
        <v>3601843.99</v>
      </c>
      <c r="C11" s="598"/>
      <c r="D11" s="598"/>
      <c r="E11" s="597">
        <v>3467303.2500000009</v>
      </c>
      <c r="F11" s="598"/>
      <c r="G11" s="598"/>
      <c r="H11" s="597">
        <v>1100791.1300000001</v>
      </c>
      <c r="I11" s="598"/>
      <c r="J11" s="599"/>
    </row>
    <row r="12" spans="1:28" ht="14.45" customHeight="1" x14ac:dyDescent="0.25">
      <c r="A12" s="606" t="s">
        <v>821</v>
      </c>
      <c r="B12" s="600">
        <v>573144</v>
      </c>
      <c r="C12" s="601"/>
      <c r="D12" s="601"/>
      <c r="E12" s="600">
        <v>629281.12</v>
      </c>
      <c r="F12" s="601"/>
      <c r="G12" s="601"/>
      <c r="H12" s="600">
        <v>96489.56</v>
      </c>
      <c r="I12" s="601"/>
      <c r="J12" s="602"/>
    </row>
    <row r="13" spans="1:28" ht="14.45" customHeight="1" x14ac:dyDescent="0.25">
      <c r="A13" s="606" t="s">
        <v>822</v>
      </c>
      <c r="B13" s="600">
        <v>3028699.99</v>
      </c>
      <c r="C13" s="601"/>
      <c r="D13" s="601"/>
      <c r="E13" s="600">
        <v>2838022.1300000008</v>
      </c>
      <c r="F13" s="601"/>
      <c r="G13" s="601"/>
      <c r="H13" s="600">
        <v>1004301.5700000002</v>
      </c>
      <c r="I13" s="601"/>
      <c r="J13" s="602"/>
    </row>
    <row r="14" spans="1:28" ht="14.45" customHeight="1" x14ac:dyDescent="0.25">
      <c r="A14" s="608" t="s">
        <v>469</v>
      </c>
      <c r="B14" s="609">
        <v>300</v>
      </c>
      <c r="C14" s="610"/>
      <c r="D14" s="610"/>
      <c r="E14" s="609">
        <v>0</v>
      </c>
      <c r="F14" s="610"/>
      <c r="G14" s="610"/>
      <c r="H14" s="609"/>
      <c r="I14" s="610"/>
      <c r="J14" s="611"/>
    </row>
    <row r="15" spans="1:28" ht="14.45" customHeight="1" x14ac:dyDescent="0.25">
      <c r="A15" s="606" t="s">
        <v>821</v>
      </c>
      <c r="B15" s="600">
        <v>300</v>
      </c>
      <c r="C15" s="601"/>
      <c r="D15" s="601"/>
      <c r="E15" s="600"/>
      <c r="F15" s="601"/>
      <c r="G15" s="601"/>
      <c r="H15" s="600"/>
      <c r="I15" s="601"/>
      <c r="J15" s="602"/>
    </row>
    <row r="16" spans="1:28" ht="14.45" customHeight="1" x14ac:dyDescent="0.25">
      <c r="A16" s="606" t="s">
        <v>822</v>
      </c>
      <c r="B16" s="600"/>
      <c r="C16" s="601"/>
      <c r="D16" s="601"/>
      <c r="E16" s="600">
        <v>0</v>
      </c>
      <c r="F16" s="601"/>
      <c r="G16" s="601"/>
      <c r="H16" s="600"/>
      <c r="I16" s="601"/>
      <c r="J16" s="602"/>
    </row>
    <row r="17" spans="1:10" ht="14.45" customHeight="1" x14ac:dyDescent="0.25">
      <c r="A17" s="608" t="s">
        <v>476</v>
      </c>
      <c r="B17" s="609"/>
      <c r="C17" s="610"/>
      <c r="D17" s="610"/>
      <c r="E17" s="609">
        <v>31768</v>
      </c>
      <c r="F17" s="610"/>
      <c r="G17" s="610"/>
      <c r="H17" s="609">
        <v>5260903</v>
      </c>
      <c r="I17" s="610"/>
      <c r="J17" s="611"/>
    </row>
    <row r="18" spans="1:10" ht="14.45" customHeight="1" x14ac:dyDescent="0.25">
      <c r="A18" s="606" t="s">
        <v>821</v>
      </c>
      <c r="B18" s="600"/>
      <c r="C18" s="601"/>
      <c r="D18" s="601"/>
      <c r="E18" s="600"/>
      <c r="F18" s="601"/>
      <c r="G18" s="601"/>
      <c r="H18" s="600">
        <v>478386</v>
      </c>
      <c r="I18" s="601"/>
      <c r="J18" s="602"/>
    </row>
    <row r="19" spans="1:10" ht="14.45" customHeight="1" x14ac:dyDescent="0.25">
      <c r="A19" s="606" t="s">
        <v>822</v>
      </c>
      <c r="B19" s="600"/>
      <c r="C19" s="601"/>
      <c r="D19" s="601"/>
      <c r="E19" s="600">
        <v>31768</v>
      </c>
      <c r="F19" s="601"/>
      <c r="G19" s="601"/>
      <c r="H19" s="600">
        <v>4782517</v>
      </c>
      <c r="I19" s="601"/>
      <c r="J19" s="602"/>
    </row>
    <row r="20" spans="1:10" ht="14.45" customHeight="1" x14ac:dyDescent="0.25">
      <c r="A20" s="608" t="s">
        <v>482</v>
      </c>
      <c r="B20" s="609"/>
      <c r="C20" s="610"/>
      <c r="D20" s="610"/>
      <c r="E20" s="609"/>
      <c r="F20" s="610"/>
      <c r="G20" s="610"/>
      <c r="H20" s="609">
        <v>937384</v>
      </c>
      <c r="I20" s="610"/>
      <c r="J20" s="611"/>
    </row>
    <row r="21" spans="1:10" ht="14.45" customHeight="1" x14ac:dyDescent="0.25">
      <c r="A21" s="606" t="s">
        <v>821</v>
      </c>
      <c r="B21" s="600"/>
      <c r="C21" s="601"/>
      <c r="D21" s="601"/>
      <c r="E21" s="600"/>
      <c r="F21" s="601"/>
      <c r="G21" s="601"/>
      <c r="H21" s="600">
        <v>519625</v>
      </c>
      <c r="I21" s="601"/>
      <c r="J21" s="602"/>
    </row>
    <row r="22" spans="1:10" ht="14.45" customHeight="1" thickBot="1" x14ac:dyDescent="0.3">
      <c r="A22" s="607" t="s">
        <v>822</v>
      </c>
      <c r="B22" s="603"/>
      <c r="C22" s="604"/>
      <c r="D22" s="604"/>
      <c r="E22" s="603"/>
      <c r="F22" s="604"/>
      <c r="G22" s="604"/>
      <c r="H22" s="603">
        <v>417759</v>
      </c>
      <c r="I22" s="604"/>
      <c r="J22" s="605"/>
    </row>
    <row r="23" spans="1:10" ht="14.45" customHeight="1" x14ac:dyDescent="0.2">
      <c r="A23" s="543" t="s">
        <v>244</v>
      </c>
    </row>
    <row r="24" spans="1:10" ht="14.45" customHeight="1" x14ac:dyDescent="0.2">
      <c r="A24" s="544" t="s">
        <v>561</v>
      </c>
    </row>
    <row r="25" spans="1:10" ht="14.45" customHeight="1" x14ac:dyDescent="0.2">
      <c r="A25" s="543" t="s">
        <v>823</v>
      </c>
    </row>
    <row r="26" spans="1:10" ht="14.45" customHeight="1" x14ac:dyDescent="0.2">
      <c r="A26" s="543" t="s">
        <v>824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3B55A1A-E6DE-4A3D-96DE-CA13810898B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911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27269</v>
      </c>
      <c r="C3" s="259">
        <f t="shared" si="0"/>
        <v>25284</v>
      </c>
      <c r="D3" s="271">
        <f t="shared" si="0"/>
        <v>35219</v>
      </c>
      <c r="E3" s="223">
        <f t="shared" si="0"/>
        <v>3602143.99</v>
      </c>
      <c r="F3" s="221">
        <f t="shared" si="0"/>
        <v>3499071.25</v>
      </c>
      <c r="G3" s="260">
        <f t="shared" si="0"/>
        <v>7299078.1299999999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91"/>
      <c r="B5" s="592">
        <v>2019</v>
      </c>
      <c r="C5" s="593">
        <v>2020</v>
      </c>
      <c r="D5" s="612">
        <v>2021</v>
      </c>
      <c r="E5" s="592">
        <v>2019</v>
      </c>
      <c r="F5" s="593">
        <v>2020</v>
      </c>
      <c r="G5" s="612">
        <v>2021</v>
      </c>
    </row>
    <row r="6" spans="1:7" ht="14.45" customHeight="1" x14ac:dyDescent="0.2">
      <c r="A6" s="584" t="s">
        <v>825</v>
      </c>
      <c r="B6" s="116"/>
      <c r="C6" s="116"/>
      <c r="D6" s="116">
        <v>541</v>
      </c>
      <c r="E6" s="613"/>
      <c r="F6" s="613"/>
      <c r="G6" s="614">
        <v>113379</v>
      </c>
    </row>
    <row r="7" spans="1:7" ht="14.45" customHeight="1" x14ac:dyDescent="0.2">
      <c r="A7" s="585" t="s">
        <v>826</v>
      </c>
      <c r="B7" s="490"/>
      <c r="C7" s="490"/>
      <c r="D7" s="490">
        <v>185</v>
      </c>
      <c r="E7" s="615"/>
      <c r="F7" s="615"/>
      <c r="G7" s="616">
        <v>39035</v>
      </c>
    </row>
    <row r="8" spans="1:7" ht="14.45" customHeight="1" x14ac:dyDescent="0.2">
      <c r="A8" s="585" t="s">
        <v>827</v>
      </c>
      <c r="B8" s="490"/>
      <c r="C8" s="490"/>
      <c r="D8" s="490">
        <v>631</v>
      </c>
      <c r="E8" s="615"/>
      <c r="F8" s="615"/>
      <c r="G8" s="616">
        <v>132323</v>
      </c>
    </row>
    <row r="9" spans="1:7" ht="14.45" customHeight="1" x14ac:dyDescent="0.2">
      <c r="A9" s="585" t="s">
        <v>828</v>
      </c>
      <c r="B9" s="490"/>
      <c r="C9" s="490"/>
      <c r="D9" s="490">
        <v>72</v>
      </c>
      <c r="E9" s="615"/>
      <c r="F9" s="615"/>
      <c r="G9" s="616">
        <v>15048</v>
      </c>
    </row>
    <row r="10" spans="1:7" ht="14.45" customHeight="1" x14ac:dyDescent="0.2">
      <c r="A10" s="585" t="s">
        <v>829</v>
      </c>
      <c r="B10" s="490"/>
      <c r="C10" s="490"/>
      <c r="D10" s="490">
        <v>115</v>
      </c>
      <c r="E10" s="615"/>
      <c r="F10" s="615"/>
      <c r="G10" s="616">
        <v>24099</v>
      </c>
    </row>
    <row r="11" spans="1:7" ht="14.45" customHeight="1" x14ac:dyDescent="0.2">
      <c r="A11" s="585" t="s">
        <v>821</v>
      </c>
      <c r="B11" s="490">
        <v>5764</v>
      </c>
      <c r="C11" s="490">
        <v>5955</v>
      </c>
      <c r="D11" s="490">
        <v>6217</v>
      </c>
      <c r="E11" s="615">
        <v>573444</v>
      </c>
      <c r="F11" s="615">
        <v>629281.12</v>
      </c>
      <c r="G11" s="616">
        <v>1094500.56</v>
      </c>
    </row>
    <row r="12" spans="1:7" ht="14.45" customHeight="1" x14ac:dyDescent="0.2">
      <c r="A12" s="585" t="s">
        <v>830</v>
      </c>
      <c r="B12" s="490"/>
      <c r="C12" s="490"/>
      <c r="D12" s="490">
        <v>244</v>
      </c>
      <c r="E12" s="615"/>
      <c r="F12" s="615"/>
      <c r="G12" s="616">
        <v>50996</v>
      </c>
    </row>
    <row r="13" spans="1:7" ht="14.45" customHeight="1" x14ac:dyDescent="0.2">
      <c r="A13" s="585" t="s">
        <v>563</v>
      </c>
      <c r="B13" s="490">
        <v>10655</v>
      </c>
      <c r="C13" s="490">
        <v>10279</v>
      </c>
      <c r="D13" s="490">
        <v>2465</v>
      </c>
      <c r="E13" s="615">
        <v>1260797.6599999999</v>
      </c>
      <c r="F13" s="615">
        <v>1317940.78</v>
      </c>
      <c r="G13" s="616">
        <v>573262.66</v>
      </c>
    </row>
    <row r="14" spans="1:7" ht="14.45" customHeight="1" x14ac:dyDescent="0.2">
      <c r="A14" s="585" t="s">
        <v>831</v>
      </c>
      <c r="B14" s="490"/>
      <c r="C14" s="490"/>
      <c r="D14" s="490">
        <v>236</v>
      </c>
      <c r="E14" s="615"/>
      <c r="F14" s="615"/>
      <c r="G14" s="616">
        <v>49456</v>
      </c>
    </row>
    <row r="15" spans="1:7" ht="14.45" customHeight="1" x14ac:dyDescent="0.2">
      <c r="A15" s="585" t="s">
        <v>832</v>
      </c>
      <c r="B15" s="490"/>
      <c r="C15" s="490"/>
      <c r="D15" s="490">
        <v>193</v>
      </c>
      <c r="E15" s="615"/>
      <c r="F15" s="615"/>
      <c r="G15" s="616">
        <v>40337</v>
      </c>
    </row>
    <row r="16" spans="1:7" ht="14.45" customHeight="1" x14ac:dyDescent="0.2">
      <c r="A16" s="585" t="s">
        <v>833</v>
      </c>
      <c r="B16" s="490"/>
      <c r="C16" s="490"/>
      <c r="D16" s="490">
        <v>42</v>
      </c>
      <c r="E16" s="615"/>
      <c r="F16" s="615"/>
      <c r="G16" s="616">
        <v>8778</v>
      </c>
    </row>
    <row r="17" spans="1:7" ht="14.45" customHeight="1" x14ac:dyDescent="0.2">
      <c r="A17" s="585" t="s">
        <v>834</v>
      </c>
      <c r="B17" s="490"/>
      <c r="C17" s="490"/>
      <c r="D17" s="490">
        <v>151</v>
      </c>
      <c r="E17" s="615"/>
      <c r="F17" s="615"/>
      <c r="G17" s="616">
        <v>31559</v>
      </c>
    </row>
    <row r="18" spans="1:7" ht="14.45" customHeight="1" x14ac:dyDescent="0.2">
      <c r="A18" s="585" t="s">
        <v>835</v>
      </c>
      <c r="B18" s="490"/>
      <c r="C18" s="490"/>
      <c r="D18" s="490">
        <v>143</v>
      </c>
      <c r="E18" s="615"/>
      <c r="F18" s="615"/>
      <c r="G18" s="616">
        <v>29973</v>
      </c>
    </row>
    <row r="19" spans="1:7" ht="14.45" customHeight="1" x14ac:dyDescent="0.2">
      <c r="A19" s="585" t="s">
        <v>836</v>
      </c>
      <c r="B19" s="490"/>
      <c r="C19" s="490"/>
      <c r="D19" s="490">
        <v>316</v>
      </c>
      <c r="E19" s="615"/>
      <c r="F19" s="615"/>
      <c r="G19" s="616">
        <v>66140</v>
      </c>
    </row>
    <row r="20" spans="1:7" ht="14.45" customHeight="1" x14ac:dyDescent="0.2">
      <c r="A20" s="585" t="s">
        <v>837</v>
      </c>
      <c r="B20" s="490"/>
      <c r="C20" s="490">
        <v>1</v>
      </c>
      <c r="D20" s="490"/>
      <c r="E20" s="615"/>
      <c r="F20" s="615">
        <v>235</v>
      </c>
      <c r="G20" s="616"/>
    </row>
    <row r="21" spans="1:7" ht="14.45" customHeight="1" x14ac:dyDescent="0.2">
      <c r="A21" s="585" t="s">
        <v>838</v>
      </c>
      <c r="B21" s="490"/>
      <c r="C21" s="490"/>
      <c r="D21" s="490">
        <v>351</v>
      </c>
      <c r="E21" s="615"/>
      <c r="F21" s="615"/>
      <c r="G21" s="616">
        <v>73463</v>
      </c>
    </row>
    <row r="22" spans="1:7" ht="14.45" customHeight="1" x14ac:dyDescent="0.2">
      <c r="A22" s="585" t="s">
        <v>839</v>
      </c>
      <c r="B22" s="490"/>
      <c r="C22" s="490"/>
      <c r="D22" s="490">
        <v>579</v>
      </c>
      <c r="E22" s="615"/>
      <c r="F22" s="615"/>
      <c r="G22" s="616">
        <v>121339</v>
      </c>
    </row>
    <row r="23" spans="1:7" ht="14.45" customHeight="1" x14ac:dyDescent="0.2">
      <c r="A23" s="585" t="s">
        <v>840</v>
      </c>
      <c r="B23" s="490"/>
      <c r="C23" s="490"/>
      <c r="D23" s="490">
        <v>340</v>
      </c>
      <c r="E23" s="615"/>
      <c r="F23" s="615"/>
      <c r="G23" s="616">
        <v>71374</v>
      </c>
    </row>
    <row r="24" spans="1:7" ht="14.45" customHeight="1" x14ac:dyDescent="0.2">
      <c r="A24" s="585" t="s">
        <v>841</v>
      </c>
      <c r="B24" s="490"/>
      <c r="C24" s="490"/>
      <c r="D24" s="490">
        <v>330</v>
      </c>
      <c r="E24" s="615"/>
      <c r="F24" s="615"/>
      <c r="G24" s="616">
        <v>69112</v>
      </c>
    </row>
    <row r="25" spans="1:7" ht="14.45" customHeight="1" x14ac:dyDescent="0.2">
      <c r="A25" s="585" t="s">
        <v>842</v>
      </c>
      <c r="B25" s="490"/>
      <c r="C25" s="490"/>
      <c r="D25" s="490">
        <v>486</v>
      </c>
      <c r="E25" s="615"/>
      <c r="F25" s="615"/>
      <c r="G25" s="616">
        <v>101904</v>
      </c>
    </row>
    <row r="26" spans="1:7" ht="14.45" customHeight="1" x14ac:dyDescent="0.2">
      <c r="A26" s="585" t="s">
        <v>843</v>
      </c>
      <c r="B26" s="490"/>
      <c r="C26" s="490"/>
      <c r="D26" s="490">
        <v>564</v>
      </c>
      <c r="E26" s="615"/>
      <c r="F26" s="615"/>
      <c r="G26" s="616">
        <v>118290</v>
      </c>
    </row>
    <row r="27" spans="1:7" ht="14.45" customHeight="1" x14ac:dyDescent="0.2">
      <c r="A27" s="585" t="s">
        <v>844</v>
      </c>
      <c r="B27" s="490"/>
      <c r="C27" s="490"/>
      <c r="D27" s="490">
        <v>101</v>
      </c>
      <c r="E27" s="615"/>
      <c r="F27" s="615"/>
      <c r="G27" s="616">
        <v>21311</v>
      </c>
    </row>
    <row r="28" spans="1:7" ht="14.45" customHeight="1" x14ac:dyDescent="0.2">
      <c r="A28" s="585" t="s">
        <v>845</v>
      </c>
      <c r="B28" s="490"/>
      <c r="C28" s="490"/>
      <c r="D28" s="490">
        <v>133</v>
      </c>
      <c r="E28" s="615"/>
      <c r="F28" s="615"/>
      <c r="G28" s="616">
        <v>27891</v>
      </c>
    </row>
    <row r="29" spans="1:7" ht="14.45" customHeight="1" x14ac:dyDescent="0.2">
      <c r="A29" s="585" t="s">
        <v>846</v>
      </c>
      <c r="B29" s="490"/>
      <c r="C29" s="490"/>
      <c r="D29" s="490">
        <v>879</v>
      </c>
      <c r="E29" s="615"/>
      <c r="F29" s="615"/>
      <c r="G29" s="616">
        <v>183895</v>
      </c>
    </row>
    <row r="30" spans="1:7" ht="14.45" customHeight="1" x14ac:dyDescent="0.2">
      <c r="A30" s="585" t="s">
        <v>847</v>
      </c>
      <c r="B30" s="490"/>
      <c r="C30" s="490"/>
      <c r="D30" s="490">
        <v>158</v>
      </c>
      <c r="E30" s="615"/>
      <c r="F30" s="615"/>
      <c r="G30" s="616">
        <v>33022</v>
      </c>
    </row>
    <row r="31" spans="1:7" ht="14.45" customHeight="1" x14ac:dyDescent="0.2">
      <c r="A31" s="585" t="s">
        <v>848</v>
      </c>
      <c r="B31" s="490">
        <v>3851</v>
      </c>
      <c r="C31" s="490">
        <v>1232</v>
      </c>
      <c r="D31" s="490"/>
      <c r="E31" s="615">
        <v>605781</v>
      </c>
      <c r="F31" s="615">
        <v>185948.34</v>
      </c>
      <c r="G31" s="616"/>
    </row>
    <row r="32" spans="1:7" ht="14.45" customHeight="1" x14ac:dyDescent="0.2">
      <c r="A32" s="585" t="s">
        <v>849</v>
      </c>
      <c r="B32" s="490"/>
      <c r="C32" s="490"/>
      <c r="D32" s="490">
        <v>368</v>
      </c>
      <c r="E32" s="615"/>
      <c r="F32" s="615"/>
      <c r="G32" s="616">
        <v>77050</v>
      </c>
    </row>
    <row r="33" spans="1:7" ht="14.45" customHeight="1" x14ac:dyDescent="0.2">
      <c r="A33" s="585" t="s">
        <v>850</v>
      </c>
      <c r="B33" s="490"/>
      <c r="C33" s="490"/>
      <c r="D33" s="490">
        <v>604</v>
      </c>
      <c r="E33" s="615"/>
      <c r="F33" s="615"/>
      <c r="G33" s="616">
        <v>126236</v>
      </c>
    </row>
    <row r="34" spans="1:7" ht="14.45" customHeight="1" x14ac:dyDescent="0.2">
      <c r="A34" s="585" t="s">
        <v>851</v>
      </c>
      <c r="B34" s="490"/>
      <c r="C34" s="490"/>
      <c r="D34" s="490">
        <v>121</v>
      </c>
      <c r="E34" s="615"/>
      <c r="F34" s="615"/>
      <c r="G34" s="616">
        <v>25289</v>
      </c>
    </row>
    <row r="35" spans="1:7" ht="14.45" customHeight="1" x14ac:dyDescent="0.2">
      <c r="A35" s="585" t="s">
        <v>852</v>
      </c>
      <c r="B35" s="490"/>
      <c r="C35" s="490"/>
      <c r="D35" s="490">
        <v>57</v>
      </c>
      <c r="E35" s="615"/>
      <c r="F35" s="615"/>
      <c r="G35" s="616">
        <v>11913</v>
      </c>
    </row>
    <row r="36" spans="1:7" ht="14.45" customHeight="1" x14ac:dyDescent="0.2">
      <c r="A36" s="585" t="s">
        <v>853</v>
      </c>
      <c r="B36" s="490"/>
      <c r="C36" s="490"/>
      <c r="D36" s="490">
        <v>61</v>
      </c>
      <c r="E36" s="615"/>
      <c r="F36" s="615"/>
      <c r="G36" s="616">
        <v>12749</v>
      </c>
    </row>
    <row r="37" spans="1:7" ht="14.45" customHeight="1" x14ac:dyDescent="0.2">
      <c r="A37" s="585" t="s">
        <v>564</v>
      </c>
      <c r="B37" s="490"/>
      <c r="C37" s="490">
        <v>85</v>
      </c>
      <c r="D37" s="490">
        <v>854</v>
      </c>
      <c r="E37" s="615"/>
      <c r="F37" s="615">
        <v>18049.11</v>
      </c>
      <c r="G37" s="616">
        <v>182214.46</v>
      </c>
    </row>
    <row r="38" spans="1:7" ht="14.45" customHeight="1" x14ac:dyDescent="0.2">
      <c r="A38" s="585" t="s">
        <v>854</v>
      </c>
      <c r="B38" s="490"/>
      <c r="C38" s="490"/>
      <c r="D38" s="490">
        <v>289</v>
      </c>
      <c r="E38" s="615"/>
      <c r="F38" s="615"/>
      <c r="G38" s="616">
        <v>60401</v>
      </c>
    </row>
    <row r="39" spans="1:7" ht="14.45" customHeight="1" x14ac:dyDescent="0.2">
      <c r="A39" s="585" t="s">
        <v>855</v>
      </c>
      <c r="B39" s="490"/>
      <c r="C39" s="490"/>
      <c r="D39" s="490">
        <v>250</v>
      </c>
      <c r="E39" s="615"/>
      <c r="F39" s="615"/>
      <c r="G39" s="616">
        <v>52326</v>
      </c>
    </row>
    <row r="40" spans="1:7" ht="14.45" customHeight="1" x14ac:dyDescent="0.2">
      <c r="A40" s="585" t="s">
        <v>856</v>
      </c>
      <c r="B40" s="490"/>
      <c r="C40" s="490"/>
      <c r="D40" s="490">
        <v>651</v>
      </c>
      <c r="E40" s="615"/>
      <c r="F40" s="615"/>
      <c r="G40" s="616">
        <v>136167</v>
      </c>
    </row>
    <row r="41" spans="1:7" ht="14.45" customHeight="1" x14ac:dyDescent="0.2">
      <c r="A41" s="585" t="s">
        <v>857</v>
      </c>
      <c r="B41" s="490"/>
      <c r="C41" s="490"/>
      <c r="D41" s="490">
        <v>641</v>
      </c>
      <c r="E41" s="615"/>
      <c r="F41" s="615"/>
      <c r="G41" s="616">
        <v>134287</v>
      </c>
    </row>
    <row r="42" spans="1:7" ht="14.45" customHeight="1" x14ac:dyDescent="0.2">
      <c r="A42" s="585" t="s">
        <v>858</v>
      </c>
      <c r="B42" s="490"/>
      <c r="C42" s="490"/>
      <c r="D42" s="490">
        <v>632</v>
      </c>
      <c r="E42" s="615"/>
      <c r="F42" s="615"/>
      <c r="G42" s="616">
        <v>132426</v>
      </c>
    </row>
    <row r="43" spans="1:7" ht="14.45" customHeight="1" x14ac:dyDescent="0.2">
      <c r="A43" s="585" t="s">
        <v>859</v>
      </c>
      <c r="B43" s="490"/>
      <c r="C43" s="490"/>
      <c r="D43" s="490">
        <v>348</v>
      </c>
      <c r="E43" s="615"/>
      <c r="F43" s="615"/>
      <c r="G43" s="616">
        <v>72732</v>
      </c>
    </row>
    <row r="44" spans="1:7" ht="14.45" customHeight="1" x14ac:dyDescent="0.2">
      <c r="A44" s="585" t="s">
        <v>860</v>
      </c>
      <c r="B44" s="490"/>
      <c r="C44" s="490"/>
      <c r="D44" s="490">
        <v>144</v>
      </c>
      <c r="E44" s="615"/>
      <c r="F44" s="615"/>
      <c r="G44" s="616">
        <v>30096</v>
      </c>
    </row>
    <row r="45" spans="1:7" ht="14.45" customHeight="1" x14ac:dyDescent="0.2">
      <c r="A45" s="585" t="s">
        <v>861</v>
      </c>
      <c r="B45" s="490"/>
      <c r="C45" s="490"/>
      <c r="D45" s="490">
        <v>830</v>
      </c>
      <c r="E45" s="615"/>
      <c r="F45" s="615"/>
      <c r="G45" s="616">
        <v>174108</v>
      </c>
    </row>
    <row r="46" spans="1:7" ht="14.45" customHeight="1" x14ac:dyDescent="0.2">
      <c r="A46" s="585" t="s">
        <v>862</v>
      </c>
      <c r="B46" s="490"/>
      <c r="C46" s="490"/>
      <c r="D46" s="490">
        <v>130</v>
      </c>
      <c r="E46" s="615"/>
      <c r="F46" s="615"/>
      <c r="G46" s="616">
        <v>27170</v>
      </c>
    </row>
    <row r="47" spans="1:7" ht="14.45" customHeight="1" x14ac:dyDescent="0.2">
      <c r="A47" s="585" t="s">
        <v>863</v>
      </c>
      <c r="B47" s="490"/>
      <c r="C47" s="490"/>
      <c r="D47" s="490">
        <v>230</v>
      </c>
      <c r="E47" s="615"/>
      <c r="F47" s="615"/>
      <c r="G47" s="616">
        <v>48226</v>
      </c>
    </row>
    <row r="48" spans="1:7" ht="14.45" customHeight="1" x14ac:dyDescent="0.2">
      <c r="A48" s="585" t="s">
        <v>864</v>
      </c>
      <c r="B48" s="490"/>
      <c r="C48" s="490"/>
      <c r="D48" s="490">
        <v>137</v>
      </c>
      <c r="E48" s="615"/>
      <c r="F48" s="615"/>
      <c r="G48" s="616">
        <v>28633</v>
      </c>
    </row>
    <row r="49" spans="1:7" ht="14.45" customHeight="1" x14ac:dyDescent="0.2">
      <c r="A49" s="585" t="s">
        <v>865</v>
      </c>
      <c r="B49" s="490"/>
      <c r="C49" s="490"/>
      <c r="D49" s="490">
        <v>111</v>
      </c>
      <c r="E49" s="615"/>
      <c r="F49" s="615"/>
      <c r="G49" s="616">
        <v>23199</v>
      </c>
    </row>
    <row r="50" spans="1:7" ht="14.45" customHeight="1" x14ac:dyDescent="0.2">
      <c r="A50" s="585" t="s">
        <v>866</v>
      </c>
      <c r="B50" s="490"/>
      <c r="C50" s="490"/>
      <c r="D50" s="490">
        <v>484</v>
      </c>
      <c r="E50" s="615"/>
      <c r="F50" s="615"/>
      <c r="G50" s="616">
        <v>101156</v>
      </c>
    </row>
    <row r="51" spans="1:7" ht="14.45" customHeight="1" x14ac:dyDescent="0.2">
      <c r="A51" s="585" t="s">
        <v>867</v>
      </c>
      <c r="B51" s="490"/>
      <c r="C51" s="490"/>
      <c r="D51" s="490">
        <v>275</v>
      </c>
      <c r="E51" s="615"/>
      <c r="F51" s="615"/>
      <c r="G51" s="616">
        <v>57597</v>
      </c>
    </row>
    <row r="52" spans="1:7" ht="14.45" customHeight="1" x14ac:dyDescent="0.2">
      <c r="A52" s="585" t="s">
        <v>868</v>
      </c>
      <c r="B52" s="490"/>
      <c r="C52" s="490"/>
      <c r="D52" s="490">
        <v>95</v>
      </c>
      <c r="E52" s="615"/>
      <c r="F52" s="615"/>
      <c r="G52" s="616">
        <v>19855</v>
      </c>
    </row>
    <row r="53" spans="1:7" ht="14.45" customHeight="1" x14ac:dyDescent="0.2">
      <c r="A53" s="585" t="s">
        <v>869</v>
      </c>
      <c r="B53" s="490"/>
      <c r="C53" s="490"/>
      <c r="D53" s="490">
        <v>112</v>
      </c>
      <c r="E53" s="615"/>
      <c r="F53" s="615"/>
      <c r="G53" s="616">
        <v>23408</v>
      </c>
    </row>
    <row r="54" spans="1:7" ht="14.45" customHeight="1" x14ac:dyDescent="0.2">
      <c r="A54" s="585" t="s">
        <v>870</v>
      </c>
      <c r="B54" s="490">
        <v>329</v>
      </c>
      <c r="C54" s="490">
        <v>630</v>
      </c>
      <c r="D54" s="490">
        <v>9</v>
      </c>
      <c r="E54" s="615">
        <v>56261.33</v>
      </c>
      <c r="F54" s="615">
        <v>114933.66</v>
      </c>
      <c r="G54" s="616">
        <v>2286</v>
      </c>
    </row>
    <row r="55" spans="1:7" ht="14.45" customHeight="1" x14ac:dyDescent="0.2">
      <c r="A55" s="585" t="s">
        <v>871</v>
      </c>
      <c r="B55" s="490"/>
      <c r="C55" s="490">
        <v>59</v>
      </c>
      <c r="D55" s="490">
        <v>1351</v>
      </c>
      <c r="E55" s="615"/>
      <c r="F55" s="615">
        <v>12331</v>
      </c>
      <c r="G55" s="616">
        <v>283361</v>
      </c>
    </row>
    <row r="56" spans="1:7" ht="14.45" customHeight="1" x14ac:dyDescent="0.2">
      <c r="A56" s="585" t="s">
        <v>872</v>
      </c>
      <c r="B56" s="490"/>
      <c r="C56" s="490"/>
      <c r="D56" s="490">
        <v>43</v>
      </c>
      <c r="E56" s="615"/>
      <c r="F56" s="615"/>
      <c r="G56" s="616">
        <v>9073</v>
      </c>
    </row>
    <row r="57" spans="1:7" ht="14.45" customHeight="1" x14ac:dyDescent="0.2">
      <c r="A57" s="585" t="s">
        <v>873</v>
      </c>
      <c r="B57" s="490"/>
      <c r="C57" s="490"/>
      <c r="D57" s="490">
        <v>49</v>
      </c>
      <c r="E57" s="615"/>
      <c r="F57" s="615"/>
      <c r="G57" s="616">
        <v>10339</v>
      </c>
    </row>
    <row r="58" spans="1:7" ht="14.45" customHeight="1" x14ac:dyDescent="0.2">
      <c r="A58" s="585" t="s">
        <v>874</v>
      </c>
      <c r="B58" s="490"/>
      <c r="C58" s="490"/>
      <c r="D58" s="490">
        <v>447</v>
      </c>
      <c r="E58" s="615"/>
      <c r="F58" s="615"/>
      <c r="G58" s="616">
        <v>93521</v>
      </c>
    </row>
    <row r="59" spans="1:7" ht="14.45" customHeight="1" x14ac:dyDescent="0.2">
      <c r="A59" s="585" t="s">
        <v>875</v>
      </c>
      <c r="B59" s="490"/>
      <c r="C59" s="490"/>
      <c r="D59" s="490">
        <v>487</v>
      </c>
      <c r="E59" s="615"/>
      <c r="F59" s="615"/>
      <c r="G59" s="616">
        <v>101911</v>
      </c>
    </row>
    <row r="60" spans="1:7" ht="14.45" customHeight="1" x14ac:dyDescent="0.2">
      <c r="A60" s="585" t="s">
        <v>876</v>
      </c>
      <c r="B60" s="490"/>
      <c r="C60" s="490"/>
      <c r="D60" s="490">
        <v>214</v>
      </c>
      <c r="E60" s="615"/>
      <c r="F60" s="615"/>
      <c r="G60" s="616">
        <v>44822</v>
      </c>
    </row>
    <row r="61" spans="1:7" ht="14.45" customHeight="1" x14ac:dyDescent="0.2">
      <c r="A61" s="585" t="s">
        <v>877</v>
      </c>
      <c r="B61" s="490"/>
      <c r="C61" s="490"/>
      <c r="D61" s="490">
        <v>79</v>
      </c>
      <c r="E61" s="615"/>
      <c r="F61" s="615"/>
      <c r="G61" s="616">
        <v>16511</v>
      </c>
    </row>
    <row r="62" spans="1:7" ht="14.45" customHeight="1" x14ac:dyDescent="0.2">
      <c r="A62" s="585" t="s">
        <v>878</v>
      </c>
      <c r="B62" s="490"/>
      <c r="C62" s="490"/>
      <c r="D62" s="490">
        <v>364</v>
      </c>
      <c r="E62" s="615"/>
      <c r="F62" s="615"/>
      <c r="G62" s="616">
        <v>76166</v>
      </c>
    </row>
    <row r="63" spans="1:7" ht="14.45" customHeight="1" x14ac:dyDescent="0.2">
      <c r="A63" s="585" t="s">
        <v>879</v>
      </c>
      <c r="B63" s="490"/>
      <c r="C63" s="490"/>
      <c r="D63" s="490">
        <v>203</v>
      </c>
      <c r="E63" s="615"/>
      <c r="F63" s="615"/>
      <c r="G63" s="616">
        <v>42427</v>
      </c>
    </row>
    <row r="64" spans="1:7" ht="14.45" customHeight="1" x14ac:dyDescent="0.2">
      <c r="A64" s="585" t="s">
        <v>880</v>
      </c>
      <c r="B64" s="490"/>
      <c r="C64" s="490"/>
      <c r="D64" s="490">
        <v>180</v>
      </c>
      <c r="E64" s="615"/>
      <c r="F64" s="615"/>
      <c r="G64" s="616">
        <v>37620</v>
      </c>
    </row>
    <row r="65" spans="1:7" ht="14.45" customHeight="1" x14ac:dyDescent="0.2">
      <c r="A65" s="585" t="s">
        <v>881</v>
      </c>
      <c r="B65" s="490"/>
      <c r="C65" s="490"/>
      <c r="D65" s="490">
        <v>39</v>
      </c>
      <c r="E65" s="615"/>
      <c r="F65" s="615"/>
      <c r="G65" s="616">
        <v>8151</v>
      </c>
    </row>
    <row r="66" spans="1:7" ht="14.45" customHeight="1" x14ac:dyDescent="0.2">
      <c r="A66" s="585" t="s">
        <v>882</v>
      </c>
      <c r="B66" s="490"/>
      <c r="C66" s="490"/>
      <c r="D66" s="490">
        <v>59</v>
      </c>
      <c r="E66" s="615"/>
      <c r="F66" s="615"/>
      <c r="G66" s="616">
        <v>12331</v>
      </c>
    </row>
    <row r="67" spans="1:7" ht="14.45" customHeight="1" x14ac:dyDescent="0.2">
      <c r="A67" s="585" t="s">
        <v>883</v>
      </c>
      <c r="B67" s="490"/>
      <c r="C67" s="490"/>
      <c r="D67" s="490">
        <v>36</v>
      </c>
      <c r="E67" s="615"/>
      <c r="F67" s="615"/>
      <c r="G67" s="616">
        <v>7524</v>
      </c>
    </row>
    <row r="68" spans="1:7" ht="14.45" customHeight="1" x14ac:dyDescent="0.2">
      <c r="A68" s="585" t="s">
        <v>884</v>
      </c>
      <c r="B68" s="490"/>
      <c r="C68" s="490"/>
      <c r="D68" s="490">
        <v>72</v>
      </c>
      <c r="E68" s="615"/>
      <c r="F68" s="615"/>
      <c r="G68" s="616">
        <v>15192</v>
      </c>
    </row>
    <row r="69" spans="1:7" ht="14.45" customHeight="1" x14ac:dyDescent="0.2">
      <c r="A69" s="585" t="s">
        <v>885</v>
      </c>
      <c r="B69" s="490"/>
      <c r="C69" s="490"/>
      <c r="D69" s="490">
        <v>419</v>
      </c>
      <c r="E69" s="615"/>
      <c r="F69" s="615"/>
      <c r="G69" s="616">
        <v>87903</v>
      </c>
    </row>
    <row r="70" spans="1:7" ht="14.45" customHeight="1" x14ac:dyDescent="0.2">
      <c r="A70" s="585" t="s">
        <v>886</v>
      </c>
      <c r="B70" s="490">
        <v>3645</v>
      </c>
      <c r="C70" s="490">
        <v>1549</v>
      </c>
      <c r="D70" s="490"/>
      <c r="E70" s="615">
        <v>642855</v>
      </c>
      <c r="F70" s="615">
        <v>270068.66000000003</v>
      </c>
      <c r="G70" s="616"/>
    </row>
    <row r="71" spans="1:7" ht="14.45" customHeight="1" x14ac:dyDescent="0.2">
      <c r="A71" s="585" t="s">
        <v>887</v>
      </c>
      <c r="B71" s="490">
        <v>1</v>
      </c>
      <c r="C71" s="490"/>
      <c r="D71" s="490"/>
      <c r="E71" s="615">
        <v>233</v>
      </c>
      <c r="F71" s="615"/>
      <c r="G71" s="616"/>
    </row>
    <row r="72" spans="1:7" ht="14.45" customHeight="1" x14ac:dyDescent="0.2">
      <c r="A72" s="585" t="s">
        <v>888</v>
      </c>
      <c r="B72" s="490"/>
      <c r="C72" s="490"/>
      <c r="D72" s="490">
        <v>245</v>
      </c>
      <c r="E72" s="615"/>
      <c r="F72" s="615"/>
      <c r="G72" s="616">
        <v>51285</v>
      </c>
    </row>
    <row r="73" spans="1:7" ht="14.45" customHeight="1" x14ac:dyDescent="0.2">
      <c r="A73" s="585" t="s">
        <v>889</v>
      </c>
      <c r="B73" s="490"/>
      <c r="C73" s="490"/>
      <c r="D73" s="490">
        <v>186</v>
      </c>
      <c r="E73" s="615"/>
      <c r="F73" s="615"/>
      <c r="G73" s="616">
        <v>39018</v>
      </c>
    </row>
    <row r="74" spans="1:7" ht="14.45" customHeight="1" x14ac:dyDescent="0.2">
      <c r="A74" s="585" t="s">
        <v>890</v>
      </c>
      <c r="B74" s="490"/>
      <c r="C74" s="490"/>
      <c r="D74" s="490">
        <v>160</v>
      </c>
      <c r="E74" s="615"/>
      <c r="F74" s="615"/>
      <c r="G74" s="616">
        <v>33612</v>
      </c>
    </row>
    <row r="75" spans="1:7" ht="14.45" customHeight="1" x14ac:dyDescent="0.2">
      <c r="A75" s="585" t="s">
        <v>891</v>
      </c>
      <c r="B75" s="490"/>
      <c r="C75" s="490"/>
      <c r="D75" s="490">
        <v>207</v>
      </c>
      <c r="E75" s="615"/>
      <c r="F75" s="615"/>
      <c r="G75" s="616">
        <v>43263</v>
      </c>
    </row>
    <row r="76" spans="1:7" ht="14.45" customHeight="1" x14ac:dyDescent="0.2">
      <c r="A76" s="585" t="s">
        <v>892</v>
      </c>
      <c r="B76" s="490"/>
      <c r="C76" s="490"/>
      <c r="D76" s="490">
        <v>74</v>
      </c>
      <c r="E76" s="615"/>
      <c r="F76" s="615"/>
      <c r="G76" s="616">
        <v>15510</v>
      </c>
    </row>
    <row r="77" spans="1:7" ht="14.45" customHeight="1" x14ac:dyDescent="0.2">
      <c r="A77" s="585" t="s">
        <v>893</v>
      </c>
      <c r="B77" s="490"/>
      <c r="C77" s="490"/>
      <c r="D77" s="490">
        <v>168</v>
      </c>
      <c r="E77" s="615"/>
      <c r="F77" s="615"/>
      <c r="G77" s="616">
        <v>35112</v>
      </c>
    </row>
    <row r="78" spans="1:7" ht="14.45" customHeight="1" x14ac:dyDescent="0.2">
      <c r="A78" s="585" t="s">
        <v>894</v>
      </c>
      <c r="B78" s="490"/>
      <c r="C78" s="490"/>
      <c r="D78" s="490">
        <v>456</v>
      </c>
      <c r="E78" s="615"/>
      <c r="F78" s="615"/>
      <c r="G78" s="616">
        <v>95892</v>
      </c>
    </row>
    <row r="79" spans="1:7" ht="14.45" customHeight="1" x14ac:dyDescent="0.2">
      <c r="A79" s="585" t="s">
        <v>895</v>
      </c>
      <c r="B79" s="490"/>
      <c r="C79" s="490"/>
      <c r="D79" s="490">
        <v>791</v>
      </c>
      <c r="E79" s="615"/>
      <c r="F79" s="615"/>
      <c r="G79" s="616">
        <v>165415</v>
      </c>
    </row>
    <row r="80" spans="1:7" ht="14.45" customHeight="1" x14ac:dyDescent="0.2">
      <c r="A80" s="585" t="s">
        <v>896</v>
      </c>
      <c r="B80" s="490"/>
      <c r="C80" s="490"/>
      <c r="D80" s="490">
        <v>232</v>
      </c>
      <c r="E80" s="615"/>
      <c r="F80" s="615"/>
      <c r="G80" s="616">
        <v>48718</v>
      </c>
    </row>
    <row r="81" spans="1:7" ht="14.45" customHeight="1" x14ac:dyDescent="0.2">
      <c r="A81" s="585" t="s">
        <v>897</v>
      </c>
      <c r="B81" s="490"/>
      <c r="C81" s="490"/>
      <c r="D81" s="490">
        <v>66</v>
      </c>
      <c r="E81" s="615"/>
      <c r="F81" s="615"/>
      <c r="G81" s="616">
        <v>13794</v>
      </c>
    </row>
    <row r="82" spans="1:7" ht="14.45" customHeight="1" x14ac:dyDescent="0.2">
      <c r="A82" s="585" t="s">
        <v>898</v>
      </c>
      <c r="B82" s="490"/>
      <c r="C82" s="490"/>
      <c r="D82" s="490">
        <v>239</v>
      </c>
      <c r="E82" s="615"/>
      <c r="F82" s="615"/>
      <c r="G82" s="616">
        <v>50075</v>
      </c>
    </row>
    <row r="83" spans="1:7" ht="14.45" customHeight="1" x14ac:dyDescent="0.2">
      <c r="A83" s="585" t="s">
        <v>899</v>
      </c>
      <c r="B83" s="490">
        <v>362</v>
      </c>
      <c r="C83" s="490">
        <v>1674</v>
      </c>
      <c r="D83" s="490">
        <v>1179</v>
      </c>
      <c r="E83" s="615">
        <v>58310.67</v>
      </c>
      <c r="F83" s="615">
        <v>309673.45999999996</v>
      </c>
      <c r="G83" s="616">
        <v>275096.32999999996</v>
      </c>
    </row>
    <row r="84" spans="1:7" ht="14.45" customHeight="1" x14ac:dyDescent="0.2">
      <c r="A84" s="585" t="s">
        <v>900</v>
      </c>
      <c r="B84" s="490"/>
      <c r="C84" s="490"/>
      <c r="D84" s="490">
        <v>162</v>
      </c>
      <c r="E84" s="615"/>
      <c r="F84" s="615"/>
      <c r="G84" s="616">
        <v>33942</v>
      </c>
    </row>
    <row r="85" spans="1:7" ht="14.45" customHeight="1" x14ac:dyDescent="0.2">
      <c r="A85" s="585" t="s">
        <v>901</v>
      </c>
      <c r="B85" s="490"/>
      <c r="C85" s="490"/>
      <c r="D85" s="490">
        <v>103</v>
      </c>
      <c r="E85" s="615"/>
      <c r="F85" s="615"/>
      <c r="G85" s="616">
        <v>21527</v>
      </c>
    </row>
    <row r="86" spans="1:7" ht="14.45" customHeight="1" x14ac:dyDescent="0.2">
      <c r="A86" s="585" t="s">
        <v>902</v>
      </c>
      <c r="B86" s="490"/>
      <c r="C86" s="490"/>
      <c r="D86" s="490">
        <v>202</v>
      </c>
      <c r="E86" s="615"/>
      <c r="F86" s="615"/>
      <c r="G86" s="616">
        <v>42362</v>
      </c>
    </row>
    <row r="87" spans="1:7" ht="14.45" customHeight="1" x14ac:dyDescent="0.2">
      <c r="A87" s="585" t="s">
        <v>903</v>
      </c>
      <c r="B87" s="490"/>
      <c r="C87" s="490"/>
      <c r="D87" s="490">
        <v>101</v>
      </c>
      <c r="E87" s="615"/>
      <c r="F87" s="615"/>
      <c r="G87" s="616">
        <v>21109</v>
      </c>
    </row>
    <row r="88" spans="1:7" ht="14.45" customHeight="1" x14ac:dyDescent="0.2">
      <c r="A88" s="585" t="s">
        <v>904</v>
      </c>
      <c r="B88" s="490"/>
      <c r="C88" s="490"/>
      <c r="D88" s="490">
        <v>239</v>
      </c>
      <c r="E88" s="615"/>
      <c r="F88" s="615"/>
      <c r="G88" s="616">
        <v>50051</v>
      </c>
    </row>
    <row r="89" spans="1:7" ht="14.45" customHeight="1" x14ac:dyDescent="0.2">
      <c r="A89" s="585" t="s">
        <v>565</v>
      </c>
      <c r="B89" s="490">
        <v>2662</v>
      </c>
      <c r="C89" s="490">
        <v>3820</v>
      </c>
      <c r="D89" s="490">
        <v>1611</v>
      </c>
      <c r="E89" s="615">
        <v>404461.33</v>
      </c>
      <c r="F89" s="615">
        <v>640610.11999999988</v>
      </c>
      <c r="G89" s="616">
        <v>378322.12</v>
      </c>
    </row>
    <row r="90" spans="1:7" ht="14.45" customHeight="1" x14ac:dyDescent="0.2">
      <c r="A90" s="585" t="s">
        <v>905</v>
      </c>
      <c r="B90" s="490"/>
      <c r="C90" s="490"/>
      <c r="D90" s="490">
        <v>79</v>
      </c>
      <c r="E90" s="615"/>
      <c r="F90" s="615"/>
      <c r="G90" s="616">
        <v>16669</v>
      </c>
    </row>
    <row r="91" spans="1:7" ht="14.45" customHeight="1" x14ac:dyDescent="0.2">
      <c r="A91" s="585" t="s">
        <v>906</v>
      </c>
      <c r="B91" s="490"/>
      <c r="C91" s="490"/>
      <c r="D91" s="490">
        <v>388</v>
      </c>
      <c r="E91" s="615"/>
      <c r="F91" s="615"/>
      <c r="G91" s="616">
        <v>81092</v>
      </c>
    </row>
    <row r="92" spans="1:7" ht="14.45" customHeight="1" x14ac:dyDescent="0.2">
      <c r="A92" s="585" t="s">
        <v>907</v>
      </c>
      <c r="B92" s="490"/>
      <c r="C92" s="490"/>
      <c r="D92" s="490">
        <v>31</v>
      </c>
      <c r="E92" s="615"/>
      <c r="F92" s="615"/>
      <c r="G92" s="616">
        <v>6479</v>
      </c>
    </row>
    <row r="93" spans="1:7" ht="14.45" customHeight="1" x14ac:dyDescent="0.2">
      <c r="A93" s="585" t="s">
        <v>908</v>
      </c>
      <c r="B93" s="490"/>
      <c r="C93" s="490"/>
      <c r="D93" s="490">
        <v>1061</v>
      </c>
      <c r="E93" s="615"/>
      <c r="F93" s="615"/>
      <c r="G93" s="616">
        <v>222597</v>
      </c>
    </row>
    <row r="94" spans="1:7" ht="14.45" customHeight="1" x14ac:dyDescent="0.2">
      <c r="A94" s="585" t="s">
        <v>909</v>
      </c>
      <c r="B94" s="490"/>
      <c r="C94" s="490"/>
      <c r="D94" s="490">
        <v>173</v>
      </c>
      <c r="E94" s="615"/>
      <c r="F94" s="615"/>
      <c r="G94" s="616">
        <v>36289</v>
      </c>
    </row>
    <row r="95" spans="1:7" ht="14.45" customHeight="1" thickBot="1" x14ac:dyDescent="0.25">
      <c r="A95" s="619" t="s">
        <v>910</v>
      </c>
      <c r="B95" s="497"/>
      <c r="C95" s="497"/>
      <c r="D95" s="497">
        <v>119</v>
      </c>
      <c r="E95" s="617"/>
      <c r="F95" s="617"/>
      <c r="G95" s="618">
        <v>24985</v>
      </c>
    </row>
    <row r="96" spans="1:7" ht="14.45" customHeight="1" x14ac:dyDescent="0.2">
      <c r="A96" s="543" t="s">
        <v>244</v>
      </c>
    </row>
    <row r="97" spans="1:1" ht="14.45" customHeight="1" x14ac:dyDescent="0.2">
      <c r="A97" s="544" t="s">
        <v>561</v>
      </c>
    </row>
    <row r="98" spans="1:1" ht="14.45" customHeight="1" x14ac:dyDescent="0.2">
      <c r="A98" s="543" t="s">
        <v>823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9D2547A-0E66-451F-A5CE-DDDDCFC73E3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1002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28148.5</v>
      </c>
      <c r="H3" s="103">
        <f t="shared" si="0"/>
        <v>3647138.56</v>
      </c>
      <c r="I3" s="74"/>
      <c r="J3" s="74"/>
      <c r="K3" s="103">
        <f t="shared" si="0"/>
        <v>25975.61</v>
      </c>
      <c r="L3" s="103">
        <f t="shared" si="0"/>
        <v>3553713.24</v>
      </c>
      <c r="M3" s="74"/>
      <c r="N3" s="74"/>
      <c r="O3" s="103">
        <f t="shared" si="0"/>
        <v>35219</v>
      </c>
      <c r="P3" s="103">
        <f t="shared" si="0"/>
        <v>7299078.1299999999</v>
      </c>
      <c r="Q3" s="75">
        <f>IF(L3=0,0,P3/L3)</f>
        <v>2.0539299704440981</v>
      </c>
      <c r="R3" s="104">
        <f>IF(O3=0,0,P3/O3)</f>
        <v>207.24830716374683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0"/>
      <c r="B5" s="620"/>
      <c r="C5" s="621"/>
      <c r="D5" s="622"/>
      <c r="E5" s="623"/>
      <c r="F5" s="624"/>
      <c r="G5" s="625" t="s">
        <v>71</v>
      </c>
      <c r="H5" s="626" t="s">
        <v>14</v>
      </c>
      <c r="I5" s="627"/>
      <c r="J5" s="627"/>
      <c r="K5" s="625" t="s">
        <v>71</v>
      </c>
      <c r="L5" s="626" t="s">
        <v>14</v>
      </c>
      <c r="M5" s="627"/>
      <c r="N5" s="627"/>
      <c r="O5" s="625" t="s">
        <v>71</v>
      </c>
      <c r="P5" s="626" t="s">
        <v>14</v>
      </c>
      <c r="Q5" s="628"/>
      <c r="R5" s="629"/>
    </row>
    <row r="6" spans="1:18" ht="14.45" customHeight="1" x14ac:dyDescent="0.2">
      <c r="A6" s="563"/>
      <c r="B6" s="564" t="s">
        <v>912</v>
      </c>
      <c r="C6" s="564" t="s">
        <v>476</v>
      </c>
      <c r="D6" s="564" t="s">
        <v>913</v>
      </c>
      <c r="E6" s="564" t="s">
        <v>914</v>
      </c>
      <c r="F6" s="564" t="s">
        <v>915</v>
      </c>
      <c r="G6" s="116"/>
      <c r="H6" s="116"/>
      <c r="I6" s="564"/>
      <c r="J6" s="564"/>
      <c r="K6" s="116"/>
      <c r="L6" s="116"/>
      <c r="M6" s="564"/>
      <c r="N6" s="564"/>
      <c r="O6" s="116">
        <v>840</v>
      </c>
      <c r="P6" s="116">
        <v>175560</v>
      </c>
      <c r="Q6" s="569"/>
      <c r="R6" s="579">
        <v>209</v>
      </c>
    </row>
    <row r="7" spans="1:18" ht="14.45" customHeight="1" x14ac:dyDescent="0.2">
      <c r="A7" s="485"/>
      <c r="B7" s="486" t="s">
        <v>912</v>
      </c>
      <c r="C7" s="486" t="s">
        <v>476</v>
      </c>
      <c r="D7" s="486" t="s">
        <v>913</v>
      </c>
      <c r="E7" s="486" t="s">
        <v>916</v>
      </c>
      <c r="F7" s="486" t="s">
        <v>917</v>
      </c>
      <c r="G7" s="490"/>
      <c r="H7" s="490"/>
      <c r="I7" s="486"/>
      <c r="J7" s="486"/>
      <c r="K7" s="490">
        <v>152</v>
      </c>
      <c r="L7" s="490">
        <v>31768</v>
      </c>
      <c r="M7" s="486"/>
      <c r="N7" s="486">
        <v>209</v>
      </c>
      <c r="O7" s="490">
        <v>23181</v>
      </c>
      <c r="P7" s="490">
        <v>4856279</v>
      </c>
      <c r="Q7" s="527"/>
      <c r="R7" s="491">
        <v>209.49393900176869</v>
      </c>
    </row>
    <row r="8" spans="1:18" ht="14.45" customHeight="1" x14ac:dyDescent="0.2">
      <c r="A8" s="485"/>
      <c r="B8" s="486" t="s">
        <v>912</v>
      </c>
      <c r="C8" s="486" t="s">
        <v>476</v>
      </c>
      <c r="D8" s="486" t="s">
        <v>913</v>
      </c>
      <c r="E8" s="486" t="s">
        <v>918</v>
      </c>
      <c r="F8" s="486" t="s">
        <v>919</v>
      </c>
      <c r="G8" s="490"/>
      <c r="H8" s="490"/>
      <c r="I8" s="486"/>
      <c r="J8" s="486"/>
      <c r="K8" s="490"/>
      <c r="L8" s="490"/>
      <c r="M8" s="486"/>
      <c r="N8" s="486"/>
      <c r="O8" s="490">
        <v>1096</v>
      </c>
      <c r="P8" s="490">
        <v>229064</v>
      </c>
      <c r="Q8" s="527"/>
      <c r="R8" s="491">
        <v>209</v>
      </c>
    </row>
    <row r="9" spans="1:18" ht="14.45" customHeight="1" x14ac:dyDescent="0.2">
      <c r="A9" s="485"/>
      <c r="B9" s="486" t="s">
        <v>912</v>
      </c>
      <c r="C9" s="486" t="s">
        <v>482</v>
      </c>
      <c r="D9" s="486" t="s">
        <v>913</v>
      </c>
      <c r="E9" s="486" t="s">
        <v>914</v>
      </c>
      <c r="F9" s="486" t="s">
        <v>915</v>
      </c>
      <c r="G9" s="490"/>
      <c r="H9" s="490"/>
      <c r="I9" s="486"/>
      <c r="J9" s="486"/>
      <c r="K9" s="490"/>
      <c r="L9" s="490"/>
      <c r="M9" s="486"/>
      <c r="N9" s="486"/>
      <c r="O9" s="490">
        <v>160</v>
      </c>
      <c r="P9" s="490">
        <v>33440</v>
      </c>
      <c r="Q9" s="527"/>
      <c r="R9" s="491">
        <v>209</v>
      </c>
    </row>
    <row r="10" spans="1:18" ht="14.45" customHeight="1" x14ac:dyDescent="0.2">
      <c r="A10" s="485"/>
      <c r="B10" s="486" t="s">
        <v>912</v>
      </c>
      <c r="C10" s="486" t="s">
        <v>482</v>
      </c>
      <c r="D10" s="486" t="s">
        <v>913</v>
      </c>
      <c r="E10" s="486" t="s">
        <v>916</v>
      </c>
      <c r="F10" s="486" t="s">
        <v>917</v>
      </c>
      <c r="G10" s="490"/>
      <c r="H10" s="490"/>
      <c r="I10" s="486"/>
      <c r="J10" s="486"/>
      <c r="K10" s="490"/>
      <c r="L10" s="490"/>
      <c r="M10" s="486"/>
      <c r="N10" s="486"/>
      <c r="O10" s="490">
        <v>4130</v>
      </c>
      <c r="P10" s="490">
        <v>866742</v>
      </c>
      <c r="Q10" s="527"/>
      <c r="R10" s="491">
        <v>209.86489104116222</v>
      </c>
    </row>
    <row r="11" spans="1:18" ht="14.45" customHeight="1" x14ac:dyDescent="0.2">
      <c r="A11" s="485"/>
      <c r="B11" s="486" t="s">
        <v>912</v>
      </c>
      <c r="C11" s="486" t="s">
        <v>482</v>
      </c>
      <c r="D11" s="486" t="s">
        <v>913</v>
      </c>
      <c r="E11" s="486" t="s">
        <v>918</v>
      </c>
      <c r="F11" s="486" t="s">
        <v>919</v>
      </c>
      <c r="G11" s="490"/>
      <c r="H11" s="490"/>
      <c r="I11" s="486"/>
      <c r="J11" s="486"/>
      <c r="K11" s="490"/>
      <c r="L11" s="490"/>
      <c r="M11" s="486"/>
      <c r="N11" s="486"/>
      <c r="O11" s="490">
        <v>178</v>
      </c>
      <c r="P11" s="490">
        <v>37202</v>
      </c>
      <c r="Q11" s="527"/>
      <c r="R11" s="491">
        <v>209</v>
      </c>
    </row>
    <row r="12" spans="1:18" ht="14.45" customHeight="1" x14ac:dyDescent="0.2">
      <c r="A12" s="485" t="s">
        <v>920</v>
      </c>
      <c r="B12" s="486" t="s">
        <v>921</v>
      </c>
      <c r="C12" s="486" t="s">
        <v>465</v>
      </c>
      <c r="D12" s="486" t="s">
        <v>922</v>
      </c>
      <c r="E12" s="486" t="s">
        <v>923</v>
      </c>
      <c r="F12" s="486" t="s">
        <v>924</v>
      </c>
      <c r="G12" s="490">
        <v>642.20000000000016</v>
      </c>
      <c r="H12" s="490">
        <v>34886.420000000006</v>
      </c>
      <c r="I12" s="486"/>
      <c r="J12" s="486">
        <v>54.323294923699777</v>
      </c>
      <c r="K12" s="490">
        <v>95.600000000000009</v>
      </c>
      <c r="L12" s="490">
        <v>5200.7000000000007</v>
      </c>
      <c r="M12" s="486"/>
      <c r="N12" s="486">
        <v>54.400627615062767</v>
      </c>
      <c r="O12" s="490"/>
      <c r="P12" s="490"/>
      <c r="Q12" s="527"/>
      <c r="R12" s="491"/>
    </row>
    <row r="13" spans="1:18" ht="14.45" customHeight="1" x14ac:dyDescent="0.2">
      <c r="A13" s="485" t="s">
        <v>920</v>
      </c>
      <c r="B13" s="486" t="s">
        <v>921</v>
      </c>
      <c r="C13" s="486" t="s">
        <v>465</v>
      </c>
      <c r="D13" s="486" t="s">
        <v>922</v>
      </c>
      <c r="E13" s="486" t="s">
        <v>925</v>
      </c>
      <c r="F13" s="486" t="s">
        <v>926</v>
      </c>
      <c r="G13" s="490">
        <v>0.4</v>
      </c>
      <c r="H13" s="490">
        <v>54.6</v>
      </c>
      <c r="I13" s="486"/>
      <c r="J13" s="486">
        <v>136.5</v>
      </c>
      <c r="K13" s="490">
        <v>4.1000000000000005</v>
      </c>
      <c r="L13" s="490">
        <v>559.42000000000007</v>
      </c>
      <c r="M13" s="486"/>
      <c r="N13" s="486">
        <v>136.44390243902438</v>
      </c>
      <c r="O13" s="490"/>
      <c r="P13" s="490"/>
      <c r="Q13" s="527"/>
      <c r="R13" s="491"/>
    </row>
    <row r="14" spans="1:18" ht="14.45" customHeight="1" x14ac:dyDescent="0.2">
      <c r="A14" s="485" t="s">
        <v>920</v>
      </c>
      <c r="B14" s="486" t="s">
        <v>921</v>
      </c>
      <c r="C14" s="486" t="s">
        <v>465</v>
      </c>
      <c r="D14" s="486" t="s">
        <v>922</v>
      </c>
      <c r="E14" s="486" t="s">
        <v>927</v>
      </c>
      <c r="F14" s="486" t="s">
        <v>928</v>
      </c>
      <c r="G14" s="490">
        <v>52.200000000000024</v>
      </c>
      <c r="H14" s="490">
        <v>2643.2899999999995</v>
      </c>
      <c r="I14" s="486"/>
      <c r="J14" s="486">
        <v>50.637739463601498</v>
      </c>
      <c r="K14" s="490">
        <v>36.299999999999997</v>
      </c>
      <c r="L14" s="490">
        <v>1659.1000000000001</v>
      </c>
      <c r="M14" s="486"/>
      <c r="N14" s="486">
        <v>45.705234159779621</v>
      </c>
      <c r="O14" s="490"/>
      <c r="P14" s="490"/>
      <c r="Q14" s="527"/>
      <c r="R14" s="491"/>
    </row>
    <row r="15" spans="1:18" ht="14.45" customHeight="1" x14ac:dyDescent="0.2">
      <c r="A15" s="485" t="s">
        <v>920</v>
      </c>
      <c r="B15" s="486" t="s">
        <v>921</v>
      </c>
      <c r="C15" s="486" t="s">
        <v>465</v>
      </c>
      <c r="D15" s="486" t="s">
        <v>922</v>
      </c>
      <c r="E15" s="486" t="s">
        <v>929</v>
      </c>
      <c r="F15" s="486" t="s">
        <v>930</v>
      </c>
      <c r="G15" s="490">
        <v>11.799999999999997</v>
      </c>
      <c r="H15" s="490">
        <v>2088.6</v>
      </c>
      <c r="I15" s="486"/>
      <c r="J15" s="486">
        <v>177.00000000000003</v>
      </c>
      <c r="K15" s="490">
        <v>7.8999999999999995</v>
      </c>
      <c r="L15" s="490">
        <v>1398.3</v>
      </c>
      <c r="M15" s="486"/>
      <c r="N15" s="486">
        <v>177</v>
      </c>
      <c r="O15" s="490"/>
      <c r="P15" s="490"/>
      <c r="Q15" s="527"/>
      <c r="R15" s="491"/>
    </row>
    <row r="16" spans="1:18" ht="14.45" customHeight="1" x14ac:dyDescent="0.2">
      <c r="A16" s="485" t="s">
        <v>920</v>
      </c>
      <c r="B16" s="486" t="s">
        <v>921</v>
      </c>
      <c r="C16" s="486" t="s">
        <v>465</v>
      </c>
      <c r="D16" s="486" t="s">
        <v>922</v>
      </c>
      <c r="E16" s="486" t="s">
        <v>931</v>
      </c>
      <c r="F16" s="486" t="s">
        <v>535</v>
      </c>
      <c r="G16" s="490">
        <v>167.20000000000005</v>
      </c>
      <c r="H16" s="490">
        <v>802.70000000000039</v>
      </c>
      <c r="I16" s="486"/>
      <c r="J16" s="486">
        <v>4.8008373205741641</v>
      </c>
      <c r="K16" s="490">
        <v>81.800000000000011</v>
      </c>
      <c r="L16" s="490">
        <v>392.92</v>
      </c>
      <c r="M16" s="486"/>
      <c r="N16" s="486">
        <v>4.8034229828850847</v>
      </c>
      <c r="O16" s="490"/>
      <c r="P16" s="490"/>
      <c r="Q16" s="527"/>
      <c r="R16" s="491"/>
    </row>
    <row r="17" spans="1:18" ht="14.45" customHeight="1" x14ac:dyDescent="0.2">
      <c r="A17" s="485" t="s">
        <v>920</v>
      </c>
      <c r="B17" s="486" t="s">
        <v>921</v>
      </c>
      <c r="C17" s="486" t="s">
        <v>465</v>
      </c>
      <c r="D17" s="486" t="s">
        <v>922</v>
      </c>
      <c r="E17" s="486" t="s">
        <v>932</v>
      </c>
      <c r="F17" s="486" t="s">
        <v>933</v>
      </c>
      <c r="G17" s="490">
        <v>5.6999999999999993</v>
      </c>
      <c r="H17" s="490">
        <v>4518.96</v>
      </c>
      <c r="I17" s="486"/>
      <c r="J17" s="486">
        <v>792.80000000000007</v>
      </c>
      <c r="K17" s="490">
        <v>16</v>
      </c>
      <c r="L17" s="490">
        <v>12684.800000000001</v>
      </c>
      <c r="M17" s="486"/>
      <c r="N17" s="486">
        <v>792.80000000000007</v>
      </c>
      <c r="O17" s="490"/>
      <c r="P17" s="490"/>
      <c r="Q17" s="527"/>
      <c r="R17" s="491"/>
    </row>
    <row r="18" spans="1:18" ht="14.45" customHeight="1" x14ac:dyDescent="0.2">
      <c r="A18" s="485" t="s">
        <v>920</v>
      </c>
      <c r="B18" s="486" t="s">
        <v>921</v>
      </c>
      <c r="C18" s="486" t="s">
        <v>465</v>
      </c>
      <c r="D18" s="486" t="s">
        <v>922</v>
      </c>
      <c r="E18" s="486" t="s">
        <v>934</v>
      </c>
      <c r="F18" s="486" t="s">
        <v>935</v>
      </c>
      <c r="G18" s="490"/>
      <c r="H18" s="490"/>
      <c r="I18" s="486"/>
      <c r="J18" s="486"/>
      <c r="K18" s="490">
        <v>4.29</v>
      </c>
      <c r="L18" s="490">
        <v>415.53000000000003</v>
      </c>
      <c r="M18" s="486"/>
      <c r="N18" s="486">
        <v>96.860139860139867</v>
      </c>
      <c r="O18" s="490"/>
      <c r="P18" s="490"/>
      <c r="Q18" s="527"/>
      <c r="R18" s="491"/>
    </row>
    <row r="19" spans="1:18" ht="14.45" customHeight="1" x14ac:dyDescent="0.2">
      <c r="A19" s="485" t="s">
        <v>920</v>
      </c>
      <c r="B19" s="486" t="s">
        <v>921</v>
      </c>
      <c r="C19" s="486" t="s">
        <v>465</v>
      </c>
      <c r="D19" s="486" t="s">
        <v>922</v>
      </c>
      <c r="E19" s="486" t="s">
        <v>936</v>
      </c>
      <c r="F19" s="486" t="s">
        <v>935</v>
      </c>
      <c r="G19" s="490"/>
      <c r="H19" s="490"/>
      <c r="I19" s="486"/>
      <c r="J19" s="486"/>
      <c r="K19" s="490">
        <v>9.1999999999999993</v>
      </c>
      <c r="L19" s="490">
        <v>1112.8799999999999</v>
      </c>
      <c r="M19" s="486"/>
      <c r="N19" s="486">
        <v>120.96521739130435</v>
      </c>
      <c r="O19" s="490"/>
      <c r="P19" s="490"/>
      <c r="Q19" s="527"/>
      <c r="R19" s="491"/>
    </row>
    <row r="20" spans="1:18" ht="14.45" customHeight="1" x14ac:dyDescent="0.2">
      <c r="A20" s="485" t="s">
        <v>920</v>
      </c>
      <c r="B20" s="486" t="s">
        <v>921</v>
      </c>
      <c r="C20" s="486" t="s">
        <v>465</v>
      </c>
      <c r="D20" s="486" t="s">
        <v>922</v>
      </c>
      <c r="E20" s="486" t="s">
        <v>937</v>
      </c>
      <c r="F20" s="486" t="s">
        <v>938</v>
      </c>
      <c r="G20" s="490"/>
      <c r="H20" s="490"/>
      <c r="I20" s="486"/>
      <c r="J20" s="486"/>
      <c r="K20" s="490">
        <v>260.8</v>
      </c>
      <c r="L20" s="490">
        <v>14187.549999999997</v>
      </c>
      <c r="M20" s="486"/>
      <c r="N20" s="486">
        <v>54.400115030674833</v>
      </c>
      <c r="O20" s="490"/>
      <c r="P20" s="490"/>
      <c r="Q20" s="527"/>
      <c r="R20" s="491"/>
    </row>
    <row r="21" spans="1:18" ht="14.45" customHeight="1" x14ac:dyDescent="0.2">
      <c r="A21" s="485" t="s">
        <v>920</v>
      </c>
      <c r="B21" s="486" t="s">
        <v>921</v>
      </c>
      <c r="C21" s="486" t="s">
        <v>465</v>
      </c>
      <c r="D21" s="486" t="s">
        <v>922</v>
      </c>
      <c r="E21" s="486" t="s">
        <v>939</v>
      </c>
      <c r="F21" s="486" t="s">
        <v>940</v>
      </c>
      <c r="G21" s="490"/>
      <c r="H21" s="490"/>
      <c r="I21" s="486"/>
      <c r="J21" s="486"/>
      <c r="K21" s="490">
        <v>14.120000000000001</v>
      </c>
      <c r="L21" s="490">
        <v>1370.7299999999998</v>
      </c>
      <c r="M21" s="486"/>
      <c r="N21" s="486">
        <v>97.077195467422072</v>
      </c>
      <c r="O21" s="490"/>
      <c r="P21" s="490"/>
      <c r="Q21" s="527"/>
      <c r="R21" s="491"/>
    </row>
    <row r="22" spans="1:18" ht="14.45" customHeight="1" x14ac:dyDescent="0.2">
      <c r="A22" s="485" t="s">
        <v>920</v>
      </c>
      <c r="B22" s="486" t="s">
        <v>921</v>
      </c>
      <c r="C22" s="486" t="s">
        <v>465</v>
      </c>
      <c r="D22" s="486" t="s">
        <v>922</v>
      </c>
      <c r="E22" s="486" t="s">
        <v>941</v>
      </c>
      <c r="F22" s="486" t="s">
        <v>942</v>
      </c>
      <c r="G22" s="490"/>
      <c r="H22" s="490"/>
      <c r="I22" s="486"/>
      <c r="J22" s="486"/>
      <c r="K22" s="490">
        <v>132</v>
      </c>
      <c r="L22" s="490">
        <v>7180.8000000000011</v>
      </c>
      <c r="M22" s="486"/>
      <c r="N22" s="486">
        <v>54.400000000000006</v>
      </c>
      <c r="O22" s="490"/>
      <c r="P22" s="490"/>
      <c r="Q22" s="527"/>
      <c r="R22" s="491"/>
    </row>
    <row r="23" spans="1:18" ht="14.45" customHeight="1" x14ac:dyDescent="0.2">
      <c r="A23" s="485" t="s">
        <v>920</v>
      </c>
      <c r="B23" s="486" t="s">
        <v>921</v>
      </c>
      <c r="C23" s="486" t="s">
        <v>465</v>
      </c>
      <c r="D23" s="486" t="s">
        <v>922</v>
      </c>
      <c r="E23" s="486" t="s">
        <v>943</v>
      </c>
      <c r="F23" s="486" t="s">
        <v>944</v>
      </c>
      <c r="G23" s="490"/>
      <c r="H23" s="490"/>
      <c r="I23" s="486"/>
      <c r="J23" s="486"/>
      <c r="K23" s="490">
        <v>5</v>
      </c>
      <c r="L23" s="490">
        <v>1264.6999999999998</v>
      </c>
      <c r="M23" s="486"/>
      <c r="N23" s="486">
        <v>252.93999999999997</v>
      </c>
      <c r="O23" s="490"/>
      <c r="P23" s="490"/>
      <c r="Q23" s="527"/>
      <c r="R23" s="491"/>
    </row>
    <row r="24" spans="1:18" ht="14.45" customHeight="1" x14ac:dyDescent="0.2">
      <c r="A24" s="485" t="s">
        <v>920</v>
      </c>
      <c r="B24" s="486" t="s">
        <v>921</v>
      </c>
      <c r="C24" s="486" t="s">
        <v>465</v>
      </c>
      <c r="D24" s="486" t="s">
        <v>922</v>
      </c>
      <c r="E24" s="486" t="s">
        <v>945</v>
      </c>
      <c r="F24" s="486" t="s">
        <v>946</v>
      </c>
      <c r="G24" s="490"/>
      <c r="H24" s="490"/>
      <c r="I24" s="486"/>
      <c r="J24" s="486"/>
      <c r="K24" s="490">
        <v>0.5</v>
      </c>
      <c r="L24" s="490">
        <v>68.8</v>
      </c>
      <c r="M24" s="486"/>
      <c r="N24" s="486">
        <v>137.6</v>
      </c>
      <c r="O24" s="490"/>
      <c r="P24" s="490"/>
      <c r="Q24" s="527"/>
      <c r="R24" s="491"/>
    </row>
    <row r="25" spans="1:18" ht="14.45" customHeight="1" x14ac:dyDescent="0.2">
      <c r="A25" s="485" t="s">
        <v>920</v>
      </c>
      <c r="B25" s="486" t="s">
        <v>921</v>
      </c>
      <c r="C25" s="486" t="s">
        <v>465</v>
      </c>
      <c r="D25" s="486" t="s">
        <v>922</v>
      </c>
      <c r="E25" s="486" t="s">
        <v>947</v>
      </c>
      <c r="F25" s="486" t="s">
        <v>948</v>
      </c>
      <c r="G25" s="490"/>
      <c r="H25" s="490"/>
      <c r="I25" s="486"/>
      <c r="J25" s="486"/>
      <c r="K25" s="490">
        <v>24</v>
      </c>
      <c r="L25" s="490">
        <v>7145.76</v>
      </c>
      <c r="M25" s="486"/>
      <c r="N25" s="486">
        <v>297.74</v>
      </c>
      <c r="O25" s="490"/>
      <c r="P25" s="490"/>
      <c r="Q25" s="527"/>
      <c r="R25" s="491"/>
    </row>
    <row r="26" spans="1:18" ht="14.45" customHeight="1" x14ac:dyDescent="0.2">
      <c r="A26" s="485" t="s">
        <v>920</v>
      </c>
      <c r="B26" s="486" t="s">
        <v>921</v>
      </c>
      <c r="C26" s="486" t="s">
        <v>465</v>
      </c>
      <c r="D26" s="486" t="s">
        <v>913</v>
      </c>
      <c r="E26" s="486" t="s">
        <v>949</v>
      </c>
      <c r="F26" s="486" t="s">
        <v>950</v>
      </c>
      <c r="G26" s="490">
        <v>99</v>
      </c>
      <c r="H26" s="490">
        <v>18315</v>
      </c>
      <c r="I26" s="486"/>
      <c r="J26" s="486">
        <v>185</v>
      </c>
      <c r="K26" s="490">
        <v>72</v>
      </c>
      <c r="L26" s="490">
        <v>13392</v>
      </c>
      <c r="M26" s="486"/>
      <c r="N26" s="486">
        <v>186</v>
      </c>
      <c r="O26" s="490">
        <v>13</v>
      </c>
      <c r="P26" s="490">
        <v>2600</v>
      </c>
      <c r="Q26" s="527"/>
      <c r="R26" s="491">
        <v>200</v>
      </c>
    </row>
    <row r="27" spans="1:18" ht="14.45" customHeight="1" x14ac:dyDescent="0.2">
      <c r="A27" s="485" t="s">
        <v>920</v>
      </c>
      <c r="B27" s="486" t="s">
        <v>921</v>
      </c>
      <c r="C27" s="486" t="s">
        <v>465</v>
      </c>
      <c r="D27" s="486" t="s">
        <v>913</v>
      </c>
      <c r="E27" s="486" t="s">
        <v>951</v>
      </c>
      <c r="F27" s="486" t="s">
        <v>952</v>
      </c>
      <c r="G27" s="490">
        <v>27</v>
      </c>
      <c r="H27" s="490">
        <v>3294</v>
      </c>
      <c r="I27" s="486"/>
      <c r="J27" s="486">
        <v>122</v>
      </c>
      <c r="K27" s="490">
        <v>358</v>
      </c>
      <c r="L27" s="490">
        <v>44034</v>
      </c>
      <c r="M27" s="486"/>
      <c r="N27" s="486">
        <v>123</v>
      </c>
      <c r="O27" s="490">
        <v>2</v>
      </c>
      <c r="P27" s="490">
        <v>266</v>
      </c>
      <c r="Q27" s="527"/>
      <c r="R27" s="491">
        <v>133</v>
      </c>
    </row>
    <row r="28" spans="1:18" ht="14.45" customHeight="1" x14ac:dyDescent="0.2">
      <c r="A28" s="485" t="s">
        <v>920</v>
      </c>
      <c r="B28" s="486" t="s">
        <v>921</v>
      </c>
      <c r="C28" s="486" t="s">
        <v>465</v>
      </c>
      <c r="D28" s="486" t="s">
        <v>913</v>
      </c>
      <c r="E28" s="486" t="s">
        <v>953</v>
      </c>
      <c r="F28" s="486" t="s">
        <v>954</v>
      </c>
      <c r="G28" s="490">
        <v>4131</v>
      </c>
      <c r="H28" s="490">
        <v>156978</v>
      </c>
      <c r="I28" s="486"/>
      <c r="J28" s="486">
        <v>38</v>
      </c>
      <c r="K28" s="490">
        <v>3054</v>
      </c>
      <c r="L28" s="490">
        <v>116052</v>
      </c>
      <c r="M28" s="486"/>
      <c r="N28" s="486">
        <v>38</v>
      </c>
      <c r="O28" s="490">
        <v>226</v>
      </c>
      <c r="P28" s="490">
        <v>9040</v>
      </c>
      <c r="Q28" s="527"/>
      <c r="R28" s="491">
        <v>40</v>
      </c>
    </row>
    <row r="29" spans="1:18" ht="14.45" customHeight="1" x14ac:dyDescent="0.2">
      <c r="A29" s="485" t="s">
        <v>920</v>
      </c>
      <c r="B29" s="486" t="s">
        <v>921</v>
      </c>
      <c r="C29" s="486" t="s">
        <v>465</v>
      </c>
      <c r="D29" s="486" t="s">
        <v>913</v>
      </c>
      <c r="E29" s="486" t="s">
        <v>955</v>
      </c>
      <c r="F29" s="486" t="s">
        <v>956</v>
      </c>
      <c r="G29" s="490">
        <v>1807</v>
      </c>
      <c r="H29" s="490">
        <v>18070</v>
      </c>
      <c r="I29" s="486"/>
      <c r="J29" s="486">
        <v>10</v>
      </c>
      <c r="K29" s="490">
        <v>1722</v>
      </c>
      <c r="L29" s="490">
        <v>17220</v>
      </c>
      <c r="M29" s="486"/>
      <c r="N29" s="486">
        <v>10</v>
      </c>
      <c r="O29" s="490">
        <v>355</v>
      </c>
      <c r="P29" s="490">
        <v>3550</v>
      </c>
      <c r="Q29" s="527"/>
      <c r="R29" s="491">
        <v>10</v>
      </c>
    </row>
    <row r="30" spans="1:18" ht="14.45" customHeight="1" x14ac:dyDescent="0.2">
      <c r="A30" s="485" t="s">
        <v>920</v>
      </c>
      <c r="B30" s="486" t="s">
        <v>921</v>
      </c>
      <c r="C30" s="486" t="s">
        <v>465</v>
      </c>
      <c r="D30" s="486" t="s">
        <v>913</v>
      </c>
      <c r="E30" s="486" t="s">
        <v>957</v>
      </c>
      <c r="F30" s="486" t="s">
        <v>958</v>
      </c>
      <c r="G30" s="490">
        <v>164</v>
      </c>
      <c r="H30" s="490">
        <v>820</v>
      </c>
      <c r="I30" s="486"/>
      <c r="J30" s="486">
        <v>5</v>
      </c>
      <c r="K30" s="490">
        <v>130</v>
      </c>
      <c r="L30" s="490">
        <v>650</v>
      </c>
      <c r="M30" s="486"/>
      <c r="N30" s="486">
        <v>5</v>
      </c>
      <c r="O30" s="490"/>
      <c r="P30" s="490"/>
      <c r="Q30" s="527"/>
      <c r="R30" s="491"/>
    </row>
    <row r="31" spans="1:18" ht="14.45" customHeight="1" x14ac:dyDescent="0.2">
      <c r="A31" s="485" t="s">
        <v>920</v>
      </c>
      <c r="B31" s="486" t="s">
        <v>921</v>
      </c>
      <c r="C31" s="486" t="s">
        <v>465</v>
      </c>
      <c r="D31" s="486" t="s">
        <v>913</v>
      </c>
      <c r="E31" s="486" t="s">
        <v>959</v>
      </c>
      <c r="F31" s="486" t="s">
        <v>960</v>
      </c>
      <c r="G31" s="490">
        <v>54</v>
      </c>
      <c r="H31" s="490">
        <v>270</v>
      </c>
      <c r="I31" s="486"/>
      <c r="J31" s="486">
        <v>5</v>
      </c>
      <c r="K31" s="490">
        <v>114</v>
      </c>
      <c r="L31" s="490">
        <v>570</v>
      </c>
      <c r="M31" s="486"/>
      <c r="N31" s="486">
        <v>5</v>
      </c>
      <c r="O31" s="490"/>
      <c r="P31" s="490"/>
      <c r="Q31" s="527"/>
      <c r="R31" s="491"/>
    </row>
    <row r="32" spans="1:18" ht="14.45" customHeight="1" x14ac:dyDescent="0.2">
      <c r="A32" s="485" t="s">
        <v>920</v>
      </c>
      <c r="B32" s="486" t="s">
        <v>921</v>
      </c>
      <c r="C32" s="486" t="s">
        <v>465</v>
      </c>
      <c r="D32" s="486" t="s">
        <v>913</v>
      </c>
      <c r="E32" s="486" t="s">
        <v>961</v>
      </c>
      <c r="F32" s="486" t="s">
        <v>962</v>
      </c>
      <c r="G32" s="490">
        <v>1017</v>
      </c>
      <c r="H32" s="490">
        <v>76275</v>
      </c>
      <c r="I32" s="486"/>
      <c r="J32" s="486">
        <v>75</v>
      </c>
      <c r="K32" s="490">
        <v>1236</v>
      </c>
      <c r="L32" s="490">
        <v>93936</v>
      </c>
      <c r="M32" s="486"/>
      <c r="N32" s="486">
        <v>76</v>
      </c>
      <c r="O32" s="490">
        <v>280</v>
      </c>
      <c r="P32" s="490">
        <v>22680</v>
      </c>
      <c r="Q32" s="527"/>
      <c r="R32" s="491">
        <v>81</v>
      </c>
    </row>
    <row r="33" spans="1:18" ht="14.45" customHeight="1" x14ac:dyDescent="0.2">
      <c r="A33" s="485" t="s">
        <v>920</v>
      </c>
      <c r="B33" s="486" t="s">
        <v>921</v>
      </c>
      <c r="C33" s="486" t="s">
        <v>465</v>
      </c>
      <c r="D33" s="486" t="s">
        <v>913</v>
      </c>
      <c r="E33" s="486" t="s">
        <v>963</v>
      </c>
      <c r="F33" s="486" t="s">
        <v>964</v>
      </c>
      <c r="G33" s="490"/>
      <c r="H33" s="490"/>
      <c r="I33" s="486"/>
      <c r="J33" s="486"/>
      <c r="K33" s="490">
        <v>0</v>
      </c>
      <c r="L33" s="490">
        <v>0</v>
      </c>
      <c r="M33" s="486"/>
      <c r="N33" s="486"/>
      <c r="O33" s="490"/>
      <c r="P33" s="490"/>
      <c r="Q33" s="527"/>
      <c r="R33" s="491"/>
    </row>
    <row r="34" spans="1:18" ht="14.45" customHeight="1" x14ac:dyDescent="0.2">
      <c r="A34" s="485" t="s">
        <v>920</v>
      </c>
      <c r="B34" s="486" t="s">
        <v>921</v>
      </c>
      <c r="C34" s="486" t="s">
        <v>465</v>
      </c>
      <c r="D34" s="486" t="s">
        <v>913</v>
      </c>
      <c r="E34" s="486" t="s">
        <v>965</v>
      </c>
      <c r="F34" s="486" t="s">
        <v>966</v>
      </c>
      <c r="G34" s="490">
        <v>833</v>
      </c>
      <c r="H34" s="490">
        <v>149107</v>
      </c>
      <c r="I34" s="486"/>
      <c r="J34" s="486">
        <v>179</v>
      </c>
      <c r="K34" s="490">
        <v>604</v>
      </c>
      <c r="L34" s="490">
        <v>108720</v>
      </c>
      <c r="M34" s="486"/>
      <c r="N34" s="486">
        <v>180</v>
      </c>
      <c r="O34" s="490">
        <v>65</v>
      </c>
      <c r="P34" s="490">
        <v>12610</v>
      </c>
      <c r="Q34" s="527"/>
      <c r="R34" s="491">
        <v>194</v>
      </c>
    </row>
    <row r="35" spans="1:18" ht="14.45" customHeight="1" x14ac:dyDescent="0.2">
      <c r="A35" s="485" t="s">
        <v>920</v>
      </c>
      <c r="B35" s="486" t="s">
        <v>921</v>
      </c>
      <c r="C35" s="486" t="s">
        <v>465</v>
      </c>
      <c r="D35" s="486" t="s">
        <v>913</v>
      </c>
      <c r="E35" s="486" t="s">
        <v>967</v>
      </c>
      <c r="F35" s="486" t="s">
        <v>968</v>
      </c>
      <c r="G35" s="490">
        <v>625</v>
      </c>
      <c r="H35" s="490">
        <v>171250</v>
      </c>
      <c r="I35" s="486"/>
      <c r="J35" s="486">
        <v>274</v>
      </c>
      <c r="K35" s="490">
        <v>548</v>
      </c>
      <c r="L35" s="490">
        <v>151248</v>
      </c>
      <c r="M35" s="486"/>
      <c r="N35" s="486">
        <v>276</v>
      </c>
      <c r="O35" s="490">
        <v>65</v>
      </c>
      <c r="P35" s="490">
        <v>18655</v>
      </c>
      <c r="Q35" s="527"/>
      <c r="R35" s="491">
        <v>287</v>
      </c>
    </row>
    <row r="36" spans="1:18" ht="14.45" customHeight="1" x14ac:dyDescent="0.2">
      <c r="A36" s="485" t="s">
        <v>920</v>
      </c>
      <c r="B36" s="486" t="s">
        <v>921</v>
      </c>
      <c r="C36" s="486" t="s">
        <v>465</v>
      </c>
      <c r="D36" s="486" t="s">
        <v>913</v>
      </c>
      <c r="E36" s="486" t="s">
        <v>969</v>
      </c>
      <c r="F36" s="486" t="s">
        <v>970</v>
      </c>
      <c r="G36" s="490">
        <v>2985</v>
      </c>
      <c r="H36" s="490">
        <v>99499.99</v>
      </c>
      <c r="I36" s="486"/>
      <c r="J36" s="486">
        <v>33.333329983249584</v>
      </c>
      <c r="K36" s="490">
        <v>2991</v>
      </c>
      <c r="L36" s="490">
        <v>112232.25</v>
      </c>
      <c r="M36" s="486"/>
      <c r="N36" s="486">
        <v>37.523319959879636</v>
      </c>
      <c r="O36" s="490">
        <v>821</v>
      </c>
      <c r="P36" s="490">
        <v>37401.130000000005</v>
      </c>
      <c r="Q36" s="527"/>
      <c r="R36" s="491">
        <v>45.555578562728385</v>
      </c>
    </row>
    <row r="37" spans="1:18" ht="14.45" customHeight="1" x14ac:dyDescent="0.2">
      <c r="A37" s="485" t="s">
        <v>920</v>
      </c>
      <c r="B37" s="486" t="s">
        <v>921</v>
      </c>
      <c r="C37" s="486" t="s">
        <v>465</v>
      </c>
      <c r="D37" s="486" t="s">
        <v>913</v>
      </c>
      <c r="E37" s="486" t="s">
        <v>971</v>
      </c>
      <c r="F37" s="486" t="s">
        <v>972</v>
      </c>
      <c r="G37" s="490">
        <v>716</v>
      </c>
      <c r="H37" s="490">
        <v>27208</v>
      </c>
      <c r="I37" s="486"/>
      <c r="J37" s="486">
        <v>38</v>
      </c>
      <c r="K37" s="490">
        <v>630</v>
      </c>
      <c r="L37" s="490">
        <v>23940</v>
      </c>
      <c r="M37" s="486"/>
      <c r="N37" s="486">
        <v>38</v>
      </c>
      <c r="O37" s="490">
        <v>398</v>
      </c>
      <c r="P37" s="490">
        <v>15522</v>
      </c>
      <c r="Q37" s="527"/>
      <c r="R37" s="491">
        <v>39</v>
      </c>
    </row>
    <row r="38" spans="1:18" ht="14.45" customHeight="1" x14ac:dyDescent="0.2">
      <c r="A38" s="485" t="s">
        <v>920</v>
      </c>
      <c r="B38" s="486" t="s">
        <v>921</v>
      </c>
      <c r="C38" s="486" t="s">
        <v>465</v>
      </c>
      <c r="D38" s="486" t="s">
        <v>913</v>
      </c>
      <c r="E38" s="486" t="s">
        <v>973</v>
      </c>
      <c r="F38" s="486" t="s">
        <v>974</v>
      </c>
      <c r="G38" s="490">
        <v>3407</v>
      </c>
      <c r="H38" s="490">
        <v>459945</v>
      </c>
      <c r="I38" s="486"/>
      <c r="J38" s="486">
        <v>135</v>
      </c>
      <c r="K38" s="490">
        <v>2616</v>
      </c>
      <c r="L38" s="490">
        <v>358392</v>
      </c>
      <c r="M38" s="486"/>
      <c r="N38" s="486">
        <v>137</v>
      </c>
      <c r="O38" s="490"/>
      <c r="P38" s="490"/>
      <c r="Q38" s="527"/>
      <c r="R38" s="491"/>
    </row>
    <row r="39" spans="1:18" ht="14.45" customHeight="1" x14ac:dyDescent="0.2">
      <c r="A39" s="485" t="s">
        <v>920</v>
      </c>
      <c r="B39" s="486" t="s">
        <v>921</v>
      </c>
      <c r="C39" s="486" t="s">
        <v>465</v>
      </c>
      <c r="D39" s="486" t="s">
        <v>913</v>
      </c>
      <c r="E39" s="486" t="s">
        <v>975</v>
      </c>
      <c r="F39" s="486" t="s">
        <v>976</v>
      </c>
      <c r="G39" s="490">
        <v>2286</v>
      </c>
      <c r="H39" s="490">
        <v>171450</v>
      </c>
      <c r="I39" s="486"/>
      <c r="J39" s="486">
        <v>75</v>
      </c>
      <c r="K39" s="490">
        <v>2231</v>
      </c>
      <c r="L39" s="490">
        <v>169556</v>
      </c>
      <c r="M39" s="486"/>
      <c r="N39" s="486">
        <v>76</v>
      </c>
      <c r="O39" s="490">
        <v>416</v>
      </c>
      <c r="P39" s="490">
        <v>33696</v>
      </c>
      <c r="Q39" s="527"/>
      <c r="R39" s="491">
        <v>81</v>
      </c>
    </row>
    <row r="40" spans="1:18" ht="14.45" customHeight="1" x14ac:dyDescent="0.2">
      <c r="A40" s="485" t="s">
        <v>920</v>
      </c>
      <c r="B40" s="486" t="s">
        <v>921</v>
      </c>
      <c r="C40" s="486" t="s">
        <v>465</v>
      </c>
      <c r="D40" s="486" t="s">
        <v>913</v>
      </c>
      <c r="E40" s="486" t="s">
        <v>977</v>
      </c>
      <c r="F40" s="486" t="s">
        <v>978</v>
      </c>
      <c r="G40" s="490">
        <v>1760</v>
      </c>
      <c r="H40" s="490">
        <v>630080</v>
      </c>
      <c r="I40" s="486"/>
      <c r="J40" s="486">
        <v>358</v>
      </c>
      <c r="K40" s="490">
        <v>1891</v>
      </c>
      <c r="L40" s="490">
        <v>680760</v>
      </c>
      <c r="M40" s="486"/>
      <c r="N40" s="486">
        <v>360</v>
      </c>
      <c r="O40" s="490">
        <v>286</v>
      </c>
      <c r="P40" s="490">
        <v>110968</v>
      </c>
      <c r="Q40" s="527"/>
      <c r="R40" s="491">
        <v>388</v>
      </c>
    </row>
    <row r="41" spans="1:18" ht="14.45" customHeight="1" x14ac:dyDescent="0.2">
      <c r="A41" s="485" t="s">
        <v>920</v>
      </c>
      <c r="B41" s="486" t="s">
        <v>921</v>
      </c>
      <c r="C41" s="486" t="s">
        <v>465</v>
      </c>
      <c r="D41" s="486" t="s">
        <v>913</v>
      </c>
      <c r="E41" s="486" t="s">
        <v>979</v>
      </c>
      <c r="F41" s="486" t="s">
        <v>980</v>
      </c>
      <c r="G41" s="490">
        <v>2442</v>
      </c>
      <c r="H41" s="490">
        <v>551892</v>
      </c>
      <c r="I41" s="486"/>
      <c r="J41" s="486">
        <v>226</v>
      </c>
      <c r="K41" s="490">
        <v>2254</v>
      </c>
      <c r="L41" s="490">
        <v>513912</v>
      </c>
      <c r="M41" s="486"/>
      <c r="N41" s="486">
        <v>228</v>
      </c>
      <c r="O41" s="490">
        <v>785</v>
      </c>
      <c r="P41" s="490">
        <v>190755</v>
      </c>
      <c r="Q41" s="527"/>
      <c r="R41" s="491">
        <v>243</v>
      </c>
    </row>
    <row r="42" spans="1:18" ht="14.45" customHeight="1" x14ac:dyDescent="0.2">
      <c r="A42" s="485" t="s">
        <v>920</v>
      </c>
      <c r="B42" s="486" t="s">
        <v>921</v>
      </c>
      <c r="C42" s="486" t="s">
        <v>465</v>
      </c>
      <c r="D42" s="486" t="s">
        <v>913</v>
      </c>
      <c r="E42" s="486" t="s">
        <v>981</v>
      </c>
      <c r="F42" s="486" t="s">
        <v>982</v>
      </c>
      <c r="G42" s="490">
        <v>791</v>
      </c>
      <c r="H42" s="490">
        <v>61698</v>
      </c>
      <c r="I42" s="486"/>
      <c r="J42" s="486">
        <v>78</v>
      </c>
      <c r="K42" s="490">
        <v>796</v>
      </c>
      <c r="L42" s="490">
        <v>62884</v>
      </c>
      <c r="M42" s="486"/>
      <c r="N42" s="486">
        <v>79</v>
      </c>
      <c r="O42" s="490">
        <v>74</v>
      </c>
      <c r="P42" s="490">
        <v>6142</v>
      </c>
      <c r="Q42" s="527"/>
      <c r="R42" s="491">
        <v>83</v>
      </c>
    </row>
    <row r="43" spans="1:18" ht="14.45" customHeight="1" x14ac:dyDescent="0.2">
      <c r="A43" s="485" t="s">
        <v>920</v>
      </c>
      <c r="B43" s="486" t="s">
        <v>921</v>
      </c>
      <c r="C43" s="486" t="s">
        <v>465</v>
      </c>
      <c r="D43" s="486" t="s">
        <v>913</v>
      </c>
      <c r="E43" s="486" t="s">
        <v>983</v>
      </c>
      <c r="F43" s="486" t="s">
        <v>984</v>
      </c>
      <c r="G43" s="490">
        <v>129</v>
      </c>
      <c r="H43" s="490">
        <v>3741</v>
      </c>
      <c r="I43" s="486"/>
      <c r="J43" s="486">
        <v>29</v>
      </c>
      <c r="K43" s="490">
        <v>188</v>
      </c>
      <c r="L43" s="490">
        <v>5452</v>
      </c>
      <c r="M43" s="486"/>
      <c r="N43" s="486">
        <v>29</v>
      </c>
      <c r="O43" s="490">
        <v>335</v>
      </c>
      <c r="P43" s="490">
        <v>10050</v>
      </c>
      <c r="Q43" s="527"/>
      <c r="R43" s="491">
        <v>30</v>
      </c>
    </row>
    <row r="44" spans="1:18" ht="14.45" customHeight="1" x14ac:dyDescent="0.2">
      <c r="A44" s="485" t="s">
        <v>920</v>
      </c>
      <c r="B44" s="486" t="s">
        <v>921</v>
      </c>
      <c r="C44" s="486" t="s">
        <v>465</v>
      </c>
      <c r="D44" s="486" t="s">
        <v>913</v>
      </c>
      <c r="E44" s="486" t="s">
        <v>985</v>
      </c>
      <c r="F44" s="486" t="s">
        <v>986</v>
      </c>
      <c r="G44" s="490">
        <v>167</v>
      </c>
      <c r="H44" s="490">
        <v>10187</v>
      </c>
      <c r="I44" s="486"/>
      <c r="J44" s="486">
        <v>61</v>
      </c>
      <c r="K44" s="490">
        <v>91</v>
      </c>
      <c r="L44" s="490">
        <v>5642</v>
      </c>
      <c r="M44" s="486"/>
      <c r="N44" s="486">
        <v>62</v>
      </c>
      <c r="O44" s="490">
        <v>14</v>
      </c>
      <c r="P44" s="490">
        <v>924</v>
      </c>
      <c r="Q44" s="527"/>
      <c r="R44" s="491">
        <v>66</v>
      </c>
    </row>
    <row r="45" spans="1:18" ht="14.45" customHeight="1" x14ac:dyDescent="0.2">
      <c r="A45" s="485" t="s">
        <v>920</v>
      </c>
      <c r="B45" s="486" t="s">
        <v>921</v>
      </c>
      <c r="C45" s="486" t="s">
        <v>465</v>
      </c>
      <c r="D45" s="486" t="s">
        <v>913</v>
      </c>
      <c r="E45" s="486" t="s">
        <v>987</v>
      </c>
      <c r="F45" s="486" t="s">
        <v>988</v>
      </c>
      <c r="G45" s="490">
        <v>408</v>
      </c>
      <c r="H45" s="490">
        <v>288456</v>
      </c>
      <c r="I45" s="486"/>
      <c r="J45" s="486">
        <v>707</v>
      </c>
      <c r="K45" s="490">
        <v>509</v>
      </c>
      <c r="L45" s="490">
        <v>361899</v>
      </c>
      <c r="M45" s="486"/>
      <c r="N45" s="486">
        <v>711</v>
      </c>
      <c r="O45" s="490">
        <v>473</v>
      </c>
      <c r="P45" s="490">
        <v>363264</v>
      </c>
      <c r="Q45" s="527"/>
      <c r="R45" s="491">
        <v>768</v>
      </c>
    </row>
    <row r="46" spans="1:18" ht="14.45" customHeight="1" x14ac:dyDescent="0.2">
      <c r="A46" s="485" t="s">
        <v>920</v>
      </c>
      <c r="B46" s="486" t="s">
        <v>921</v>
      </c>
      <c r="C46" s="486" t="s">
        <v>465</v>
      </c>
      <c r="D46" s="486" t="s">
        <v>913</v>
      </c>
      <c r="E46" s="486" t="s">
        <v>989</v>
      </c>
      <c r="F46" s="486" t="s">
        <v>990</v>
      </c>
      <c r="G46" s="490">
        <v>2084</v>
      </c>
      <c r="H46" s="490">
        <v>485572</v>
      </c>
      <c r="I46" s="486"/>
      <c r="J46" s="486">
        <v>233</v>
      </c>
      <c r="K46" s="490">
        <v>1881</v>
      </c>
      <c r="L46" s="490">
        <v>442035</v>
      </c>
      <c r="M46" s="486"/>
      <c r="N46" s="486">
        <v>235</v>
      </c>
      <c r="O46" s="490">
        <v>1018</v>
      </c>
      <c r="P46" s="490">
        <v>258572</v>
      </c>
      <c r="Q46" s="527"/>
      <c r="R46" s="491">
        <v>254</v>
      </c>
    </row>
    <row r="47" spans="1:18" ht="14.45" customHeight="1" x14ac:dyDescent="0.2">
      <c r="A47" s="485" t="s">
        <v>920</v>
      </c>
      <c r="B47" s="486" t="s">
        <v>921</v>
      </c>
      <c r="C47" s="486" t="s">
        <v>465</v>
      </c>
      <c r="D47" s="486" t="s">
        <v>913</v>
      </c>
      <c r="E47" s="486" t="s">
        <v>991</v>
      </c>
      <c r="F47" s="486" t="s">
        <v>992</v>
      </c>
      <c r="G47" s="490"/>
      <c r="H47" s="490"/>
      <c r="I47" s="486"/>
      <c r="J47" s="486"/>
      <c r="K47" s="490">
        <v>29</v>
      </c>
      <c r="L47" s="490">
        <v>5394</v>
      </c>
      <c r="M47" s="486"/>
      <c r="N47" s="486">
        <v>186</v>
      </c>
      <c r="O47" s="490"/>
      <c r="P47" s="490"/>
      <c r="Q47" s="527"/>
      <c r="R47" s="491"/>
    </row>
    <row r="48" spans="1:18" ht="14.45" customHeight="1" x14ac:dyDescent="0.2">
      <c r="A48" s="485" t="s">
        <v>920</v>
      </c>
      <c r="B48" s="486" t="s">
        <v>921</v>
      </c>
      <c r="C48" s="486" t="s">
        <v>465</v>
      </c>
      <c r="D48" s="486" t="s">
        <v>913</v>
      </c>
      <c r="E48" s="486" t="s">
        <v>993</v>
      </c>
      <c r="F48" s="486" t="s">
        <v>994</v>
      </c>
      <c r="G48" s="490">
        <v>156</v>
      </c>
      <c r="H48" s="490">
        <v>74568</v>
      </c>
      <c r="I48" s="486"/>
      <c r="J48" s="486">
        <v>478</v>
      </c>
      <c r="K48" s="490">
        <v>84</v>
      </c>
      <c r="L48" s="490">
        <v>40488</v>
      </c>
      <c r="M48" s="486"/>
      <c r="N48" s="486">
        <v>482</v>
      </c>
      <c r="O48" s="490">
        <v>8</v>
      </c>
      <c r="P48" s="490">
        <v>4096</v>
      </c>
      <c r="Q48" s="527"/>
      <c r="R48" s="491">
        <v>512</v>
      </c>
    </row>
    <row r="49" spans="1:18" ht="14.45" customHeight="1" x14ac:dyDescent="0.2">
      <c r="A49" s="485" t="s">
        <v>920</v>
      </c>
      <c r="B49" s="486" t="s">
        <v>921</v>
      </c>
      <c r="C49" s="486" t="s">
        <v>465</v>
      </c>
      <c r="D49" s="486" t="s">
        <v>913</v>
      </c>
      <c r="E49" s="486" t="s">
        <v>995</v>
      </c>
      <c r="F49" s="486" t="s">
        <v>996</v>
      </c>
      <c r="G49" s="490"/>
      <c r="H49" s="490"/>
      <c r="I49" s="486"/>
      <c r="J49" s="486"/>
      <c r="K49" s="490">
        <v>10</v>
      </c>
      <c r="L49" s="490">
        <v>2340</v>
      </c>
      <c r="M49" s="486"/>
      <c r="N49" s="486">
        <v>234</v>
      </c>
      <c r="O49" s="490"/>
      <c r="P49" s="490"/>
      <c r="Q49" s="527"/>
      <c r="R49" s="491"/>
    </row>
    <row r="50" spans="1:18" ht="14.45" customHeight="1" x14ac:dyDescent="0.2">
      <c r="A50" s="485" t="s">
        <v>920</v>
      </c>
      <c r="B50" s="486" t="s">
        <v>921</v>
      </c>
      <c r="C50" s="486" t="s">
        <v>465</v>
      </c>
      <c r="D50" s="486" t="s">
        <v>913</v>
      </c>
      <c r="E50" s="486" t="s">
        <v>997</v>
      </c>
      <c r="F50" s="486" t="s">
        <v>998</v>
      </c>
      <c r="G50" s="490"/>
      <c r="H50" s="490"/>
      <c r="I50" s="486"/>
      <c r="J50" s="486"/>
      <c r="K50" s="490">
        <v>2</v>
      </c>
      <c r="L50" s="490">
        <v>2872</v>
      </c>
      <c r="M50" s="486"/>
      <c r="N50" s="486">
        <v>1436</v>
      </c>
      <c r="O50" s="490"/>
      <c r="P50" s="490"/>
      <c r="Q50" s="527"/>
      <c r="R50" s="491"/>
    </row>
    <row r="51" spans="1:18" ht="14.45" customHeight="1" x14ac:dyDescent="0.2">
      <c r="A51" s="485" t="s">
        <v>920</v>
      </c>
      <c r="B51" s="486" t="s">
        <v>921</v>
      </c>
      <c r="C51" s="486" t="s">
        <v>465</v>
      </c>
      <c r="D51" s="486" t="s">
        <v>913</v>
      </c>
      <c r="E51" s="486" t="s">
        <v>999</v>
      </c>
      <c r="F51" s="486" t="s">
        <v>996</v>
      </c>
      <c r="G51" s="490"/>
      <c r="H51" s="490"/>
      <c r="I51" s="486"/>
      <c r="J51" s="486"/>
      <c r="K51" s="490">
        <v>14</v>
      </c>
      <c r="L51" s="490">
        <v>1638</v>
      </c>
      <c r="M51" s="486"/>
      <c r="N51" s="486">
        <v>117</v>
      </c>
      <c r="O51" s="490"/>
      <c r="P51" s="490"/>
      <c r="Q51" s="527"/>
      <c r="R51" s="491"/>
    </row>
    <row r="52" spans="1:18" ht="14.45" customHeight="1" x14ac:dyDescent="0.2">
      <c r="A52" s="485" t="s">
        <v>920</v>
      </c>
      <c r="B52" s="486" t="s">
        <v>921</v>
      </c>
      <c r="C52" s="486" t="s">
        <v>469</v>
      </c>
      <c r="D52" s="486" t="s">
        <v>913</v>
      </c>
      <c r="E52" s="486" t="s">
        <v>975</v>
      </c>
      <c r="F52" s="486" t="s">
        <v>976</v>
      </c>
      <c r="G52" s="490">
        <v>4</v>
      </c>
      <c r="H52" s="490">
        <v>300</v>
      </c>
      <c r="I52" s="486"/>
      <c r="J52" s="486">
        <v>75</v>
      </c>
      <c r="K52" s="490"/>
      <c r="L52" s="490"/>
      <c r="M52" s="486"/>
      <c r="N52" s="486"/>
      <c r="O52" s="490"/>
      <c r="P52" s="490"/>
      <c r="Q52" s="527"/>
      <c r="R52" s="491"/>
    </row>
    <row r="53" spans="1:18" ht="14.45" customHeight="1" x14ac:dyDescent="0.2">
      <c r="A53" s="485" t="s">
        <v>920</v>
      </c>
      <c r="B53" s="486" t="s">
        <v>921</v>
      </c>
      <c r="C53" s="486" t="s">
        <v>469</v>
      </c>
      <c r="D53" s="486" t="s">
        <v>913</v>
      </c>
      <c r="E53" s="486" t="s">
        <v>991</v>
      </c>
      <c r="F53" s="486" t="s">
        <v>992</v>
      </c>
      <c r="G53" s="490"/>
      <c r="H53" s="490"/>
      <c r="I53" s="486"/>
      <c r="J53" s="486"/>
      <c r="K53" s="490">
        <v>0</v>
      </c>
      <c r="L53" s="490">
        <v>0</v>
      </c>
      <c r="M53" s="486"/>
      <c r="N53" s="486"/>
      <c r="O53" s="490"/>
      <c r="P53" s="490"/>
      <c r="Q53" s="527"/>
      <c r="R53" s="491"/>
    </row>
    <row r="54" spans="1:18" ht="14.45" customHeight="1" x14ac:dyDescent="0.2">
      <c r="A54" s="485" t="s">
        <v>1000</v>
      </c>
      <c r="B54" s="486" t="s">
        <v>1001</v>
      </c>
      <c r="C54" s="486" t="s">
        <v>465</v>
      </c>
      <c r="D54" s="486" t="s">
        <v>913</v>
      </c>
      <c r="E54" s="486" t="s">
        <v>951</v>
      </c>
      <c r="F54" s="486" t="s">
        <v>952</v>
      </c>
      <c r="G54" s="490"/>
      <c r="H54" s="490"/>
      <c r="I54" s="486"/>
      <c r="J54" s="486"/>
      <c r="K54" s="490">
        <v>0</v>
      </c>
      <c r="L54" s="490">
        <v>0</v>
      </c>
      <c r="M54" s="486"/>
      <c r="N54" s="486"/>
      <c r="O54" s="490"/>
      <c r="P54" s="490"/>
      <c r="Q54" s="527"/>
      <c r="R54" s="491"/>
    </row>
    <row r="55" spans="1:18" ht="14.45" customHeight="1" x14ac:dyDescent="0.2">
      <c r="A55" s="485" t="s">
        <v>1000</v>
      </c>
      <c r="B55" s="486" t="s">
        <v>1001</v>
      </c>
      <c r="C55" s="486" t="s">
        <v>465</v>
      </c>
      <c r="D55" s="486" t="s">
        <v>913</v>
      </c>
      <c r="E55" s="486" t="s">
        <v>953</v>
      </c>
      <c r="F55" s="486" t="s">
        <v>954</v>
      </c>
      <c r="G55" s="490">
        <v>6</v>
      </c>
      <c r="H55" s="490">
        <v>228</v>
      </c>
      <c r="I55" s="486"/>
      <c r="J55" s="486">
        <v>38</v>
      </c>
      <c r="K55" s="490">
        <v>6</v>
      </c>
      <c r="L55" s="490">
        <v>228</v>
      </c>
      <c r="M55" s="486"/>
      <c r="N55" s="486">
        <v>38</v>
      </c>
      <c r="O55" s="490"/>
      <c r="P55" s="490"/>
      <c r="Q55" s="527"/>
      <c r="R55" s="491"/>
    </row>
    <row r="56" spans="1:18" ht="14.45" customHeight="1" x14ac:dyDescent="0.2">
      <c r="A56" s="485" t="s">
        <v>1000</v>
      </c>
      <c r="B56" s="486" t="s">
        <v>1001</v>
      </c>
      <c r="C56" s="486" t="s">
        <v>465</v>
      </c>
      <c r="D56" s="486" t="s">
        <v>913</v>
      </c>
      <c r="E56" s="486" t="s">
        <v>963</v>
      </c>
      <c r="F56" s="486" t="s">
        <v>964</v>
      </c>
      <c r="G56" s="490">
        <v>1165</v>
      </c>
      <c r="H56" s="490">
        <v>142130</v>
      </c>
      <c r="I56" s="486"/>
      <c r="J56" s="486">
        <v>122</v>
      </c>
      <c r="K56" s="490">
        <v>1065</v>
      </c>
      <c r="L56" s="490">
        <v>130995</v>
      </c>
      <c r="M56" s="486"/>
      <c r="N56" s="486">
        <v>123</v>
      </c>
      <c r="O56" s="490"/>
      <c r="P56" s="490"/>
      <c r="Q56" s="527"/>
      <c r="R56" s="491"/>
    </row>
    <row r="57" spans="1:18" ht="14.45" customHeight="1" x14ac:dyDescent="0.2">
      <c r="A57" s="485" t="s">
        <v>1000</v>
      </c>
      <c r="B57" s="486" t="s">
        <v>1001</v>
      </c>
      <c r="C57" s="486" t="s">
        <v>465</v>
      </c>
      <c r="D57" s="486" t="s">
        <v>913</v>
      </c>
      <c r="E57" s="486" t="s">
        <v>973</v>
      </c>
      <c r="F57" s="486" t="s">
        <v>974</v>
      </c>
      <c r="G57" s="490">
        <v>6</v>
      </c>
      <c r="H57" s="490">
        <v>810</v>
      </c>
      <c r="I57" s="486"/>
      <c r="J57" s="486">
        <v>135</v>
      </c>
      <c r="K57" s="490">
        <v>6</v>
      </c>
      <c r="L57" s="490">
        <v>822</v>
      </c>
      <c r="M57" s="486"/>
      <c r="N57" s="486">
        <v>137</v>
      </c>
      <c r="O57" s="490"/>
      <c r="P57" s="490"/>
      <c r="Q57" s="527"/>
      <c r="R57" s="491"/>
    </row>
    <row r="58" spans="1:18" ht="14.45" customHeight="1" thickBot="1" x14ac:dyDescent="0.25">
      <c r="A58" s="492" t="s">
        <v>1000</v>
      </c>
      <c r="B58" s="493" t="s">
        <v>1001</v>
      </c>
      <c r="C58" s="493" t="s">
        <v>465</v>
      </c>
      <c r="D58" s="493" t="s">
        <v>913</v>
      </c>
      <c r="E58" s="493" t="s">
        <v>981</v>
      </c>
      <c r="F58" s="493" t="s">
        <v>982</v>
      </c>
      <c r="G58" s="497"/>
      <c r="H58" s="497"/>
      <c r="I58" s="493"/>
      <c r="J58" s="493"/>
      <c r="K58" s="497">
        <v>0</v>
      </c>
      <c r="L58" s="497">
        <v>0</v>
      </c>
      <c r="M58" s="493"/>
      <c r="N58" s="493"/>
      <c r="O58" s="497"/>
      <c r="P58" s="497"/>
      <c r="Q58" s="505"/>
      <c r="R58" s="49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9B4860E-43B9-46E2-B992-18E0EEF0BE70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3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1003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28148.499999999996</v>
      </c>
      <c r="I3" s="103">
        <f t="shared" si="0"/>
        <v>3647138.5600000005</v>
      </c>
      <c r="J3" s="74"/>
      <c r="K3" s="74"/>
      <c r="L3" s="103">
        <f t="shared" si="0"/>
        <v>25975.610000000004</v>
      </c>
      <c r="M3" s="103">
        <f t="shared" si="0"/>
        <v>3553713.2400000007</v>
      </c>
      <c r="N3" s="74"/>
      <c r="O3" s="74"/>
      <c r="P3" s="103">
        <f t="shared" si="0"/>
        <v>35219</v>
      </c>
      <c r="Q3" s="103">
        <f t="shared" si="0"/>
        <v>7299078.1299999999</v>
      </c>
      <c r="R3" s="75">
        <f>IF(M3=0,0,Q3/M3)</f>
        <v>2.0539299704440976</v>
      </c>
      <c r="S3" s="104">
        <f>IF(P3=0,0,Q3/P3)</f>
        <v>207.24830716374683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0"/>
      <c r="B5" s="620"/>
      <c r="C5" s="621"/>
      <c r="D5" s="630"/>
      <c r="E5" s="622"/>
      <c r="F5" s="623"/>
      <c r="G5" s="624"/>
      <c r="H5" s="625" t="s">
        <v>71</v>
      </c>
      <c r="I5" s="626" t="s">
        <v>14</v>
      </c>
      <c r="J5" s="627"/>
      <c r="K5" s="627"/>
      <c r="L5" s="625" t="s">
        <v>71</v>
      </c>
      <c r="M5" s="626" t="s">
        <v>14</v>
      </c>
      <c r="N5" s="627"/>
      <c r="O5" s="627"/>
      <c r="P5" s="625" t="s">
        <v>71</v>
      </c>
      <c r="Q5" s="626" t="s">
        <v>14</v>
      </c>
      <c r="R5" s="628"/>
      <c r="S5" s="629"/>
    </row>
    <row r="6" spans="1:19" ht="14.45" customHeight="1" x14ac:dyDescent="0.2">
      <c r="A6" s="563"/>
      <c r="B6" s="564" t="s">
        <v>912</v>
      </c>
      <c r="C6" s="564" t="s">
        <v>476</v>
      </c>
      <c r="D6" s="564" t="s">
        <v>829</v>
      </c>
      <c r="E6" s="564" t="s">
        <v>913</v>
      </c>
      <c r="F6" s="564" t="s">
        <v>916</v>
      </c>
      <c r="G6" s="564" t="s">
        <v>917</v>
      </c>
      <c r="H6" s="116"/>
      <c r="I6" s="116"/>
      <c r="J6" s="564"/>
      <c r="K6" s="564"/>
      <c r="L6" s="116"/>
      <c r="M6" s="116"/>
      <c r="N6" s="564"/>
      <c r="O6" s="564"/>
      <c r="P6" s="116">
        <v>115</v>
      </c>
      <c r="Q6" s="116">
        <v>24099</v>
      </c>
      <c r="R6" s="569"/>
      <c r="S6" s="579">
        <v>209.55652173913043</v>
      </c>
    </row>
    <row r="7" spans="1:19" ht="14.45" customHeight="1" x14ac:dyDescent="0.2">
      <c r="A7" s="485"/>
      <c r="B7" s="486" t="s">
        <v>912</v>
      </c>
      <c r="C7" s="486" t="s">
        <v>476</v>
      </c>
      <c r="D7" s="486" t="s">
        <v>821</v>
      </c>
      <c r="E7" s="486" t="s">
        <v>913</v>
      </c>
      <c r="F7" s="486" t="s">
        <v>914</v>
      </c>
      <c r="G7" s="486" t="s">
        <v>915</v>
      </c>
      <c r="H7" s="490"/>
      <c r="I7" s="490"/>
      <c r="J7" s="486"/>
      <c r="K7" s="486"/>
      <c r="L7" s="490"/>
      <c r="M7" s="490"/>
      <c r="N7" s="486"/>
      <c r="O7" s="486"/>
      <c r="P7" s="490">
        <v>8</v>
      </c>
      <c r="Q7" s="490">
        <v>1672</v>
      </c>
      <c r="R7" s="527"/>
      <c r="S7" s="491">
        <v>209</v>
      </c>
    </row>
    <row r="8" spans="1:19" ht="14.45" customHeight="1" x14ac:dyDescent="0.2">
      <c r="A8" s="485"/>
      <c r="B8" s="486" t="s">
        <v>912</v>
      </c>
      <c r="C8" s="486" t="s">
        <v>476</v>
      </c>
      <c r="D8" s="486" t="s">
        <v>821</v>
      </c>
      <c r="E8" s="486" t="s">
        <v>913</v>
      </c>
      <c r="F8" s="486" t="s">
        <v>916</v>
      </c>
      <c r="G8" s="486" t="s">
        <v>917</v>
      </c>
      <c r="H8" s="490"/>
      <c r="I8" s="490"/>
      <c r="J8" s="486"/>
      <c r="K8" s="486"/>
      <c r="L8" s="490"/>
      <c r="M8" s="490"/>
      <c r="N8" s="486"/>
      <c r="O8" s="486"/>
      <c r="P8" s="490">
        <v>2276</v>
      </c>
      <c r="Q8" s="490">
        <v>476714</v>
      </c>
      <c r="R8" s="527"/>
      <c r="S8" s="491">
        <v>209.45254833040423</v>
      </c>
    </row>
    <row r="9" spans="1:19" ht="14.45" customHeight="1" x14ac:dyDescent="0.2">
      <c r="A9" s="485"/>
      <c r="B9" s="486" t="s">
        <v>912</v>
      </c>
      <c r="C9" s="486" t="s">
        <v>476</v>
      </c>
      <c r="D9" s="486" t="s">
        <v>563</v>
      </c>
      <c r="E9" s="486" t="s">
        <v>913</v>
      </c>
      <c r="F9" s="486" t="s">
        <v>916</v>
      </c>
      <c r="G9" s="486" t="s">
        <v>917</v>
      </c>
      <c r="H9" s="490"/>
      <c r="I9" s="490"/>
      <c r="J9" s="486"/>
      <c r="K9" s="486"/>
      <c r="L9" s="490">
        <v>2</v>
      </c>
      <c r="M9" s="490">
        <v>418</v>
      </c>
      <c r="N9" s="486"/>
      <c r="O9" s="486">
        <v>209</v>
      </c>
      <c r="P9" s="490">
        <v>254</v>
      </c>
      <c r="Q9" s="490">
        <v>53318</v>
      </c>
      <c r="R9" s="527"/>
      <c r="S9" s="491">
        <v>209.91338582677164</v>
      </c>
    </row>
    <row r="10" spans="1:19" ht="14.45" customHeight="1" x14ac:dyDescent="0.2">
      <c r="A10" s="485"/>
      <c r="B10" s="486" t="s">
        <v>912</v>
      </c>
      <c r="C10" s="486" t="s">
        <v>476</v>
      </c>
      <c r="D10" s="486" t="s">
        <v>831</v>
      </c>
      <c r="E10" s="486" t="s">
        <v>913</v>
      </c>
      <c r="F10" s="486" t="s">
        <v>914</v>
      </c>
      <c r="G10" s="486" t="s">
        <v>915</v>
      </c>
      <c r="H10" s="490"/>
      <c r="I10" s="490"/>
      <c r="J10" s="486"/>
      <c r="K10" s="486"/>
      <c r="L10" s="490"/>
      <c r="M10" s="490"/>
      <c r="N10" s="486"/>
      <c r="O10" s="486"/>
      <c r="P10" s="490">
        <v>44</v>
      </c>
      <c r="Q10" s="490">
        <v>9196</v>
      </c>
      <c r="R10" s="527"/>
      <c r="S10" s="491">
        <v>209</v>
      </c>
    </row>
    <row r="11" spans="1:19" ht="14.45" customHeight="1" x14ac:dyDescent="0.2">
      <c r="A11" s="485"/>
      <c r="B11" s="486" t="s">
        <v>912</v>
      </c>
      <c r="C11" s="486" t="s">
        <v>476</v>
      </c>
      <c r="D11" s="486" t="s">
        <v>831</v>
      </c>
      <c r="E11" s="486" t="s">
        <v>913</v>
      </c>
      <c r="F11" s="486" t="s">
        <v>916</v>
      </c>
      <c r="G11" s="486" t="s">
        <v>917</v>
      </c>
      <c r="H11" s="490"/>
      <c r="I11" s="490"/>
      <c r="J11" s="486"/>
      <c r="K11" s="486"/>
      <c r="L11" s="490"/>
      <c r="M11" s="490"/>
      <c r="N11" s="486"/>
      <c r="O11" s="486"/>
      <c r="P11" s="490">
        <v>192</v>
      </c>
      <c r="Q11" s="490">
        <v>40260</v>
      </c>
      <c r="R11" s="527"/>
      <c r="S11" s="491">
        <v>209.6875</v>
      </c>
    </row>
    <row r="12" spans="1:19" ht="14.45" customHeight="1" x14ac:dyDescent="0.2">
      <c r="A12" s="485"/>
      <c r="B12" s="486" t="s">
        <v>912</v>
      </c>
      <c r="C12" s="486" t="s">
        <v>476</v>
      </c>
      <c r="D12" s="486" t="s">
        <v>835</v>
      </c>
      <c r="E12" s="486" t="s">
        <v>913</v>
      </c>
      <c r="F12" s="486" t="s">
        <v>916</v>
      </c>
      <c r="G12" s="486" t="s">
        <v>917</v>
      </c>
      <c r="H12" s="490"/>
      <c r="I12" s="490"/>
      <c r="J12" s="486"/>
      <c r="K12" s="486"/>
      <c r="L12" s="490"/>
      <c r="M12" s="490"/>
      <c r="N12" s="486"/>
      <c r="O12" s="486"/>
      <c r="P12" s="490">
        <v>143</v>
      </c>
      <c r="Q12" s="490">
        <v>29973</v>
      </c>
      <c r="R12" s="527"/>
      <c r="S12" s="491">
        <v>209.60139860139861</v>
      </c>
    </row>
    <row r="13" spans="1:19" ht="14.45" customHeight="1" x14ac:dyDescent="0.2">
      <c r="A13" s="485"/>
      <c r="B13" s="486" t="s">
        <v>912</v>
      </c>
      <c r="C13" s="486" t="s">
        <v>476</v>
      </c>
      <c r="D13" s="486" t="s">
        <v>836</v>
      </c>
      <c r="E13" s="486" t="s">
        <v>913</v>
      </c>
      <c r="F13" s="486" t="s">
        <v>916</v>
      </c>
      <c r="G13" s="486" t="s">
        <v>917</v>
      </c>
      <c r="H13" s="490"/>
      <c r="I13" s="490"/>
      <c r="J13" s="486"/>
      <c r="K13" s="486"/>
      <c r="L13" s="490"/>
      <c r="M13" s="490"/>
      <c r="N13" s="486"/>
      <c r="O13" s="486"/>
      <c r="P13" s="490">
        <v>316</v>
      </c>
      <c r="Q13" s="490">
        <v>66140</v>
      </c>
      <c r="R13" s="527"/>
      <c r="S13" s="491">
        <v>209.30379746835442</v>
      </c>
    </row>
    <row r="14" spans="1:19" ht="14.45" customHeight="1" x14ac:dyDescent="0.2">
      <c r="A14" s="485"/>
      <c r="B14" s="486" t="s">
        <v>912</v>
      </c>
      <c r="C14" s="486" t="s">
        <v>476</v>
      </c>
      <c r="D14" s="486" t="s">
        <v>838</v>
      </c>
      <c r="E14" s="486" t="s">
        <v>913</v>
      </c>
      <c r="F14" s="486" t="s">
        <v>916</v>
      </c>
      <c r="G14" s="486" t="s">
        <v>917</v>
      </c>
      <c r="H14" s="490"/>
      <c r="I14" s="490"/>
      <c r="J14" s="486"/>
      <c r="K14" s="486"/>
      <c r="L14" s="490"/>
      <c r="M14" s="490"/>
      <c r="N14" s="486"/>
      <c r="O14" s="486"/>
      <c r="P14" s="490">
        <v>351</v>
      </c>
      <c r="Q14" s="490">
        <v>73463</v>
      </c>
      <c r="R14" s="527"/>
      <c r="S14" s="491">
        <v>209.2962962962963</v>
      </c>
    </row>
    <row r="15" spans="1:19" ht="14.45" customHeight="1" x14ac:dyDescent="0.2">
      <c r="A15" s="485"/>
      <c r="B15" s="486" t="s">
        <v>912</v>
      </c>
      <c r="C15" s="486" t="s">
        <v>476</v>
      </c>
      <c r="D15" s="486" t="s">
        <v>839</v>
      </c>
      <c r="E15" s="486" t="s">
        <v>913</v>
      </c>
      <c r="F15" s="486" t="s">
        <v>916</v>
      </c>
      <c r="G15" s="486" t="s">
        <v>917</v>
      </c>
      <c r="H15" s="490"/>
      <c r="I15" s="490"/>
      <c r="J15" s="486"/>
      <c r="K15" s="486"/>
      <c r="L15" s="490"/>
      <c r="M15" s="490"/>
      <c r="N15" s="486"/>
      <c r="O15" s="486"/>
      <c r="P15" s="490">
        <v>579</v>
      </c>
      <c r="Q15" s="490">
        <v>121339</v>
      </c>
      <c r="R15" s="527"/>
      <c r="S15" s="491">
        <v>209.56649395509498</v>
      </c>
    </row>
    <row r="16" spans="1:19" ht="14.45" customHeight="1" x14ac:dyDescent="0.2">
      <c r="A16" s="485"/>
      <c r="B16" s="486" t="s">
        <v>912</v>
      </c>
      <c r="C16" s="486" t="s">
        <v>476</v>
      </c>
      <c r="D16" s="486" t="s">
        <v>840</v>
      </c>
      <c r="E16" s="486" t="s">
        <v>913</v>
      </c>
      <c r="F16" s="486" t="s">
        <v>916</v>
      </c>
      <c r="G16" s="486" t="s">
        <v>917</v>
      </c>
      <c r="H16" s="490"/>
      <c r="I16" s="490"/>
      <c r="J16" s="486"/>
      <c r="K16" s="486"/>
      <c r="L16" s="490"/>
      <c r="M16" s="490"/>
      <c r="N16" s="486"/>
      <c r="O16" s="486"/>
      <c r="P16" s="490">
        <v>340</v>
      </c>
      <c r="Q16" s="490">
        <v>71374</v>
      </c>
      <c r="R16" s="527"/>
      <c r="S16" s="491">
        <v>209.92352941176472</v>
      </c>
    </row>
    <row r="17" spans="1:19" ht="14.45" customHeight="1" x14ac:dyDescent="0.2">
      <c r="A17" s="485"/>
      <c r="B17" s="486" t="s">
        <v>912</v>
      </c>
      <c r="C17" s="486" t="s">
        <v>476</v>
      </c>
      <c r="D17" s="486" t="s">
        <v>841</v>
      </c>
      <c r="E17" s="486" t="s">
        <v>913</v>
      </c>
      <c r="F17" s="486" t="s">
        <v>914</v>
      </c>
      <c r="G17" s="486" t="s">
        <v>915</v>
      </c>
      <c r="H17" s="490"/>
      <c r="I17" s="490"/>
      <c r="J17" s="486"/>
      <c r="K17" s="486"/>
      <c r="L17" s="490"/>
      <c r="M17" s="490"/>
      <c r="N17" s="486"/>
      <c r="O17" s="486"/>
      <c r="P17" s="490">
        <v>57</v>
      </c>
      <c r="Q17" s="490">
        <v>11913</v>
      </c>
      <c r="R17" s="527"/>
      <c r="S17" s="491">
        <v>209</v>
      </c>
    </row>
    <row r="18" spans="1:19" ht="14.45" customHeight="1" x14ac:dyDescent="0.2">
      <c r="A18" s="485"/>
      <c r="B18" s="486" t="s">
        <v>912</v>
      </c>
      <c r="C18" s="486" t="s">
        <v>476</v>
      </c>
      <c r="D18" s="486" t="s">
        <v>841</v>
      </c>
      <c r="E18" s="486" t="s">
        <v>913</v>
      </c>
      <c r="F18" s="486" t="s">
        <v>916</v>
      </c>
      <c r="G18" s="486" t="s">
        <v>917</v>
      </c>
      <c r="H18" s="490"/>
      <c r="I18" s="490"/>
      <c r="J18" s="486"/>
      <c r="K18" s="486"/>
      <c r="L18" s="490"/>
      <c r="M18" s="490"/>
      <c r="N18" s="486"/>
      <c r="O18" s="486"/>
      <c r="P18" s="490">
        <v>273</v>
      </c>
      <c r="Q18" s="490">
        <v>57199</v>
      </c>
      <c r="R18" s="527"/>
      <c r="S18" s="491">
        <v>209.52014652014651</v>
      </c>
    </row>
    <row r="19" spans="1:19" ht="14.45" customHeight="1" x14ac:dyDescent="0.2">
      <c r="A19" s="485"/>
      <c r="B19" s="486" t="s">
        <v>912</v>
      </c>
      <c r="C19" s="486" t="s">
        <v>476</v>
      </c>
      <c r="D19" s="486" t="s">
        <v>842</v>
      </c>
      <c r="E19" s="486" t="s">
        <v>913</v>
      </c>
      <c r="F19" s="486" t="s">
        <v>916</v>
      </c>
      <c r="G19" s="486" t="s">
        <v>917</v>
      </c>
      <c r="H19" s="490"/>
      <c r="I19" s="490"/>
      <c r="J19" s="486"/>
      <c r="K19" s="486"/>
      <c r="L19" s="490"/>
      <c r="M19" s="490"/>
      <c r="N19" s="486"/>
      <c r="O19" s="486"/>
      <c r="P19" s="490">
        <v>246</v>
      </c>
      <c r="Q19" s="490">
        <v>51564</v>
      </c>
      <c r="R19" s="527"/>
      <c r="S19" s="491">
        <v>209.60975609756099</v>
      </c>
    </row>
    <row r="20" spans="1:19" ht="14.45" customHeight="1" x14ac:dyDescent="0.2">
      <c r="A20" s="485"/>
      <c r="B20" s="486" t="s">
        <v>912</v>
      </c>
      <c r="C20" s="486" t="s">
        <v>476</v>
      </c>
      <c r="D20" s="486" t="s">
        <v>846</v>
      </c>
      <c r="E20" s="486" t="s">
        <v>913</v>
      </c>
      <c r="F20" s="486" t="s">
        <v>914</v>
      </c>
      <c r="G20" s="486" t="s">
        <v>915</v>
      </c>
      <c r="H20" s="490"/>
      <c r="I20" s="490"/>
      <c r="J20" s="486"/>
      <c r="K20" s="486"/>
      <c r="L20" s="490"/>
      <c r="M20" s="490"/>
      <c r="N20" s="486"/>
      <c r="O20" s="486"/>
      <c r="P20" s="490">
        <v>66</v>
      </c>
      <c r="Q20" s="490">
        <v>13794</v>
      </c>
      <c r="R20" s="527"/>
      <c r="S20" s="491">
        <v>209</v>
      </c>
    </row>
    <row r="21" spans="1:19" ht="14.45" customHeight="1" x14ac:dyDescent="0.2">
      <c r="A21" s="485"/>
      <c r="B21" s="486" t="s">
        <v>912</v>
      </c>
      <c r="C21" s="486" t="s">
        <v>476</v>
      </c>
      <c r="D21" s="486" t="s">
        <v>846</v>
      </c>
      <c r="E21" s="486" t="s">
        <v>913</v>
      </c>
      <c r="F21" s="486" t="s">
        <v>916</v>
      </c>
      <c r="G21" s="486" t="s">
        <v>917</v>
      </c>
      <c r="H21" s="490"/>
      <c r="I21" s="490"/>
      <c r="J21" s="486"/>
      <c r="K21" s="486"/>
      <c r="L21" s="490"/>
      <c r="M21" s="490"/>
      <c r="N21" s="486"/>
      <c r="O21" s="486"/>
      <c r="P21" s="490">
        <v>813</v>
      </c>
      <c r="Q21" s="490">
        <v>170101</v>
      </c>
      <c r="R21" s="527"/>
      <c r="S21" s="491">
        <v>209.22632226322264</v>
      </c>
    </row>
    <row r="22" spans="1:19" ht="14.45" customHeight="1" x14ac:dyDescent="0.2">
      <c r="A22" s="485"/>
      <c r="B22" s="486" t="s">
        <v>912</v>
      </c>
      <c r="C22" s="486" t="s">
        <v>476</v>
      </c>
      <c r="D22" s="486" t="s">
        <v>847</v>
      </c>
      <c r="E22" s="486" t="s">
        <v>913</v>
      </c>
      <c r="F22" s="486" t="s">
        <v>914</v>
      </c>
      <c r="G22" s="486" t="s">
        <v>915</v>
      </c>
      <c r="H22" s="490"/>
      <c r="I22" s="490"/>
      <c r="J22" s="486"/>
      <c r="K22" s="486"/>
      <c r="L22" s="490"/>
      <c r="M22" s="490"/>
      <c r="N22" s="486"/>
      <c r="O22" s="486"/>
      <c r="P22" s="490">
        <v>43</v>
      </c>
      <c r="Q22" s="490">
        <v>8987</v>
      </c>
      <c r="R22" s="527"/>
      <c r="S22" s="491">
        <v>209</v>
      </c>
    </row>
    <row r="23" spans="1:19" ht="14.45" customHeight="1" x14ac:dyDescent="0.2">
      <c r="A23" s="485"/>
      <c r="B23" s="486" t="s">
        <v>912</v>
      </c>
      <c r="C23" s="486" t="s">
        <v>476</v>
      </c>
      <c r="D23" s="486" t="s">
        <v>847</v>
      </c>
      <c r="E23" s="486" t="s">
        <v>913</v>
      </c>
      <c r="F23" s="486" t="s">
        <v>916</v>
      </c>
      <c r="G23" s="486" t="s">
        <v>917</v>
      </c>
      <c r="H23" s="490"/>
      <c r="I23" s="490"/>
      <c r="J23" s="486"/>
      <c r="K23" s="486"/>
      <c r="L23" s="490"/>
      <c r="M23" s="490"/>
      <c r="N23" s="486"/>
      <c r="O23" s="486"/>
      <c r="P23" s="490">
        <v>115</v>
      </c>
      <c r="Q23" s="490">
        <v>24035</v>
      </c>
      <c r="R23" s="527"/>
      <c r="S23" s="491">
        <v>209</v>
      </c>
    </row>
    <row r="24" spans="1:19" ht="14.45" customHeight="1" x14ac:dyDescent="0.2">
      <c r="A24" s="485"/>
      <c r="B24" s="486" t="s">
        <v>912</v>
      </c>
      <c r="C24" s="486" t="s">
        <v>476</v>
      </c>
      <c r="D24" s="486" t="s">
        <v>849</v>
      </c>
      <c r="E24" s="486" t="s">
        <v>913</v>
      </c>
      <c r="F24" s="486" t="s">
        <v>916</v>
      </c>
      <c r="G24" s="486" t="s">
        <v>917</v>
      </c>
      <c r="H24" s="490"/>
      <c r="I24" s="490"/>
      <c r="J24" s="486"/>
      <c r="K24" s="486"/>
      <c r="L24" s="490"/>
      <c r="M24" s="490"/>
      <c r="N24" s="486"/>
      <c r="O24" s="486"/>
      <c r="P24" s="490">
        <v>368</v>
      </c>
      <c r="Q24" s="490">
        <v>77050</v>
      </c>
      <c r="R24" s="527"/>
      <c r="S24" s="491">
        <v>209.375</v>
      </c>
    </row>
    <row r="25" spans="1:19" ht="14.45" customHeight="1" x14ac:dyDescent="0.2">
      <c r="A25" s="485"/>
      <c r="B25" s="486" t="s">
        <v>912</v>
      </c>
      <c r="C25" s="486" t="s">
        <v>476</v>
      </c>
      <c r="D25" s="486" t="s">
        <v>850</v>
      </c>
      <c r="E25" s="486" t="s">
        <v>913</v>
      </c>
      <c r="F25" s="486" t="s">
        <v>916</v>
      </c>
      <c r="G25" s="486" t="s">
        <v>917</v>
      </c>
      <c r="H25" s="490"/>
      <c r="I25" s="490"/>
      <c r="J25" s="486"/>
      <c r="K25" s="486"/>
      <c r="L25" s="490"/>
      <c r="M25" s="490"/>
      <c r="N25" s="486"/>
      <c r="O25" s="486"/>
      <c r="P25" s="490">
        <v>604</v>
      </c>
      <c r="Q25" s="490">
        <v>126236</v>
      </c>
      <c r="R25" s="527"/>
      <c r="S25" s="491">
        <v>209</v>
      </c>
    </row>
    <row r="26" spans="1:19" ht="14.45" customHeight="1" x14ac:dyDescent="0.2">
      <c r="A26" s="485"/>
      <c r="B26" s="486" t="s">
        <v>912</v>
      </c>
      <c r="C26" s="486" t="s">
        <v>476</v>
      </c>
      <c r="D26" s="486" t="s">
        <v>851</v>
      </c>
      <c r="E26" s="486" t="s">
        <v>913</v>
      </c>
      <c r="F26" s="486" t="s">
        <v>916</v>
      </c>
      <c r="G26" s="486" t="s">
        <v>917</v>
      </c>
      <c r="H26" s="490"/>
      <c r="I26" s="490"/>
      <c r="J26" s="486"/>
      <c r="K26" s="486"/>
      <c r="L26" s="490"/>
      <c r="M26" s="490"/>
      <c r="N26" s="486"/>
      <c r="O26" s="486"/>
      <c r="P26" s="490">
        <v>121</v>
      </c>
      <c r="Q26" s="490">
        <v>25289</v>
      </c>
      <c r="R26" s="527"/>
      <c r="S26" s="491">
        <v>209</v>
      </c>
    </row>
    <row r="27" spans="1:19" ht="14.45" customHeight="1" x14ac:dyDescent="0.2">
      <c r="A27" s="485"/>
      <c r="B27" s="486" t="s">
        <v>912</v>
      </c>
      <c r="C27" s="486" t="s">
        <v>476</v>
      </c>
      <c r="D27" s="486" t="s">
        <v>852</v>
      </c>
      <c r="E27" s="486" t="s">
        <v>913</v>
      </c>
      <c r="F27" s="486" t="s">
        <v>916</v>
      </c>
      <c r="G27" s="486" t="s">
        <v>917</v>
      </c>
      <c r="H27" s="490"/>
      <c r="I27" s="490"/>
      <c r="J27" s="486"/>
      <c r="K27" s="486"/>
      <c r="L27" s="490"/>
      <c r="M27" s="490"/>
      <c r="N27" s="486"/>
      <c r="O27" s="486"/>
      <c r="P27" s="490">
        <v>57</v>
      </c>
      <c r="Q27" s="490">
        <v>11913</v>
      </c>
      <c r="R27" s="527"/>
      <c r="S27" s="491">
        <v>209</v>
      </c>
    </row>
    <row r="28" spans="1:19" ht="14.45" customHeight="1" x14ac:dyDescent="0.2">
      <c r="A28" s="485"/>
      <c r="B28" s="486" t="s">
        <v>912</v>
      </c>
      <c r="C28" s="486" t="s">
        <v>476</v>
      </c>
      <c r="D28" s="486" t="s">
        <v>853</v>
      </c>
      <c r="E28" s="486" t="s">
        <v>913</v>
      </c>
      <c r="F28" s="486" t="s">
        <v>916</v>
      </c>
      <c r="G28" s="486" t="s">
        <v>917</v>
      </c>
      <c r="H28" s="490"/>
      <c r="I28" s="490"/>
      <c r="J28" s="486"/>
      <c r="K28" s="486"/>
      <c r="L28" s="490"/>
      <c r="M28" s="490"/>
      <c r="N28" s="486"/>
      <c r="O28" s="486"/>
      <c r="P28" s="490">
        <v>61</v>
      </c>
      <c r="Q28" s="490">
        <v>12749</v>
      </c>
      <c r="R28" s="527"/>
      <c r="S28" s="491">
        <v>209</v>
      </c>
    </row>
    <row r="29" spans="1:19" ht="14.45" customHeight="1" x14ac:dyDescent="0.2">
      <c r="A29" s="485"/>
      <c r="B29" s="486" t="s">
        <v>912</v>
      </c>
      <c r="C29" s="486" t="s">
        <v>476</v>
      </c>
      <c r="D29" s="486" t="s">
        <v>854</v>
      </c>
      <c r="E29" s="486" t="s">
        <v>913</v>
      </c>
      <c r="F29" s="486" t="s">
        <v>916</v>
      </c>
      <c r="G29" s="486" t="s">
        <v>917</v>
      </c>
      <c r="H29" s="490"/>
      <c r="I29" s="490"/>
      <c r="J29" s="486"/>
      <c r="K29" s="486"/>
      <c r="L29" s="490"/>
      <c r="M29" s="490"/>
      <c r="N29" s="486"/>
      <c r="O29" s="486"/>
      <c r="P29" s="490">
        <v>289</v>
      </c>
      <c r="Q29" s="490">
        <v>60401</v>
      </c>
      <c r="R29" s="527"/>
      <c r="S29" s="491">
        <v>209</v>
      </c>
    </row>
    <row r="30" spans="1:19" ht="14.45" customHeight="1" x14ac:dyDescent="0.2">
      <c r="A30" s="485"/>
      <c r="B30" s="486" t="s">
        <v>912</v>
      </c>
      <c r="C30" s="486" t="s">
        <v>476</v>
      </c>
      <c r="D30" s="486" t="s">
        <v>855</v>
      </c>
      <c r="E30" s="486" t="s">
        <v>913</v>
      </c>
      <c r="F30" s="486" t="s">
        <v>916</v>
      </c>
      <c r="G30" s="486" t="s">
        <v>917</v>
      </c>
      <c r="H30" s="490"/>
      <c r="I30" s="490"/>
      <c r="J30" s="486"/>
      <c r="K30" s="486"/>
      <c r="L30" s="490"/>
      <c r="M30" s="490"/>
      <c r="N30" s="486"/>
      <c r="O30" s="486"/>
      <c r="P30" s="490">
        <v>217</v>
      </c>
      <c r="Q30" s="490">
        <v>45429</v>
      </c>
      <c r="R30" s="527"/>
      <c r="S30" s="491">
        <v>209.35023041474653</v>
      </c>
    </row>
    <row r="31" spans="1:19" ht="14.45" customHeight="1" x14ac:dyDescent="0.2">
      <c r="A31" s="485"/>
      <c r="B31" s="486" t="s">
        <v>912</v>
      </c>
      <c r="C31" s="486" t="s">
        <v>476</v>
      </c>
      <c r="D31" s="486" t="s">
        <v>855</v>
      </c>
      <c r="E31" s="486" t="s">
        <v>913</v>
      </c>
      <c r="F31" s="486" t="s">
        <v>918</v>
      </c>
      <c r="G31" s="486" t="s">
        <v>919</v>
      </c>
      <c r="H31" s="490"/>
      <c r="I31" s="490"/>
      <c r="J31" s="486"/>
      <c r="K31" s="486"/>
      <c r="L31" s="490"/>
      <c r="M31" s="490"/>
      <c r="N31" s="486"/>
      <c r="O31" s="486"/>
      <c r="P31" s="490">
        <v>33</v>
      </c>
      <c r="Q31" s="490">
        <v>6897</v>
      </c>
      <c r="R31" s="527"/>
      <c r="S31" s="491">
        <v>209</v>
      </c>
    </row>
    <row r="32" spans="1:19" ht="14.45" customHeight="1" x14ac:dyDescent="0.2">
      <c r="A32" s="485"/>
      <c r="B32" s="486" t="s">
        <v>912</v>
      </c>
      <c r="C32" s="486" t="s">
        <v>476</v>
      </c>
      <c r="D32" s="486" t="s">
        <v>857</v>
      </c>
      <c r="E32" s="486" t="s">
        <v>913</v>
      </c>
      <c r="F32" s="486" t="s">
        <v>914</v>
      </c>
      <c r="G32" s="486" t="s">
        <v>915</v>
      </c>
      <c r="H32" s="490"/>
      <c r="I32" s="490"/>
      <c r="J32" s="486"/>
      <c r="K32" s="486"/>
      <c r="L32" s="490"/>
      <c r="M32" s="490"/>
      <c r="N32" s="486"/>
      <c r="O32" s="486"/>
      <c r="P32" s="490">
        <v>53</v>
      </c>
      <c r="Q32" s="490">
        <v>11077</v>
      </c>
      <c r="R32" s="527"/>
      <c r="S32" s="491">
        <v>209</v>
      </c>
    </row>
    <row r="33" spans="1:19" ht="14.45" customHeight="1" x14ac:dyDescent="0.2">
      <c r="A33" s="485"/>
      <c r="B33" s="486" t="s">
        <v>912</v>
      </c>
      <c r="C33" s="486" t="s">
        <v>476</v>
      </c>
      <c r="D33" s="486" t="s">
        <v>857</v>
      </c>
      <c r="E33" s="486" t="s">
        <v>913</v>
      </c>
      <c r="F33" s="486" t="s">
        <v>916</v>
      </c>
      <c r="G33" s="486" t="s">
        <v>917</v>
      </c>
      <c r="H33" s="490"/>
      <c r="I33" s="490"/>
      <c r="J33" s="486"/>
      <c r="K33" s="486"/>
      <c r="L33" s="490"/>
      <c r="M33" s="490"/>
      <c r="N33" s="486"/>
      <c r="O33" s="486"/>
      <c r="P33" s="490">
        <v>517</v>
      </c>
      <c r="Q33" s="490">
        <v>108371</v>
      </c>
      <c r="R33" s="527"/>
      <c r="S33" s="491">
        <v>209.61508704061896</v>
      </c>
    </row>
    <row r="34" spans="1:19" ht="14.45" customHeight="1" x14ac:dyDescent="0.2">
      <c r="A34" s="485"/>
      <c r="B34" s="486" t="s">
        <v>912</v>
      </c>
      <c r="C34" s="486" t="s">
        <v>476</v>
      </c>
      <c r="D34" s="486" t="s">
        <v>857</v>
      </c>
      <c r="E34" s="486" t="s">
        <v>913</v>
      </c>
      <c r="F34" s="486" t="s">
        <v>918</v>
      </c>
      <c r="G34" s="486" t="s">
        <v>919</v>
      </c>
      <c r="H34" s="490"/>
      <c r="I34" s="490"/>
      <c r="J34" s="486"/>
      <c r="K34" s="486"/>
      <c r="L34" s="490"/>
      <c r="M34" s="490"/>
      <c r="N34" s="486"/>
      <c r="O34" s="486"/>
      <c r="P34" s="490">
        <v>71</v>
      </c>
      <c r="Q34" s="490">
        <v>14839</v>
      </c>
      <c r="R34" s="527"/>
      <c r="S34" s="491">
        <v>209</v>
      </c>
    </row>
    <row r="35" spans="1:19" ht="14.45" customHeight="1" x14ac:dyDescent="0.2">
      <c r="A35" s="485"/>
      <c r="B35" s="486" t="s">
        <v>912</v>
      </c>
      <c r="C35" s="486" t="s">
        <v>476</v>
      </c>
      <c r="D35" s="486" t="s">
        <v>861</v>
      </c>
      <c r="E35" s="486" t="s">
        <v>913</v>
      </c>
      <c r="F35" s="486" t="s">
        <v>916</v>
      </c>
      <c r="G35" s="486" t="s">
        <v>917</v>
      </c>
      <c r="H35" s="490"/>
      <c r="I35" s="490"/>
      <c r="J35" s="486"/>
      <c r="K35" s="486"/>
      <c r="L35" s="490"/>
      <c r="M35" s="490"/>
      <c r="N35" s="486"/>
      <c r="O35" s="486"/>
      <c r="P35" s="490">
        <v>620</v>
      </c>
      <c r="Q35" s="490">
        <v>130218</v>
      </c>
      <c r="R35" s="527"/>
      <c r="S35" s="491">
        <v>210.02903225806452</v>
      </c>
    </row>
    <row r="36" spans="1:19" ht="14.45" customHeight="1" x14ac:dyDescent="0.2">
      <c r="A36" s="485"/>
      <c r="B36" s="486" t="s">
        <v>912</v>
      </c>
      <c r="C36" s="486" t="s">
        <v>476</v>
      </c>
      <c r="D36" s="486" t="s">
        <v>861</v>
      </c>
      <c r="E36" s="486" t="s">
        <v>913</v>
      </c>
      <c r="F36" s="486" t="s">
        <v>918</v>
      </c>
      <c r="G36" s="486" t="s">
        <v>919</v>
      </c>
      <c r="H36" s="490"/>
      <c r="I36" s="490"/>
      <c r="J36" s="486"/>
      <c r="K36" s="486"/>
      <c r="L36" s="490"/>
      <c r="M36" s="490"/>
      <c r="N36" s="486"/>
      <c r="O36" s="486"/>
      <c r="P36" s="490">
        <v>210</v>
      </c>
      <c r="Q36" s="490">
        <v>43890</v>
      </c>
      <c r="R36" s="527"/>
      <c r="S36" s="491">
        <v>209</v>
      </c>
    </row>
    <row r="37" spans="1:19" ht="14.45" customHeight="1" x14ac:dyDescent="0.2">
      <c r="A37" s="485"/>
      <c r="B37" s="486" t="s">
        <v>912</v>
      </c>
      <c r="C37" s="486" t="s">
        <v>476</v>
      </c>
      <c r="D37" s="486" t="s">
        <v>862</v>
      </c>
      <c r="E37" s="486" t="s">
        <v>913</v>
      </c>
      <c r="F37" s="486" t="s">
        <v>916</v>
      </c>
      <c r="G37" s="486" t="s">
        <v>917</v>
      </c>
      <c r="H37" s="490"/>
      <c r="I37" s="490"/>
      <c r="J37" s="486"/>
      <c r="K37" s="486"/>
      <c r="L37" s="490"/>
      <c r="M37" s="490"/>
      <c r="N37" s="486"/>
      <c r="O37" s="486"/>
      <c r="P37" s="490">
        <v>130</v>
      </c>
      <c r="Q37" s="490">
        <v>27170</v>
      </c>
      <c r="R37" s="527"/>
      <c r="S37" s="491">
        <v>209</v>
      </c>
    </row>
    <row r="38" spans="1:19" ht="14.45" customHeight="1" x14ac:dyDescent="0.2">
      <c r="A38" s="485"/>
      <c r="B38" s="486" t="s">
        <v>912</v>
      </c>
      <c r="C38" s="486" t="s">
        <v>476</v>
      </c>
      <c r="D38" s="486" t="s">
        <v>863</v>
      </c>
      <c r="E38" s="486" t="s">
        <v>913</v>
      </c>
      <c r="F38" s="486" t="s">
        <v>916</v>
      </c>
      <c r="G38" s="486" t="s">
        <v>917</v>
      </c>
      <c r="H38" s="490"/>
      <c r="I38" s="490"/>
      <c r="J38" s="486"/>
      <c r="K38" s="486"/>
      <c r="L38" s="490"/>
      <c r="M38" s="490"/>
      <c r="N38" s="486"/>
      <c r="O38" s="486"/>
      <c r="P38" s="490">
        <v>230</v>
      </c>
      <c r="Q38" s="490">
        <v>48226</v>
      </c>
      <c r="R38" s="527"/>
      <c r="S38" s="491">
        <v>209.67826086956521</v>
      </c>
    </row>
    <row r="39" spans="1:19" ht="14.45" customHeight="1" x14ac:dyDescent="0.2">
      <c r="A39" s="485"/>
      <c r="B39" s="486" t="s">
        <v>912</v>
      </c>
      <c r="C39" s="486" t="s">
        <v>476</v>
      </c>
      <c r="D39" s="486" t="s">
        <v>864</v>
      </c>
      <c r="E39" s="486" t="s">
        <v>913</v>
      </c>
      <c r="F39" s="486" t="s">
        <v>916</v>
      </c>
      <c r="G39" s="486" t="s">
        <v>917</v>
      </c>
      <c r="H39" s="490"/>
      <c r="I39" s="490"/>
      <c r="J39" s="486"/>
      <c r="K39" s="486"/>
      <c r="L39" s="490"/>
      <c r="M39" s="490"/>
      <c r="N39" s="486"/>
      <c r="O39" s="486"/>
      <c r="P39" s="490">
        <v>137</v>
      </c>
      <c r="Q39" s="490">
        <v>28633</v>
      </c>
      <c r="R39" s="527"/>
      <c r="S39" s="491">
        <v>209</v>
      </c>
    </row>
    <row r="40" spans="1:19" ht="14.45" customHeight="1" x14ac:dyDescent="0.2">
      <c r="A40" s="485"/>
      <c r="B40" s="486" t="s">
        <v>912</v>
      </c>
      <c r="C40" s="486" t="s">
        <v>476</v>
      </c>
      <c r="D40" s="486" t="s">
        <v>871</v>
      </c>
      <c r="E40" s="486" t="s">
        <v>913</v>
      </c>
      <c r="F40" s="486" t="s">
        <v>914</v>
      </c>
      <c r="G40" s="486" t="s">
        <v>915</v>
      </c>
      <c r="H40" s="490"/>
      <c r="I40" s="490"/>
      <c r="J40" s="486"/>
      <c r="K40" s="486"/>
      <c r="L40" s="490"/>
      <c r="M40" s="490"/>
      <c r="N40" s="486"/>
      <c r="O40" s="486"/>
      <c r="P40" s="490">
        <v>18</v>
      </c>
      <c r="Q40" s="490">
        <v>3762</v>
      </c>
      <c r="R40" s="527"/>
      <c r="S40" s="491">
        <v>209</v>
      </c>
    </row>
    <row r="41" spans="1:19" ht="14.45" customHeight="1" x14ac:dyDescent="0.2">
      <c r="A41" s="485"/>
      <c r="B41" s="486" t="s">
        <v>912</v>
      </c>
      <c r="C41" s="486" t="s">
        <v>476</v>
      </c>
      <c r="D41" s="486" t="s">
        <v>871</v>
      </c>
      <c r="E41" s="486" t="s">
        <v>913</v>
      </c>
      <c r="F41" s="486" t="s">
        <v>916</v>
      </c>
      <c r="G41" s="486" t="s">
        <v>917</v>
      </c>
      <c r="H41" s="490"/>
      <c r="I41" s="490"/>
      <c r="J41" s="486"/>
      <c r="K41" s="486"/>
      <c r="L41" s="490">
        <v>59</v>
      </c>
      <c r="M41" s="490">
        <v>12331</v>
      </c>
      <c r="N41" s="486"/>
      <c r="O41" s="486">
        <v>209</v>
      </c>
      <c r="P41" s="490">
        <v>983</v>
      </c>
      <c r="Q41" s="490">
        <v>206185</v>
      </c>
      <c r="R41" s="527"/>
      <c r="S41" s="491">
        <v>209.75076297049847</v>
      </c>
    </row>
    <row r="42" spans="1:19" ht="14.45" customHeight="1" x14ac:dyDescent="0.2">
      <c r="A42" s="485"/>
      <c r="B42" s="486" t="s">
        <v>912</v>
      </c>
      <c r="C42" s="486" t="s">
        <v>476</v>
      </c>
      <c r="D42" s="486" t="s">
        <v>871</v>
      </c>
      <c r="E42" s="486" t="s">
        <v>913</v>
      </c>
      <c r="F42" s="486" t="s">
        <v>918</v>
      </c>
      <c r="G42" s="486" t="s">
        <v>919</v>
      </c>
      <c r="H42" s="490"/>
      <c r="I42" s="490"/>
      <c r="J42" s="486"/>
      <c r="K42" s="486"/>
      <c r="L42" s="490"/>
      <c r="M42" s="490"/>
      <c r="N42" s="486"/>
      <c r="O42" s="486"/>
      <c r="P42" s="490">
        <v>218</v>
      </c>
      <c r="Q42" s="490">
        <v>45562</v>
      </c>
      <c r="R42" s="527"/>
      <c r="S42" s="491">
        <v>209</v>
      </c>
    </row>
    <row r="43" spans="1:19" ht="14.45" customHeight="1" x14ac:dyDescent="0.2">
      <c r="A43" s="485"/>
      <c r="B43" s="486" t="s">
        <v>912</v>
      </c>
      <c r="C43" s="486" t="s">
        <v>476</v>
      </c>
      <c r="D43" s="486" t="s">
        <v>872</v>
      </c>
      <c r="E43" s="486" t="s">
        <v>913</v>
      </c>
      <c r="F43" s="486" t="s">
        <v>916</v>
      </c>
      <c r="G43" s="486" t="s">
        <v>917</v>
      </c>
      <c r="H43" s="490"/>
      <c r="I43" s="490"/>
      <c r="J43" s="486"/>
      <c r="K43" s="486"/>
      <c r="L43" s="490"/>
      <c r="M43" s="490"/>
      <c r="N43" s="486"/>
      <c r="O43" s="486"/>
      <c r="P43" s="490">
        <v>43</v>
      </c>
      <c r="Q43" s="490">
        <v>9073</v>
      </c>
      <c r="R43" s="527"/>
      <c r="S43" s="491">
        <v>211</v>
      </c>
    </row>
    <row r="44" spans="1:19" ht="14.45" customHeight="1" x14ac:dyDescent="0.2">
      <c r="A44" s="485"/>
      <c r="B44" s="486" t="s">
        <v>912</v>
      </c>
      <c r="C44" s="486" t="s">
        <v>476</v>
      </c>
      <c r="D44" s="486" t="s">
        <v>874</v>
      </c>
      <c r="E44" s="486" t="s">
        <v>913</v>
      </c>
      <c r="F44" s="486" t="s">
        <v>916</v>
      </c>
      <c r="G44" s="486" t="s">
        <v>917</v>
      </c>
      <c r="H44" s="490"/>
      <c r="I44" s="490"/>
      <c r="J44" s="486"/>
      <c r="K44" s="486"/>
      <c r="L44" s="490"/>
      <c r="M44" s="490"/>
      <c r="N44" s="486"/>
      <c r="O44" s="486"/>
      <c r="P44" s="490">
        <v>447</v>
      </c>
      <c r="Q44" s="490">
        <v>93521</v>
      </c>
      <c r="R44" s="527"/>
      <c r="S44" s="491">
        <v>209.21923937360179</v>
      </c>
    </row>
    <row r="45" spans="1:19" ht="14.45" customHeight="1" x14ac:dyDescent="0.2">
      <c r="A45" s="485"/>
      <c r="B45" s="486" t="s">
        <v>912</v>
      </c>
      <c r="C45" s="486" t="s">
        <v>476</v>
      </c>
      <c r="D45" s="486" t="s">
        <v>875</v>
      </c>
      <c r="E45" s="486" t="s">
        <v>913</v>
      </c>
      <c r="F45" s="486" t="s">
        <v>914</v>
      </c>
      <c r="G45" s="486" t="s">
        <v>915</v>
      </c>
      <c r="H45" s="490"/>
      <c r="I45" s="490"/>
      <c r="J45" s="486"/>
      <c r="K45" s="486"/>
      <c r="L45" s="490"/>
      <c r="M45" s="490"/>
      <c r="N45" s="486"/>
      <c r="O45" s="486"/>
      <c r="P45" s="490">
        <v>100</v>
      </c>
      <c r="Q45" s="490">
        <v>20900</v>
      </c>
      <c r="R45" s="527"/>
      <c r="S45" s="491">
        <v>209</v>
      </c>
    </row>
    <row r="46" spans="1:19" ht="14.45" customHeight="1" x14ac:dyDescent="0.2">
      <c r="A46" s="485"/>
      <c r="B46" s="486" t="s">
        <v>912</v>
      </c>
      <c r="C46" s="486" t="s">
        <v>476</v>
      </c>
      <c r="D46" s="486" t="s">
        <v>875</v>
      </c>
      <c r="E46" s="486" t="s">
        <v>913</v>
      </c>
      <c r="F46" s="486" t="s">
        <v>916</v>
      </c>
      <c r="G46" s="486" t="s">
        <v>917</v>
      </c>
      <c r="H46" s="490"/>
      <c r="I46" s="490"/>
      <c r="J46" s="486"/>
      <c r="K46" s="486"/>
      <c r="L46" s="490"/>
      <c r="M46" s="490"/>
      <c r="N46" s="486"/>
      <c r="O46" s="486"/>
      <c r="P46" s="490">
        <v>263</v>
      </c>
      <c r="Q46" s="490">
        <v>54967</v>
      </c>
      <c r="R46" s="527"/>
      <c r="S46" s="491">
        <v>209</v>
      </c>
    </row>
    <row r="47" spans="1:19" ht="14.45" customHeight="1" x14ac:dyDescent="0.2">
      <c r="A47" s="485"/>
      <c r="B47" s="486" t="s">
        <v>912</v>
      </c>
      <c r="C47" s="486" t="s">
        <v>476</v>
      </c>
      <c r="D47" s="486" t="s">
        <v>876</v>
      </c>
      <c r="E47" s="486" t="s">
        <v>913</v>
      </c>
      <c r="F47" s="486" t="s">
        <v>916</v>
      </c>
      <c r="G47" s="486" t="s">
        <v>917</v>
      </c>
      <c r="H47" s="490"/>
      <c r="I47" s="490"/>
      <c r="J47" s="486"/>
      <c r="K47" s="486"/>
      <c r="L47" s="490"/>
      <c r="M47" s="490"/>
      <c r="N47" s="486"/>
      <c r="O47" s="486"/>
      <c r="P47" s="490">
        <v>214</v>
      </c>
      <c r="Q47" s="490">
        <v>44822</v>
      </c>
      <c r="R47" s="527"/>
      <c r="S47" s="491">
        <v>209.44859813084113</v>
      </c>
    </row>
    <row r="48" spans="1:19" ht="14.45" customHeight="1" x14ac:dyDescent="0.2">
      <c r="A48" s="485"/>
      <c r="B48" s="486" t="s">
        <v>912</v>
      </c>
      <c r="C48" s="486" t="s">
        <v>476</v>
      </c>
      <c r="D48" s="486" t="s">
        <v>877</v>
      </c>
      <c r="E48" s="486" t="s">
        <v>913</v>
      </c>
      <c r="F48" s="486" t="s">
        <v>916</v>
      </c>
      <c r="G48" s="486" t="s">
        <v>917</v>
      </c>
      <c r="H48" s="490"/>
      <c r="I48" s="490"/>
      <c r="J48" s="486"/>
      <c r="K48" s="486"/>
      <c r="L48" s="490"/>
      <c r="M48" s="490"/>
      <c r="N48" s="486"/>
      <c r="O48" s="486"/>
      <c r="P48" s="490">
        <v>79</v>
      </c>
      <c r="Q48" s="490">
        <v>16511</v>
      </c>
      <c r="R48" s="527"/>
      <c r="S48" s="491">
        <v>209</v>
      </c>
    </row>
    <row r="49" spans="1:19" ht="14.45" customHeight="1" x14ac:dyDescent="0.2">
      <c r="A49" s="485"/>
      <c r="B49" s="486" t="s">
        <v>912</v>
      </c>
      <c r="C49" s="486" t="s">
        <v>476</v>
      </c>
      <c r="D49" s="486" t="s">
        <v>879</v>
      </c>
      <c r="E49" s="486" t="s">
        <v>913</v>
      </c>
      <c r="F49" s="486" t="s">
        <v>916</v>
      </c>
      <c r="G49" s="486" t="s">
        <v>917</v>
      </c>
      <c r="H49" s="490"/>
      <c r="I49" s="490"/>
      <c r="J49" s="486"/>
      <c r="K49" s="486"/>
      <c r="L49" s="490"/>
      <c r="M49" s="490"/>
      <c r="N49" s="486"/>
      <c r="O49" s="486"/>
      <c r="P49" s="490">
        <v>203</v>
      </c>
      <c r="Q49" s="490">
        <v>42427</v>
      </c>
      <c r="R49" s="527"/>
      <c r="S49" s="491">
        <v>209</v>
      </c>
    </row>
    <row r="50" spans="1:19" ht="14.45" customHeight="1" x14ac:dyDescent="0.2">
      <c r="A50" s="485"/>
      <c r="B50" s="486" t="s">
        <v>912</v>
      </c>
      <c r="C50" s="486" t="s">
        <v>476</v>
      </c>
      <c r="D50" s="486" t="s">
        <v>881</v>
      </c>
      <c r="E50" s="486" t="s">
        <v>913</v>
      </c>
      <c r="F50" s="486" t="s">
        <v>916</v>
      </c>
      <c r="G50" s="486" t="s">
        <v>917</v>
      </c>
      <c r="H50" s="490"/>
      <c r="I50" s="490"/>
      <c r="J50" s="486"/>
      <c r="K50" s="486"/>
      <c r="L50" s="490"/>
      <c r="M50" s="490"/>
      <c r="N50" s="486"/>
      <c r="O50" s="486"/>
      <c r="P50" s="490">
        <v>39</v>
      </c>
      <c r="Q50" s="490">
        <v>8151</v>
      </c>
      <c r="R50" s="527"/>
      <c r="S50" s="491">
        <v>209</v>
      </c>
    </row>
    <row r="51" spans="1:19" ht="14.45" customHeight="1" x14ac:dyDescent="0.2">
      <c r="A51" s="485"/>
      <c r="B51" s="486" t="s">
        <v>912</v>
      </c>
      <c r="C51" s="486" t="s">
        <v>476</v>
      </c>
      <c r="D51" s="486" t="s">
        <v>882</v>
      </c>
      <c r="E51" s="486" t="s">
        <v>913</v>
      </c>
      <c r="F51" s="486" t="s">
        <v>916</v>
      </c>
      <c r="G51" s="486" t="s">
        <v>917</v>
      </c>
      <c r="H51" s="490"/>
      <c r="I51" s="490"/>
      <c r="J51" s="486"/>
      <c r="K51" s="486"/>
      <c r="L51" s="490"/>
      <c r="M51" s="490"/>
      <c r="N51" s="486"/>
      <c r="O51" s="486"/>
      <c r="P51" s="490">
        <v>59</v>
      </c>
      <c r="Q51" s="490">
        <v>12331</v>
      </c>
      <c r="R51" s="527"/>
      <c r="S51" s="491">
        <v>209</v>
      </c>
    </row>
    <row r="52" spans="1:19" ht="14.45" customHeight="1" x14ac:dyDescent="0.2">
      <c r="A52" s="485"/>
      <c r="B52" s="486" t="s">
        <v>912</v>
      </c>
      <c r="C52" s="486" t="s">
        <v>476</v>
      </c>
      <c r="D52" s="486" t="s">
        <v>883</v>
      </c>
      <c r="E52" s="486" t="s">
        <v>913</v>
      </c>
      <c r="F52" s="486" t="s">
        <v>916</v>
      </c>
      <c r="G52" s="486" t="s">
        <v>917</v>
      </c>
      <c r="H52" s="490"/>
      <c r="I52" s="490"/>
      <c r="J52" s="486"/>
      <c r="K52" s="486"/>
      <c r="L52" s="490"/>
      <c r="M52" s="490"/>
      <c r="N52" s="486"/>
      <c r="O52" s="486"/>
      <c r="P52" s="490">
        <v>36</v>
      </c>
      <c r="Q52" s="490">
        <v>7524</v>
      </c>
      <c r="R52" s="527"/>
      <c r="S52" s="491">
        <v>209</v>
      </c>
    </row>
    <row r="53" spans="1:19" ht="14.45" customHeight="1" x14ac:dyDescent="0.2">
      <c r="A53" s="485"/>
      <c r="B53" s="486" t="s">
        <v>912</v>
      </c>
      <c r="C53" s="486" t="s">
        <v>476</v>
      </c>
      <c r="D53" s="486" t="s">
        <v>884</v>
      </c>
      <c r="E53" s="486" t="s">
        <v>913</v>
      </c>
      <c r="F53" s="486" t="s">
        <v>916</v>
      </c>
      <c r="G53" s="486" t="s">
        <v>917</v>
      </c>
      <c r="H53" s="490"/>
      <c r="I53" s="490"/>
      <c r="J53" s="486"/>
      <c r="K53" s="486"/>
      <c r="L53" s="490"/>
      <c r="M53" s="490"/>
      <c r="N53" s="486"/>
      <c r="O53" s="486"/>
      <c r="P53" s="490">
        <v>72</v>
      </c>
      <c r="Q53" s="490">
        <v>15192</v>
      </c>
      <c r="R53" s="527"/>
      <c r="S53" s="491">
        <v>211</v>
      </c>
    </row>
    <row r="54" spans="1:19" ht="14.45" customHeight="1" x14ac:dyDescent="0.2">
      <c r="A54" s="485"/>
      <c r="B54" s="486" t="s">
        <v>912</v>
      </c>
      <c r="C54" s="486" t="s">
        <v>476</v>
      </c>
      <c r="D54" s="486" t="s">
        <v>891</v>
      </c>
      <c r="E54" s="486" t="s">
        <v>913</v>
      </c>
      <c r="F54" s="486" t="s">
        <v>916</v>
      </c>
      <c r="G54" s="486" t="s">
        <v>917</v>
      </c>
      <c r="H54" s="490"/>
      <c r="I54" s="490"/>
      <c r="J54" s="486"/>
      <c r="K54" s="486"/>
      <c r="L54" s="490"/>
      <c r="M54" s="490"/>
      <c r="N54" s="486"/>
      <c r="O54" s="486"/>
      <c r="P54" s="490">
        <v>207</v>
      </c>
      <c r="Q54" s="490">
        <v>43263</v>
      </c>
      <c r="R54" s="527"/>
      <c r="S54" s="491">
        <v>209</v>
      </c>
    </row>
    <row r="55" spans="1:19" ht="14.45" customHeight="1" x14ac:dyDescent="0.2">
      <c r="A55" s="485"/>
      <c r="B55" s="486" t="s">
        <v>912</v>
      </c>
      <c r="C55" s="486" t="s">
        <v>476</v>
      </c>
      <c r="D55" s="486" t="s">
        <v>892</v>
      </c>
      <c r="E55" s="486" t="s">
        <v>913</v>
      </c>
      <c r="F55" s="486" t="s">
        <v>916</v>
      </c>
      <c r="G55" s="486" t="s">
        <v>917</v>
      </c>
      <c r="H55" s="490"/>
      <c r="I55" s="490"/>
      <c r="J55" s="486"/>
      <c r="K55" s="486"/>
      <c r="L55" s="490"/>
      <c r="M55" s="490"/>
      <c r="N55" s="486"/>
      <c r="O55" s="486"/>
      <c r="P55" s="490">
        <v>70</v>
      </c>
      <c r="Q55" s="490">
        <v>14674</v>
      </c>
      <c r="R55" s="527"/>
      <c r="S55" s="491">
        <v>209.62857142857143</v>
      </c>
    </row>
    <row r="56" spans="1:19" ht="14.45" customHeight="1" x14ac:dyDescent="0.2">
      <c r="A56" s="485"/>
      <c r="B56" s="486" t="s">
        <v>912</v>
      </c>
      <c r="C56" s="486" t="s">
        <v>476</v>
      </c>
      <c r="D56" s="486" t="s">
        <v>892</v>
      </c>
      <c r="E56" s="486" t="s">
        <v>913</v>
      </c>
      <c r="F56" s="486" t="s">
        <v>918</v>
      </c>
      <c r="G56" s="486" t="s">
        <v>919</v>
      </c>
      <c r="H56" s="490"/>
      <c r="I56" s="490"/>
      <c r="J56" s="486"/>
      <c r="K56" s="486"/>
      <c r="L56" s="490"/>
      <c r="M56" s="490"/>
      <c r="N56" s="486"/>
      <c r="O56" s="486"/>
      <c r="P56" s="490">
        <v>4</v>
      </c>
      <c r="Q56" s="490">
        <v>836</v>
      </c>
      <c r="R56" s="527"/>
      <c r="S56" s="491">
        <v>209</v>
      </c>
    </row>
    <row r="57" spans="1:19" ht="14.45" customHeight="1" x14ac:dyDescent="0.2">
      <c r="A57" s="485"/>
      <c r="B57" s="486" t="s">
        <v>912</v>
      </c>
      <c r="C57" s="486" t="s">
        <v>476</v>
      </c>
      <c r="D57" s="486" t="s">
        <v>894</v>
      </c>
      <c r="E57" s="486" t="s">
        <v>913</v>
      </c>
      <c r="F57" s="486" t="s">
        <v>914</v>
      </c>
      <c r="G57" s="486" t="s">
        <v>915</v>
      </c>
      <c r="H57" s="490"/>
      <c r="I57" s="490"/>
      <c r="J57" s="486"/>
      <c r="K57" s="486"/>
      <c r="L57" s="490"/>
      <c r="M57" s="490"/>
      <c r="N57" s="486"/>
      <c r="O57" s="486"/>
      <c r="P57" s="490">
        <v>16</v>
      </c>
      <c r="Q57" s="490">
        <v>3344</v>
      </c>
      <c r="R57" s="527"/>
      <c r="S57" s="491">
        <v>209</v>
      </c>
    </row>
    <row r="58" spans="1:19" ht="14.45" customHeight="1" x14ac:dyDescent="0.2">
      <c r="A58" s="485"/>
      <c r="B58" s="486" t="s">
        <v>912</v>
      </c>
      <c r="C58" s="486" t="s">
        <v>476</v>
      </c>
      <c r="D58" s="486" t="s">
        <v>894</v>
      </c>
      <c r="E58" s="486" t="s">
        <v>913</v>
      </c>
      <c r="F58" s="486" t="s">
        <v>916</v>
      </c>
      <c r="G58" s="486" t="s">
        <v>917</v>
      </c>
      <c r="H58" s="490"/>
      <c r="I58" s="490"/>
      <c r="J58" s="486"/>
      <c r="K58" s="486"/>
      <c r="L58" s="490"/>
      <c r="M58" s="490"/>
      <c r="N58" s="486"/>
      <c r="O58" s="486"/>
      <c r="P58" s="490">
        <v>170</v>
      </c>
      <c r="Q58" s="490">
        <v>35732</v>
      </c>
      <c r="R58" s="527"/>
      <c r="S58" s="491">
        <v>210.18823529411765</v>
      </c>
    </row>
    <row r="59" spans="1:19" ht="14.45" customHeight="1" x14ac:dyDescent="0.2">
      <c r="A59" s="485"/>
      <c r="B59" s="486" t="s">
        <v>912</v>
      </c>
      <c r="C59" s="486" t="s">
        <v>476</v>
      </c>
      <c r="D59" s="486" t="s">
        <v>895</v>
      </c>
      <c r="E59" s="486" t="s">
        <v>913</v>
      </c>
      <c r="F59" s="486" t="s">
        <v>914</v>
      </c>
      <c r="G59" s="486" t="s">
        <v>915</v>
      </c>
      <c r="H59" s="490"/>
      <c r="I59" s="490"/>
      <c r="J59" s="486"/>
      <c r="K59" s="486"/>
      <c r="L59" s="490"/>
      <c r="M59" s="490"/>
      <c r="N59" s="486"/>
      <c r="O59" s="486"/>
      <c r="P59" s="490">
        <v>40</v>
      </c>
      <c r="Q59" s="490">
        <v>8360</v>
      </c>
      <c r="R59" s="527"/>
      <c r="S59" s="491">
        <v>209</v>
      </c>
    </row>
    <row r="60" spans="1:19" ht="14.45" customHeight="1" x14ac:dyDescent="0.2">
      <c r="A60" s="485"/>
      <c r="B60" s="486" t="s">
        <v>912</v>
      </c>
      <c r="C60" s="486" t="s">
        <v>476</v>
      </c>
      <c r="D60" s="486" t="s">
        <v>895</v>
      </c>
      <c r="E60" s="486" t="s">
        <v>913</v>
      </c>
      <c r="F60" s="486" t="s">
        <v>916</v>
      </c>
      <c r="G60" s="486" t="s">
        <v>917</v>
      </c>
      <c r="H60" s="490"/>
      <c r="I60" s="490"/>
      <c r="J60" s="486"/>
      <c r="K60" s="486"/>
      <c r="L60" s="490"/>
      <c r="M60" s="490"/>
      <c r="N60" s="486"/>
      <c r="O60" s="486"/>
      <c r="P60" s="490">
        <v>637</v>
      </c>
      <c r="Q60" s="490">
        <v>133229</v>
      </c>
      <c r="R60" s="527"/>
      <c r="S60" s="491">
        <v>209.15070643642073</v>
      </c>
    </row>
    <row r="61" spans="1:19" ht="14.45" customHeight="1" x14ac:dyDescent="0.2">
      <c r="A61" s="485"/>
      <c r="B61" s="486" t="s">
        <v>912</v>
      </c>
      <c r="C61" s="486" t="s">
        <v>476</v>
      </c>
      <c r="D61" s="486" t="s">
        <v>896</v>
      </c>
      <c r="E61" s="486" t="s">
        <v>913</v>
      </c>
      <c r="F61" s="486" t="s">
        <v>916</v>
      </c>
      <c r="G61" s="486" t="s">
        <v>917</v>
      </c>
      <c r="H61" s="490"/>
      <c r="I61" s="490"/>
      <c r="J61" s="486"/>
      <c r="K61" s="486"/>
      <c r="L61" s="490"/>
      <c r="M61" s="490"/>
      <c r="N61" s="486"/>
      <c r="O61" s="486"/>
      <c r="P61" s="490">
        <v>232</v>
      </c>
      <c r="Q61" s="490">
        <v>48718</v>
      </c>
      <c r="R61" s="527"/>
      <c r="S61" s="491">
        <v>209.99137931034483</v>
      </c>
    </row>
    <row r="62" spans="1:19" ht="14.45" customHeight="1" x14ac:dyDescent="0.2">
      <c r="A62" s="485"/>
      <c r="B62" s="486" t="s">
        <v>912</v>
      </c>
      <c r="C62" s="486" t="s">
        <v>476</v>
      </c>
      <c r="D62" s="486" t="s">
        <v>897</v>
      </c>
      <c r="E62" s="486" t="s">
        <v>913</v>
      </c>
      <c r="F62" s="486" t="s">
        <v>916</v>
      </c>
      <c r="G62" s="486" t="s">
        <v>917</v>
      </c>
      <c r="H62" s="490"/>
      <c r="I62" s="490"/>
      <c r="J62" s="486"/>
      <c r="K62" s="486"/>
      <c r="L62" s="490"/>
      <c r="M62" s="490"/>
      <c r="N62" s="486"/>
      <c r="O62" s="486"/>
      <c r="P62" s="490">
        <v>66</v>
      </c>
      <c r="Q62" s="490">
        <v>13794</v>
      </c>
      <c r="R62" s="527"/>
      <c r="S62" s="491">
        <v>209</v>
      </c>
    </row>
    <row r="63" spans="1:19" ht="14.45" customHeight="1" x14ac:dyDescent="0.2">
      <c r="A63" s="485"/>
      <c r="B63" s="486" t="s">
        <v>912</v>
      </c>
      <c r="C63" s="486" t="s">
        <v>476</v>
      </c>
      <c r="D63" s="486" t="s">
        <v>898</v>
      </c>
      <c r="E63" s="486" t="s">
        <v>913</v>
      </c>
      <c r="F63" s="486" t="s">
        <v>916</v>
      </c>
      <c r="G63" s="486" t="s">
        <v>917</v>
      </c>
      <c r="H63" s="490"/>
      <c r="I63" s="490"/>
      <c r="J63" s="486"/>
      <c r="K63" s="486"/>
      <c r="L63" s="490"/>
      <c r="M63" s="490"/>
      <c r="N63" s="486"/>
      <c r="O63" s="486"/>
      <c r="P63" s="490">
        <v>239</v>
      </c>
      <c r="Q63" s="490">
        <v>50075</v>
      </c>
      <c r="R63" s="527"/>
      <c r="S63" s="491">
        <v>209.51882845188285</v>
      </c>
    </row>
    <row r="64" spans="1:19" ht="14.45" customHeight="1" x14ac:dyDescent="0.2">
      <c r="A64" s="485"/>
      <c r="B64" s="486" t="s">
        <v>912</v>
      </c>
      <c r="C64" s="486" t="s">
        <v>476</v>
      </c>
      <c r="D64" s="486" t="s">
        <v>900</v>
      </c>
      <c r="E64" s="486" t="s">
        <v>913</v>
      </c>
      <c r="F64" s="486" t="s">
        <v>914</v>
      </c>
      <c r="G64" s="486" t="s">
        <v>915</v>
      </c>
      <c r="H64" s="490"/>
      <c r="I64" s="490"/>
      <c r="J64" s="486"/>
      <c r="K64" s="486"/>
      <c r="L64" s="490"/>
      <c r="M64" s="490"/>
      <c r="N64" s="486"/>
      <c r="O64" s="486"/>
      <c r="P64" s="490">
        <v>60</v>
      </c>
      <c r="Q64" s="490">
        <v>12540</v>
      </c>
      <c r="R64" s="527"/>
      <c r="S64" s="491">
        <v>209</v>
      </c>
    </row>
    <row r="65" spans="1:19" ht="14.45" customHeight="1" x14ac:dyDescent="0.2">
      <c r="A65" s="485"/>
      <c r="B65" s="486" t="s">
        <v>912</v>
      </c>
      <c r="C65" s="486" t="s">
        <v>476</v>
      </c>
      <c r="D65" s="486" t="s">
        <v>900</v>
      </c>
      <c r="E65" s="486" t="s">
        <v>913</v>
      </c>
      <c r="F65" s="486" t="s">
        <v>916</v>
      </c>
      <c r="G65" s="486" t="s">
        <v>917</v>
      </c>
      <c r="H65" s="490"/>
      <c r="I65" s="490"/>
      <c r="J65" s="486"/>
      <c r="K65" s="486"/>
      <c r="L65" s="490"/>
      <c r="M65" s="490"/>
      <c r="N65" s="486"/>
      <c r="O65" s="486"/>
      <c r="P65" s="490">
        <v>102</v>
      </c>
      <c r="Q65" s="490">
        <v>21402</v>
      </c>
      <c r="R65" s="527"/>
      <c r="S65" s="491">
        <v>209.8235294117647</v>
      </c>
    </row>
    <row r="66" spans="1:19" ht="14.45" customHeight="1" x14ac:dyDescent="0.2">
      <c r="A66" s="485"/>
      <c r="B66" s="486" t="s">
        <v>912</v>
      </c>
      <c r="C66" s="486" t="s">
        <v>476</v>
      </c>
      <c r="D66" s="486" t="s">
        <v>901</v>
      </c>
      <c r="E66" s="486" t="s">
        <v>913</v>
      </c>
      <c r="F66" s="486" t="s">
        <v>916</v>
      </c>
      <c r="G66" s="486" t="s">
        <v>917</v>
      </c>
      <c r="H66" s="490"/>
      <c r="I66" s="490"/>
      <c r="J66" s="486"/>
      <c r="K66" s="486"/>
      <c r="L66" s="490"/>
      <c r="M66" s="490"/>
      <c r="N66" s="486"/>
      <c r="O66" s="486"/>
      <c r="P66" s="490">
        <v>103</v>
      </c>
      <c r="Q66" s="490">
        <v>21527</v>
      </c>
      <c r="R66" s="527"/>
      <c r="S66" s="491">
        <v>209</v>
      </c>
    </row>
    <row r="67" spans="1:19" ht="14.45" customHeight="1" x14ac:dyDescent="0.2">
      <c r="A67" s="485"/>
      <c r="B67" s="486" t="s">
        <v>912</v>
      </c>
      <c r="C67" s="486" t="s">
        <v>476</v>
      </c>
      <c r="D67" s="486" t="s">
        <v>902</v>
      </c>
      <c r="E67" s="486" t="s">
        <v>913</v>
      </c>
      <c r="F67" s="486" t="s">
        <v>916</v>
      </c>
      <c r="G67" s="486" t="s">
        <v>917</v>
      </c>
      <c r="H67" s="490"/>
      <c r="I67" s="490"/>
      <c r="J67" s="486"/>
      <c r="K67" s="486"/>
      <c r="L67" s="490"/>
      <c r="M67" s="490"/>
      <c r="N67" s="486"/>
      <c r="O67" s="486"/>
      <c r="P67" s="490">
        <v>202</v>
      </c>
      <c r="Q67" s="490">
        <v>42362</v>
      </c>
      <c r="R67" s="527"/>
      <c r="S67" s="491">
        <v>209.71287128712871</v>
      </c>
    </row>
    <row r="68" spans="1:19" ht="14.45" customHeight="1" x14ac:dyDescent="0.2">
      <c r="A68" s="485"/>
      <c r="B68" s="486" t="s">
        <v>912</v>
      </c>
      <c r="C68" s="486" t="s">
        <v>476</v>
      </c>
      <c r="D68" s="486" t="s">
        <v>904</v>
      </c>
      <c r="E68" s="486" t="s">
        <v>913</v>
      </c>
      <c r="F68" s="486" t="s">
        <v>916</v>
      </c>
      <c r="G68" s="486" t="s">
        <v>917</v>
      </c>
      <c r="H68" s="490"/>
      <c r="I68" s="490"/>
      <c r="J68" s="486"/>
      <c r="K68" s="486"/>
      <c r="L68" s="490"/>
      <c r="M68" s="490"/>
      <c r="N68" s="486"/>
      <c r="O68" s="486"/>
      <c r="P68" s="490">
        <v>239</v>
      </c>
      <c r="Q68" s="490">
        <v>50051</v>
      </c>
      <c r="R68" s="527"/>
      <c r="S68" s="491">
        <v>209.41841004184101</v>
      </c>
    </row>
    <row r="69" spans="1:19" ht="14.45" customHeight="1" x14ac:dyDescent="0.2">
      <c r="A69" s="485"/>
      <c r="B69" s="486" t="s">
        <v>912</v>
      </c>
      <c r="C69" s="486" t="s">
        <v>476</v>
      </c>
      <c r="D69" s="486" t="s">
        <v>565</v>
      </c>
      <c r="E69" s="486" t="s">
        <v>913</v>
      </c>
      <c r="F69" s="486" t="s">
        <v>916</v>
      </c>
      <c r="G69" s="486" t="s">
        <v>917</v>
      </c>
      <c r="H69" s="490"/>
      <c r="I69" s="490"/>
      <c r="J69" s="486"/>
      <c r="K69" s="486"/>
      <c r="L69" s="490">
        <v>39</v>
      </c>
      <c r="M69" s="490">
        <v>8151</v>
      </c>
      <c r="N69" s="486"/>
      <c r="O69" s="486">
        <v>209</v>
      </c>
      <c r="P69" s="490">
        <v>42</v>
      </c>
      <c r="Q69" s="490">
        <v>8862</v>
      </c>
      <c r="R69" s="527"/>
      <c r="S69" s="491">
        <v>211</v>
      </c>
    </row>
    <row r="70" spans="1:19" ht="14.45" customHeight="1" x14ac:dyDescent="0.2">
      <c r="A70" s="485"/>
      <c r="B70" s="486" t="s">
        <v>912</v>
      </c>
      <c r="C70" s="486" t="s">
        <v>476</v>
      </c>
      <c r="D70" s="486" t="s">
        <v>907</v>
      </c>
      <c r="E70" s="486" t="s">
        <v>913</v>
      </c>
      <c r="F70" s="486" t="s">
        <v>916</v>
      </c>
      <c r="G70" s="486" t="s">
        <v>917</v>
      </c>
      <c r="H70" s="490"/>
      <c r="I70" s="490"/>
      <c r="J70" s="486"/>
      <c r="K70" s="486"/>
      <c r="L70" s="490"/>
      <c r="M70" s="490"/>
      <c r="N70" s="486"/>
      <c r="O70" s="486"/>
      <c r="P70" s="490">
        <v>31</v>
      </c>
      <c r="Q70" s="490">
        <v>6479</v>
      </c>
      <c r="R70" s="527"/>
      <c r="S70" s="491">
        <v>209</v>
      </c>
    </row>
    <row r="71" spans="1:19" ht="14.45" customHeight="1" x14ac:dyDescent="0.2">
      <c r="A71" s="485"/>
      <c r="B71" s="486" t="s">
        <v>912</v>
      </c>
      <c r="C71" s="486" t="s">
        <v>476</v>
      </c>
      <c r="D71" s="486" t="s">
        <v>908</v>
      </c>
      <c r="E71" s="486" t="s">
        <v>913</v>
      </c>
      <c r="F71" s="486" t="s">
        <v>914</v>
      </c>
      <c r="G71" s="486" t="s">
        <v>915</v>
      </c>
      <c r="H71" s="490"/>
      <c r="I71" s="490"/>
      <c r="J71" s="486"/>
      <c r="K71" s="486"/>
      <c r="L71" s="490"/>
      <c r="M71" s="490"/>
      <c r="N71" s="486"/>
      <c r="O71" s="486"/>
      <c r="P71" s="490">
        <v>69</v>
      </c>
      <c r="Q71" s="490">
        <v>14421</v>
      </c>
      <c r="R71" s="527"/>
      <c r="S71" s="491">
        <v>209</v>
      </c>
    </row>
    <row r="72" spans="1:19" ht="14.45" customHeight="1" x14ac:dyDescent="0.2">
      <c r="A72" s="485"/>
      <c r="B72" s="486" t="s">
        <v>912</v>
      </c>
      <c r="C72" s="486" t="s">
        <v>476</v>
      </c>
      <c r="D72" s="486" t="s">
        <v>908</v>
      </c>
      <c r="E72" s="486" t="s">
        <v>913</v>
      </c>
      <c r="F72" s="486" t="s">
        <v>916</v>
      </c>
      <c r="G72" s="486" t="s">
        <v>917</v>
      </c>
      <c r="H72" s="490"/>
      <c r="I72" s="490"/>
      <c r="J72" s="486"/>
      <c r="K72" s="486"/>
      <c r="L72" s="490"/>
      <c r="M72" s="490"/>
      <c r="N72" s="486"/>
      <c r="O72" s="486"/>
      <c r="P72" s="490">
        <v>882</v>
      </c>
      <c r="Q72" s="490">
        <v>185186</v>
      </c>
      <c r="R72" s="527"/>
      <c r="S72" s="491">
        <v>209.96145124716554</v>
      </c>
    </row>
    <row r="73" spans="1:19" ht="14.45" customHeight="1" x14ac:dyDescent="0.2">
      <c r="A73" s="485"/>
      <c r="B73" s="486" t="s">
        <v>912</v>
      </c>
      <c r="C73" s="486" t="s">
        <v>476</v>
      </c>
      <c r="D73" s="486" t="s">
        <v>908</v>
      </c>
      <c r="E73" s="486" t="s">
        <v>913</v>
      </c>
      <c r="F73" s="486" t="s">
        <v>918</v>
      </c>
      <c r="G73" s="486" t="s">
        <v>919</v>
      </c>
      <c r="H73" s="490"/>
      <c r="I73" s="490"/>
      <c r="J73" s="486"/>
      <c r="K73" s="486"/>
      <c r="L73" s="490"/>
      <c r="M73" s="490"/>
      <c r="N73" s="486"/>
      <c r="O73" s="486"/>
      <c r="P73" s="490">
        <v>110</v>
      </c>
      <c r="Q73" s="490">
        <v>22990</v>
      </c>
      <c r="R73" s="527"/>
      <c r="S73" s="491">
        <v>209</v>
      </c>
    </row>
    <row r="74" spans="1:19" ht="14.45" customHeight="1" x14ac:dyDescent="0.2">
      <c r="A74" s="485"/>
      <c r="B74" s="486" t="s">
        <v>912</v>
      </c>
      <c r="C74" s="486" t="s">
        <v>476</v>
      </c>
      <c r="D74" s="486" t="s">
        <v>909</v>
      </c>
      <c r="E74" s="486" t="s">
        <v>913</v>
      </c>
      <c r="F74" s="486" t="s">
        <v>916</v>
      </c>
      <c r="G74" s="486" t="s">
        <v>917</v>
      </c>
      <c r="H74" s="490"/>
      <c r="I74" s="490"/>
      <c r="J74" s="486"/>
      <c r="K74" s="486"/>
      <c r="L74" s="490"/>
      <c r="M74" s="490"/>
      <c r="N74" s="486"/>
      <c r="O74" s="486"/>
      <c r="P74" s="490">
        <v>173</v>
      </c>
      <c r="Q74" s="490">
        <v>36289</v>
      </c>
      <c r="R74" s="527"/>
      <c r="S74" s="491">
        <v>209.76300578034682</v>
      </c>
    </row>
    <row r="75" spans="1:19" ht="14.45" customHeight="1" x14ac:dyDescent="0.2">
      <c r="A75" s="485"/>
      <c r="B75" s="486" t="s">
        <v>912</v>
      </c>
      <c r="C75" s="486" t="s">
        <v>476</v>
      </c>
      <c r="D75" s="486" t="s">
        <v>828</v>
      </c>
      <c r="E75" s="486" t="s">
        <v>913</v>
      </c>
      <c r="F75" s="486" t="s">
        <v>916</v>
      </c>
      <c r="G75" s="486" t="s">
        <v>917</v>
      </c>
      <c r="H75" s="490"/>
      <c r="I75" s="490"/>
      <c r="J75" s="486"/>
      <c r="K75" s="486"/>
      <c r="L75" s="490"/>
      <c r="M75" s="490"/>
      <c r="N75" s="486"/>
      <c r="O75" s="486"/>
      <c r="P75" s="490">
        <v>72</v>
      </c>
      <c r="Q75" s="490">
        <v>15048</v>
      </c>
      <c r="R75" s="527"/>
      <c r="S75" s="491">
        <v>209</v>
      </c>
    </row>
    <row r="76" spans="1:19" ht="14.45" customHeight="1" x14ac:dyDescent="0.2">
      <c r="A76" s="485"/>
      <c r="B76" s="486" t="s">
        <v>912</v>
      </c>
      <c r="C76" s="486" t="s">
        <v>476</v>
      </c>
      <c r="D76" s="486" t="s">
        <v>868</v>
      </c>
      <c r="E76" s="486" t="s">
        <v>913</v>
      </c>
      <c r="F76" s="486" t="s">
        <v>916</v>
      </c>
      <c r="G76" s="486" t="s">
        <v>917</v>
      </c>
      <c r="H76" s="490"/>
      <c r="I76" s="490"/>
      <c r="J76" s="486"/>
      <c r="K76" s="486"/>
      <c r="L76" s="490"/>
      <c r="M76" s="490"/>
      <c r="N76" s="486"/>
      <c r="O76" s="486"/>
      <c r="P76" s="490">
        <v>95</v>
      </c>
      <c r="Q76" s="490">
        <v>19855</v>
      </c>
      <c r="R76" s="527"/>
      <c r="S76" s="491">
        <v>209</v>
      </c>
    </row>
    <row r="77" spans="1:19" ht="14.45" customHeight="1" x14ac:dyDescent="0.2">
      <c r="A77" s="485"/>
      <c r="B77" s="486" t="s">
        <v>912</v>
      </c>
      <c r="C77" s="486" t="s">
        <v>476</v>
      </c>
      <c r="D77" s="486" t="s">
        <v>859</v>
      </c>
      <c r="E77" s="486" t="s">
        <v>913</v>
      </c>
      <c r="F77" s="486" t="s">
        <v>916</v>
      </c>
      <c r="G77" s="486" t="s">
        <v>917</v>
      </c>
      <c r="H77" s="490"/>
      <c r="I77" s="490"/>
      <c r="J77" s="486"/>
      <c r="K77" s="486"/>
      <c r="L77" s="490"/>
      <c r="M77" s="490"/>
      <c r="N77" s="486"/>
      <c r="O77" s="486"/>
      <c r="P77" s="490">
        <v>348</v>
      </c>
      <c r="Q77" s="490">
        <v>72732</v>
      </c>
      <c r="R77" s="527"/>
      <c r="S77" s="491">
        <v>209</v>
      </c>
    </row>
    <row r="78" spans="1:19" ht="14.45" customHeight="1" x14ac:dyDescent="0.2">
      <c r="A78" s="485"/>
      <c r="B78" s="486" t="s">
        <v>912</v>
      </c>
      <c r="C78" s="486" t="s">
        <v>476</v>
      </c>
      <c r="D78" s="486" t="s">
        <v>845</v>
      </c>
      <c r="E78" s="486" t="s">
        <v>913</v>
      </c>
      <c r="F78" s="486" t="s">
        <v>916</v>
      </c>
      <c r="G78" s="486" t="s">
        <v>917</v>
      </c>
      <c r="H78" s="490"/>
      <c r="I78" s="490"/>
      <c r="J78" s="486"/>
      <c r="K78" s="486"/>
      <c r="L78" s="490"/>
      <c r="M78" s="490"/>
      <c r="N78" s="486"/>
      <c r="O78" s="486"/>
      <c r="P78" s="490">
        <v>133</v>
      </c>
      <c r="Q78" s="490">
        <v>27891</v>
      </c>
      <c r="R78" s="527"/>
      <c r="S78" s="491">
        <v>209.70676691729324</v>
      </c>
    </row>
    <row r="79" spans="1:19" ht="14.45" customHeight="1" x14ac:dyDescent="0.2">
      <c r="A79" s="485"/>
      <c r="B79" s="486" t="s">
        <v>912</v>
      </c>
      <c r="C79" s="486" t="s">
        <v>476</v>
      </c>
      <c r="D79" s="486" t="s">
        <v>899</v>
      </c>
      <c r="E79" s="486" t="s">
        <v>913</v>
      </c>
      <c r="F79" s="486" t="s">
        <v>916</v>
      </c>
      <c r="G79" s="486" t="s">
        <v>917</v>
      </c>
      <c r="H79" s="490"/>
      <c r="I79" s="490"/>
      <c r="J79" s="486"/>
      <c r="K79" s="486"/>
      <c r="L79" s="490">
        <v>52</v>
      </c>
      <c r="M79" s="490">
        <v>10868</v>
      </c>
      <c r="N79" s="486"/>
      <c r="O79" s="486">
        <v>209</v>
      </c>
      <c r="P79" s="490">
        <v>393</v>
      </c>
      <c r="Q79" s="490">
        <v>82593</v>
      </c>
      <c r="R79" s="527"/>
      <c r="S79" s="491">
        <v>210.16030534351145</v>
      </c>
    </row>
    <row r="80" spans="1:19" ht="14.45" customHeight="1" x14ac:dyDescent="0.2">
      <c r="A80" s="485"/>
      <c r="B80" s="486" t="s">
        <v>912</v>
      </c>
      <c r="C80" s="486" t="s">
        <v>476</v>
      </c>
      <c r="D80" s="486" t="s">
        <v>899</v>
      </c>
      <c r="E80" s="486" t="s">
        <v>913</v>
      </c>
      <c r="F80" s="486" t="s">
        <v>918</v>
      </c>
      <c r="G80" s="486" t="s">
        <v>919</v>
      </c>
      <c r="H80" s="490"/>
      <c r="I80" s="490"/>
      <c r="J80" s="486"/>
      <c r="K80" s="486"/>
      <c r="L80" s="490"/>
      <c r="M80" s="490"/>
      <c r="N80" s="486"/>
      <c r="O80" s="486"/>
      <c r="P80" s="490">
        <v>5</v>
      </c>
      <c r="Q80" s="490">
        <v>1045</v>
      </c>
      <c r="R80" s="527"/>
      <c r="S80" s="491">
        <v>209</v>
      </c>
    </row>
    <row r="81" spans="1:19" ht="14.45" customHeight="1" x14ac:dyDescent="0.2">
      <c r="A81" s="485"/>
      <c r="B81" s="486" t="s">
        <v>912</v>
      </c>
      <c r="C81" s="486" t="s">
        <v>476</v>
      </c>
      <c r="D81" s="486" t="s">
        <v>903</v>
      </c>
      <c r="E81" s="486" t="s">
        <v>913</v>
      </c>
      <c r="F81" s="486" t="s">
        <v>916</v>
      </c>
      <c r="G81" s="486" t="s">
        <v>917</v>
      </c>
      <c r="H81" s="490"/>
      <c r="I81" s="490"/>
      <c r="J81" s="486"/>
      <c r="K81" s="486"/>
      <c r="L81" s="490"/>
      <c r="M81" s="490"/>
      <c r="N81" s="486"/>
      <c r="O81" s="486"/>
      <c r="P81" s="490">
        <v>101</v>
      </c>
      <c r="Q81" s="490">
        <v>21109</v>
      </c>
      <c r="R81" s="527"/>
      <c r="S81" s="491">
        <v>209</v>
      </c>
    </row>
    <row r="82" spans="1:19" ht="14.45" customHeight="1" x14ac:dyDescent="0.2">
      <c r="A82" s="485"/>
      <c r="B82" s="486" t="s">
        <v>912</v>
      </c>
      <c r="C82" s="486" t="s">
        <v>476</v>
      </c>
      <c r="D82" s="486" t="s">
        <v>858</v>
      </c>
      <c r="E82" s="486" t="s">
        <v>913</v>
      </c>
      <c r="F82" s="486" t="s">
        <v>914</v>
      </c>
      <c r="G82" s="486" t="s">
        <v>915</v>
      </c>
      <c r="H82" s="490"/>
      <c r="I82" s="490"/>
      <c r="J82" s="486"/>
      <c r="K82" s="486"/>
      <c r="L82" s="490"/>
      <c r="M82" s="490"/>
      <c r="N82" s="486"/>
      <c r="O82" s="486"/>
      <c r="P82" s="490">
        <v>90</v>
      </c>
      <c r="Q82" s="490">
        <v>18810</v>
      </c>
      <c r="R82" s="527"/>
      <c r="S82" s="491">
        <v>209</v>
      </c>
    </row>
    <row r="83" spans="1:19" ht="14.45" customHeight="1" x14ac:dyDescent="0.2">
      <c r="A83" s="485"/>
      <c r="B83" s="486" t="s">
        <v>912</v>
      </c>
      <c r="C83" s="486" t="s">
        <v>476</v>
      </c>
      <c r="D83" s="486" t="s">
        <v>858</v>
      </c>
      <c r="E83" s="486" t="s">
        <v>913</v>
      </c>
      <c r="F83" s="486" t="s">
        <v>916</v>
      </c>
      <c r="G83" s="486" t="s">
        <v>917</v>
      </c>
      <c r="H83" s="490"/>
      <c r="I83" s="490"/>
      <c r="J83" s="486"/>
      <c r="K83" s="486"/>
      <c r="L83" s="490"/>
      <c r="M83" s="490"/>
      <c r="N83" s="486"/>
      <c r="O83" s="486"/>
      <c r="P83" s="490">
        <v>429</v>
      </c>
      <c r="Q83" s="490">
        <v>89999</v>
      </c>
      <c r="R83" s="527"/>
      <c r="S83" s="491">
        <v>209.78787878787878</v>
      </c>
    </row>
    <row r="84" spans="1:19" ht="14.45" customHeight="1" x14ac:dyDescent="0.2">
      <c r="A84" s="485"/>
      <c r="B84" s="486" t="s">
        <v>912</v>
      </c>
      <c r="C84" s="486" t="s">
        <v>476</v>
      </c>
      <c r="D84" s="486" t="s">
        <v>858</v>
      </c>
      <c r="E84" s="486" t="s">
        <v>913</v>
      </c>
      <c r="F84" s="486" t="s">
        <v>918</v>
      </c>
      <c r="G84" s="486" t="s">
        <v>919</v>
      </c>
      <c r="H84" s="490"/>
      <c r="I84" s="490"/>
      <c r="J84" s="486"/>
      <c r="K84" s="486"/>
      <c r="L84" s="490"/>
      <c r="M84" s="490"/>
      <c r="N84" s="486"/>
      <c r="O84" s="486"/>
      <c r="P84" s="490">
        <v>113</v>
      </c>
      <c r="Q84" s="490">
        <v>23617</v>
      </c>
      <c r="R84" s="527"/>
      <c r="S84" s="491">
        <v>209</v>
      </c>
    </row>
    <row r="85" spans="1:19" ht="14.45" customHeight="1" x14ac:dyDescent="0.2">
      <c r="A85" s="485"/>
      <c r="B85" s="486" t="s">
        <v>912</v>
      </c>
      <c r="C85" s="486" t="s">
        <v>476</v>
      </c>
      <c r="D85" s="486" t="s">
        <v>833</v>
      </c>
      <c r="E85" s="486" t="s">
        <v>913</v>
      </c>
      <c r="F85" s="486" t="s">
        <v>916</v>
      </c>
      <c r="G85" s="486" t="s">
        <v>917</v>
      </c>
      <c r="H85" s="490"/>
      <c r="I85" s="490"/>
      <c r="J85" s="486"/>
      <c r="K85" s="486"/>
      <c r="L85" s="490"/>
      <c r="M85" s="490"/>
      <c r="N85" s="486"/>
      <c r="O85" s="486"/>
      <c r="P85" s="490">
        <v>42</v>
      </c>
      <c r="Q85" s="490">
        <v>8778</v>
      </c>
      <c r="R85" s="527"/>
      <c r="S85" s="491">
        <v>209</v>
      </c>
    </row>
    <row r="86" spans="1:19" ht="14.45" customHeight="1" x14ac:dyDescent="0.2">
      <c r="A86" s="485"/>
      <c r="B86" s="486" t="s">
        <v>912</v>
      </c>
      <c r="C86" s="486" t="s">
        <v>476</v>
      </c>
      <c r="D86" s="486" t="s">
        <v>873</v>
      </c>
      <c r="E86" s="486" t="s">
        <v>913</v>
      </c>
      <c r="F86" s="486" t="s">
        <v>916</v>
      </c>
      <c r="G86" s="486" t="s">
        <v>917</v>
      </c>
      <c r="H86" s="490"/>
      <c r="I86" s="490"/>
      <c r="J86" s="486"/>
      <c r="K86" s="486"/>
      <c r="L86" s="490"/>
      <c r="M86" s="490"/>
      <c r="N86" s="486"/>
      <c r="O86" s="486"/>
      <c r="P86" s="490">
        <v>49</v>
      </c>
      <c r="Q86" s="490">
        <v>10339</v>
      </c>
      <c r="R86" s="527"/>
      <c r="S86" s="491">
        <v>211</v>
      </c>
    </row>
    <row r="87" spans="1:19" ht="14.45" customHeight="1" x14ac:dyDescent="0.2">
      <c r="A87" s="485"/>
      <c r="B87" s="486" t="s">
        <v>912</v>
      </c>
      <c r="C87" s="486" t="s">
        <v>476</v>
      </c>
      <c r="D87" s="486" t="s">
        <v>825</v>
      </c>
      <c r="E87" s="486" t="s">
        <v>913</v>
      </c>
      <c r="F87" s="486" t="s">
        <v>914</v>
      </c>
      <c r="G87" s="486" t="s">
        <v>915</v>
      </c>
      <c r="H87" s="490"/>
      <c r="I87" s="490"/>
      <c r="J87" s="486"/>
      <c r="K87" s="486"/>
      <c r="L87" s="490"/>
      <c r="M87" s="490"/>
      <c r="N87" s="486"/>
      <c r="O87" s="486"/>
      <c r="P87" s="490">
        <v>58</v>
      </c>
      <c r="Q87" s="490">
        <v>12122</v>
      </c>
      <c r="R87" s="527"/>
      <c r="S87" s="491">
        <v>209</v>
      </c>
    </row>
    <row r="88" spans="1:19" ht="14.45" customHeight="1" x14ac:dyDescent="0.2">
      <c r="A88" s="485"/>
      <c r="B88" s="486" t="s">
        <v>912</v>
      </c>
      <c r="C88" s="486" t="s">
        <v>476</v>
      </c>
      <c r="D88" s="486" t="s">
        <v>825</v>
      </c>
      <c r="E88" s="486" t="s">
        <v>913</v>
      </c>
      <c r="F88" s="486" t="s">
        <v>916</v>
      </c>
      <c r="G88" s="486" t="s">
        <v>917</v>
      </c>
      <c r="H88" s="490"/>
      <c r="I88" s="490"/>
      <c r="J88" s="486"/>
      <c r="K88" s="486"/>
      <c r="L88" s="490"/>
      <c r="M88" s="490"/>
      <c r="N88" s="486"/>
      <c r="O88" s="486"/>
      <c r="P88" s="490">
        <v>408</v>
      </c>
      <c r="Q88" s="490">
        <v>85582</v>
      </c>
      <c r="R88" s="527"/>
      <c r="S88" s="491">
        <v>209.75980392156862</v>
      </c>
    </row>
    <row r="89" spans="1:19" ht="14.45" customHeight="1" x14ac:dyDescent="0.2">
      <c r="A89" s="485"/>
      <c r="B89" s="486" t="s">
        <v>912</v>
      </c>
      <c r="C89" s="486" t="s">
        <v>476</v>
      </c>
      <c r="D89" s="486" t="s">
        <v>825</v>
      </c>
      <c r="E89" s="486" t="s">
        <v>913</v>
      </c>
      <c r="F89" s="486" t="s">
        <v>918</v>
      </c>
      <c r="G89" s="486" t="s">
        <v>919</v>
      </c>
      <c r="H89" s="490"/>
      <c r="I89" s="490"/>
      <c r="J89" s="486"/>
      <c r="K89" s="486"/>
      <c r="L89" s="490"/>
      <c r="M89" s="490"/>
      <c r="N89" s="486"/>
      <c r="O89" s="486"/>
      <c r="P89" s="490">
        <v>75</v>
      </c>
      <c r="Q89" s="490">
        <v>15675</v>
      </c>
      <c r="R89" s="527"/>
      <c r="S89" s="491">
        <v>209</v>
      </c>
    </row>
    <row r="90" spans="1:19" ht="14.45" customHeight="1" x14ac:dyDescent="0.2">
      <c r="A90" s="485"/>
      <c r="B90" s="486" t="s">
        <v>912</v>
      </c>
      <c r="C90" s="486" t="s">
        <v>476</v>
      </c>
      <c r="D90" s="486" t="s">
        <v>878</v>
      </c>
      <c r="E90" s="486" t="s">
        <v>913</v>
      </c>
      <c r="F90" s="486" t="s">
        <v>916</v>
      </c>
      <c r="G90" s="486" t="s">
        <v>917</v>
      </c>
      <c r="H90" s="490"/>
      <c r="I90" s="490"/>
      <c r="J90" s="486"/>
      <c r="K90" s="486"/>
      <c r="L90" s="490"/>
      <c r="M90" s="490"/>
      <c r="N90" s="486"/>
      <c r="O90" s="486"/>
      <c r="P90" s="490">
        <v>364</v>
      </c>
      <c r="Q90" s="490">
        <v>76166</v>
      </c>
      <c r="R90" s="527"/>
      <c r="S90" s="491">
        <v>209.24725274725276</v>
      </c>
    </row>
    <row r="91" spans="1:19" ht="14.45" customHeight="1" x14ac:dyDescent="0.2">
      <c r="A91" s="485"/>
      <c r="B91" s="486" t="s">
        <v>912</v>
      </c>
      <c r="C91" s="486" t="s">
        <v>476</v>
      </c>
      <c r="D91" s="486" t="s">
        <v>880</v>
      </c>
      <c r="E91" s="486" t="s">
        <v>913</v>
      </c>
      <c r="F91" s="486" t="s">
        <v>916</v>
      </c>
      <c r="G91" s="486" t="s">
        <v>917</v>
      </c>
      <c r="H91" s="490"/>
      <c r="I91" s="490"/>
      <c r="J91" s="486"/>
      <c r="K91" s="486"/>
      <c r="L91" s="490"/>
      <c r="M91" s="490"/>
      <c r="N91" s="486"/>
      <c r="O91" s="486"/>
      <c r="P91" s="490">
        <v>77</v>
      </c>
      <c r="Q91" s="490">
        <v>16093</v>
      </c>
      <c r="R91" s="527"/>
      <c r="S91" s="491">
        <v>209</v>
      </c>
    </row>
    <row r="92" spans="1:19" ht="14.45" customHeight="1" x14ac:dyDescent="0.2">
      <c r="A92" s="485"/>
      <c r="B92" s="486" t="s">
        <v>912</v>
      </c>
      <c r="C92" s="486" t="s">
        <v>476</v>
      </c>
      <c r="D92" s="486" t="s">
        <v>865</v>
      </c>
      <c r="E92" s="486" t="s">
        <v>913</v>
      </c>
      <c r="F92" s="486" t="s">
        <v>916</v>
      </c>
      <c r="G92" s="486" t="s">
        <v>917</v>
      </c>
      <c r="H92" s="490"/>
      <c r="I92" s="490"/>
      <c r="J92" s="486"/>
      <c r="K92" s="486"/>
      <c r="L92" s="490"/>
      <c r="M92" s="490"/>
      <c r="N92" s="486"/>
      <c r="O92" s="486"/>
      <c r="P92" s="490">
        <v>111</v>
      </c>
      <c r="Q92" s="490">
        <v>23199</v>
      </c>
      <c r="R92" s="527"/>
      <c r="S92" s="491">
        <v>209</v>
      </c>
    </row>
    <row r="93" spans="1:19" ht="14.45" customHeight="1" x14ac:dyDescent="0.2">
      <c r="A93" s="485"/>
      <c r="B93" s="486" t="s">
        <v>912</v>
      </c>
      <c r="C93" s="486" t="s">
        <v>476</v>
      </c>
      <c r="D93" s="486" t="s">
        <v>827</v>
      </c>
      <c r="E93" s="486" t="s">
        <v>913</v>
      </c>
      <c r="F93" s="486" t="s">
        <v>916</v>
      </c>
      <c r="G93" s="486" t="s">
        <v>917</v>
      </c>
      <c r="H93" s="490"/>
      <c r="I93" s="490"/>
      <c r="J93" s="486"/>
      <c r="K93" s="486"/>
      <c r="L93" s="490"/>
      <c r="M93" s="490"/>
      <c r="N93" s="486"/>
      <c r="O93" s="486"/>
      <c r="P93" s="490">
        <v>588</v>
      </c>
      <c r="Q93" s="490">
        <v>123336</v>
      </c>
      <c r="R93" s="527"/>
      <c r="S93" s="491">
        <v>209.75510204081633</v>
      </c>
    </row>
    <row r="94" spans="1:19" ht="14.45" customHeight="1" x14ac:dyDescent="0.2">
      <c r="A94" s="485"/>
      <c r="B94" s="486" t="s">
        <v>912</v>
      </c>
      <c r="C94" s="486" t="s">
        <v>476</v>
      </c>
      <c r="D94" s="486" t="s">
        <v>827</v>
      </c>
      <c r="E94" s="486" t="s">
        <v>913</v>
      </c>
      <c r="F94" s="486" t="s">
        <v>918</v>
      </c>
      <c r="G94" s="486" t="s">
        <v>919</v>
      </c>
      <c r="H94" s="490"/>
      <c r="I94" s="490"/>
      <c r="J94" s="486"/>
      <c r="K94" s="486"/>
      <c r="L94" s="490"/>
      <c r="M94" s="490"/>
      <c r="N94" s="486"/>
      <c r="O94" s="486"/>
      <c r="P94" s="490">
        <v>43</v>
      </c>
      <c r="Q94" s="490">
        <v>8987</v>
      </c>
      <c r="R94" s="527"/>
      <c r="S94" s="491">
        <v>209</v>
      </c>
    </row>
    <row r="95" spans="1:19" ht="14.45" customHeight="1" x14ac:dyDescent="0.2">
      <c r="A95" s="485"/>
      <c r="B95" s="486" t="s">
        <v>912</v>
      </c>
      <c r="C95" s="486" t="s">
        <v>476</v>
      </c>
      <c r="D95" s="486" t="s">
        <v>890</v>
      </c>
      <c r="E95" s="486" t="s">
        <v>913</v>
      </c>
      <c r="F95" s="486" t="s">
        <v>916</v>
      </c>
      <c r="G95" s="486" t="s">
        <v>917</v>
      </c>
      <c r="H95" s="490"/>
      <c r="I95" s="490"/>
      <c r="J95" s="486"/>
      <c r="K95" s="486"/>
      <c r="L95" s="490"/>
      <c r="M95" s="490"/>
      <c r="N95" s="486"/>
      <c r="O95" s="486"/>
      <c r="P95" s="490">
        <v>155</v>
      </c>
      <c r="Q95" s="490">
        <v>32567</v>
      </c>
      <c r="R95" s="527"/>
      <c r="S95" s="491">
        <v>210.10967741935485</v>
      </c>
    </row>
    <row r="96" spans="1:19" ht="14.45" customHeight="1" x14ac:dyDescent="0.2">
      <c r="A96" s="485"/>
      <c r="B96" s="486" t="s">
        <v>912</v>
      </c>
      <c r="C96" s="486" t="s">
        <v>476</v>
      </c>
      <c r="D96" s="486" t="s">
        <v>890</v>
      </c>
      <c r="E96" s="486" t="s">
        <v>913</v>
      </c>
      <c r="F96" s="486" t="s">
        <v>918</v>
      </c>
      <c r="G96" s="486" t="s">
        <v>919</v>
      </c>
      <c r="H96" s="490"/>
      <c r="I96" s="490"/>
      <c r="J96" s="486"/>
      <c r="K96" s="486"/>
      <c r="L96" s="490"/>
      <c r="M96" s="490"/>
      <c r="N96" s="486"/>
      <c r="O96" s="486"/>
      <c r="P96" s="490">
        <v>5</v>
      </c>
      <c r="Q96" s="490">
        <v>1045</v>
      </c>
      <c r="R96" s="527"/>
      <c r="S96" s="491">
        <v>209</v>
      </c>
    </row>
    <row r="97" spans="1:19" ht="14.45" customHeight="1" x14ac:dyDescent="0.2">
      <c r="A97" s="485"/>
      <c r="B97" s="486" t="s">
        <v>912</v>
      </c>
      <c r="C97" s="486" t="s">
        <v>476</v>
      </c>
      <c r="D97" s="486" t="s">
        <v>869</v>
      </c>
      <c r="E97" s="486" t="s">
        <v>913</v>
      </c>
      <c r="F97" s="486" t="s">
        <v>916</v>
      </c>
      <c r="G97" s="486" t="s">
        <v>917</v>
      </c>
      <c r="H97" s="490"/>
      <c r="I97" s="490"/>
      <c r="J97" s="486"/>
      <c r="K97" s="486"/>
      <c r="L97" s="490"/>
      <c r="M97" s="490"/>
      <c r="N97" s="486"/>
      <c r="O97" s="486"/>
      <c r="P97" s="490">
        <v>112</v>
      </c>
      <c r="Q97" s="490">
        <v>23408</v>
      </c>
      <c r="R97" s="527"/>
      <c r="S97" s="491">
        <v>209</v>
      </c>
    </row>
    <row r="98" spans="1:19" ht="14.45" customHeight="1" x14ac:dyDescent="0.2">
      <c r="A98" s="485"/>
      <c r="B98" s="486" t="s">
        <v>912</v>
      </c>
      <c r="C98" s="486" t="s">
        <v>476</v>
      </c>
      <c r="D98" s="486" t="s">
        <v>826</v>
      </c>
      <c r="E98" s="486" t="s">
        <v>913</v>
      </c>
      <c r="F98" s="486" t="s">
        <v>916</v>
      </c>
      <c r="G98" s="486" t="s">
        <v>917</v>
      </c>
      <c r="H98" s="490"/>
      <c r="I98" s="490"/>
      <c r="J98" s="486"/>
      <c r="K98" s="486"/>
      <c r="L98" s="490"/>
      <c r="M98" s="490"/>
      <c r="N98" s="486"/>
      <c r="O98" s="486"/>
      <c r="P98" s="490">
        <v>185</v>
      </c>
      <c r="Q98" s="490">
        <v>39035</v>
      </c>
      <c r="R98" s="527"/>
      <c r="S98" s="491">
        <v>211</v>
      </c>
    </row>
    <row r="99" spans="1:19" ht="14.45" customHeight="1" x14ac:dyDescent="0.2">
      <c r="A99" s="485"/>
      <c r="B99" s="486" t="s">
        <v>912</v>
      </c>
      <c r="C99" s="486" t="s">
        <v>476</v>
      </c>
      <c r="D99" s="486" t="s">
        <v>834</v>
      </c>
      <c r="E99" s="486" t="s">
        <v>913</v>
      </c>
      <c r="F99" s="486" t="s">
        <v>916</v>
      </c>
      <c r="G99" s="486" t="s">
        <v>917</v>
      </c>
      <c r="H99" s="490"/>
      <c r="I99" s="490"/>
      <c r="J99" s="486"/>
      <c r="K99" s="486"/>
      <c r="L99" s="490"/>
      <c r="M99" s="490"/>
      <c r="N99" s="486"/>
      <c r="O99" s="486"/>
      <c r="P99" s="490">
        <v>151</v>
      </c>
      <c r="Q99" s="490">
        <v>31559</v>
      </c>
      <c r="R99" s="527"/>
      <c r="S99" s="491">
        <v>209</v>
      </c>
    </row>
    <row r="100" spans="1:19" ht="14.45" customHeight="1" x14ac:dyDescent="0.2">
      <c r="A100" s="485"/>
      <c r="B100" s="486" t="s">
        <v>912</v>
      </c>
      <c r="C100" s="486" t="s">
        <v>476</v>
      </c>
      <c r="D100" s="486" t="s">
        <v>889</v>
      </c>
      <c r="E100" s="486" t="s">
        <v>913</v>
      </c>
      <c r="F100" s="486" t="s">
        <v>916</v>
      </c>
      <c r="G100" s="486" t="s">
        <v>917</v>
      </c>
      <c r="H100" s="490"/>
      <c r="I100" s="490"/>
      <c r="J100" s="486"/>
      <c r="K100" s="486"/>
      <c r="L100" s="490"/>
      <c r="M100" s="490"/>
      <c r="N100" s="486"/>
      <c r="O100" s="486"/>
      <c r="P100" s="490">
        <v>186</v>
      </c>
      <c r="Q100" s="490">
        <v>39018</v>
      </c>
      <c r="R100" s="527"/>
      <c r="S100" s="491">
        <v>209.7741935483871</v>
      </c>
    </row>
    <row r="101" spans="1:19" ht="14.45" customHeight="1" x14ac:dyDescent="0.2">
      <c r="A101" s="485"/>
      <c r="B101" s="486" t="s">
        <v>912</v>
      </c>
      <c r="C101" s="486" t="s">
        <v>476</v>
      </c>
      <c r="D101" s="486" t="s">
        <v>910</v>
      </c>
      <c r="E101" s="486" t="s">
        <v>913</v>
      </c>
      <c r="F101" s="486" t="s">
        <v>916</v>
      </c>
      <c r="G101" s="486" t="s">
        <v>917</v>
      </c>
      <c r="H101" s="490"/>
      <c r="I101" s="490"/>
      <c r="J101" s="486"/>
      <c r="K101" s="486"/>
      <c r="L101" s="490"/>
      <c r="M101" s="490"/>
      <c r="N101" s="486"/>
      <c r="O101" s="486"/>
      <c r="P101" s="490">
        <v>119</v>
      </c>
      <c r="Q101" s="490">
        <v>24985</v>
      </c>
      <c r="R101" s="527"/>
      <c r="S101" s="491">
        <v>209.9579831932773</v>
      </c>
    </row>
    <row r="102" spans="1:19" ht="14.45" customHeight="1" x14ac:dyDescent="0.2">
      <c r="A102" s="485"/>
      <c r="B102" s="486" t="s">
        <v>912</v>
      </c>
      <c r="C102" s="486" t="s">
        <v>476</v>
      </c>
      <c r="D102" s="486" t="s">
        <v>867</v>
      </c>
      <c r="E102" s="486" t="s">
        <v>913</v>
      </c>
      <c r="F102" s="486" t="s">
        <v>916</v>
      </c>
      <c r="G102" s="486" t="s">
        <v>917</v>
      </c>
      <c r="H102" s="490"/>
      <c r="I102" s="490"/>
      <c r="J102" s="486"/>
      <c r="K102" s="486"/>
      <c r="L102" s="490"/>
      <c r="M102" s="490"/>
      <c r="N102" s="486"/>
      <c r="O102" s="486"/>
      <c r="P102" s="490">
        <v>275</v>
      </c>
      <c r="Q102" s="490">
        <v>57597</v>
      </c>
      <c r="R102" s="527"/>
      <c r="S102" s="491">
        <v>209.44363636363636</v>
      </c>
    </row>
    <row r="103" spans="1:19" ht="14.45" customHeight="1" x14ac:dyDescent="0.2">
      <c r="A103" s="485"/>
      <c r="B103" s="486" t="s">
        <v>912</v>
      </c>
      <c r="C103" s="486" t="s">
        <v>476</v>
      </c>
      <c r="D103" s="486" t="s">
        <v>888</v>
      </c>
      <c r="E103" s="486" t="s">
        <v>913</v>
      </c>
      <c r="F103" s="486" t="s">
        <v>916</v>
      </c>
      <c r="G103" s="486" t="s">
        <v>917</v>
      </c>
      <c r="H103" s="490"/>
      <c r="I103" s="490"/>
      <c r="J103" s="486"/>
      <c r="K103" s="486"/>
      <c r="L103" s="490"/>
      <c r="M103" s="490"/>
      <c r="N103" s="486"/>
      <c r="O103" s="486"/>
      <c r="P103" s="490">
        <v>245</v>
      </c>
      <c r="Q103" s="490">
        <v>51285</v>
      </c>
      <c r="R103" s="527"/>
      <c r="S103" s="491">
        <v>209.32653061224491</v>
      </c>
    </row>
    <row r="104" spans="1:19" ht="14.45" customHeight="1" x14ac:dyDescent="0.2">
      <c r="A104" s="485"/>
      <c r="B104" s="486" t="s">
        <v>912</v>
      </c>
      <c r="C104" s="486" t="s">
        <v>476</v>
      </c>
      <c r="D104" s="486" t="s">
        <v>860</v>
      </c>
      <c r="E104" s="486" t="s">
        <v>913</v>
      </c>
      <c r="F104" s="486" t="s">
        <v>914</v>
      </c>
      <c r="G104" s="486" t="s">
        <v>915</v>
      </c>
      <c r="H104" s="490"/>
      <c r="I104" s="490"/>
      <c r="J104" s="486"/>
      <c r="K104" s="486"/>
      <c r="L104" s="490"/>
      <c r="M104" s="490"/>
      <c r="N104" s="486"/>
      <c r="O104" s="486"/>
      <c r="P104" s="490">
        <v>10</v>
      </c>
      <c r="Q104" s="490">
        <v>2090</v>
      </c>
      <c r="R104" s="527"/>
      <c r="S104" s="491">
        <v>209</v>
      </c>
    </row>
    <row r="105" spans="1:19" ht="14.45" customHeight="1" x14ac:dyDescent="0.2">
      <c r="A105" s="485"/>
      <c r="B105" s="486" t="s">
        <v>912</v>
      </c>
      <c r="C105" s="486" t="s">
        <v>476</v>
      </c>
      <c r="D105" s="486" t="s">
        <v>860</v>
      </c>
      <c r="E105" s="486" t="s">
        <v>913</v>
      </c>
      <c r="F105" s="486" t="s">
        <v>916</v>
      </c>
      <c r="G105" s="486" t="s">
        <v>917</v>
      </c>
      <c r="H105" s="490"/>
      <c r="I105" s="490"/>
      <c r="J105" s="486"/>
      <c r="K105" s="486"/>
      <c r="L105" s="490"/>
      <c r="M105" s="490"/>
      <c r="N105" s="486"/>
      <c r="O105" s="486"/>
      <c r="P105" s="490">
        <v>134</v>
      </c>
      <c r="Q105" s="490">
        <v>28006</v>
      </c>
      <c r="R105" s="527"/>
      <c r="S105" s="491">
        <v>209</v>
      </c>
    </row>
    <row r="106" spans="1:19" ht="14.45" customHeight="1" x14ac:dyDescent="0.2">
      <c r="A106" s="485"/>
      <c r="B106" s="486" t="s">
        <v>912</v>
      </c>
      <c r="C106" s="486" t="s">
        <v>476</v>
      </c>
      <c r="D106" s="486" t="s">
        <v>843</v>
      </c>
      <c r="E106" s="486" t="s">
        <v>913</v>
      </c>
      <c r="F106" s="486" t="s">
        <v>914</v>
      </c>
      <c r="G106" s="486" t="s">
        <v>915</v>
      </c>
      <c r="H106" s="490"/>
      <c r="I106" s="490"/>
      <c r="J106" s="486"/>
      <c r="K106" s="486"/>
      <c r="L106" s="490"/>
      <c r="M106" s="490"/>
      <c r="N106" s="486"/>
      <c r="O106" s="486"/>
      <c r="P106" s="490">
        <v>10</v>
      </c>
      <c r="Q106" s="490">
        <v>2090</v>
      </c>
      <c r="R106" s="527"/>
      <c r="S106" s="491">
        <v>209</v>
      </c>
    </row>
    <row r="107" spans="1:19" ht="14.45" customHeight="1" x14ac:dyDescent="0.2">
      <c r="A107" s="485"/>
      <c r="B107" s="486" t="s">
        <v>912</v>
      </c>
      <c r="C107" s="486" t="s">
        <v>476</v>
      </c>
      <c r="D107" s="486" t="s">
        <v>843</v>
      </c>
      <c r="E107" s="486" t="s">
        <v>913</v>
      </c>
      <c r="F107" s="486" t="s">
        <v>916</v>
      </c>
      <c r="G107" s="486" t="s">
        <v>917</v>
      </c>
      <c r="H107" s="490"/>
      <c r="I107" s="490"/>
      <c r="J107" s="486"/>
      <c r="K107" s="486"/>
      <c r="L107" s="490"/>
      <c r="M107" s="490"/>
      <c r="N107" s="486"/>
      <c r="O107" s="486"/>
      <c r="P107" s="490">
        <v>455</v>
      </c>
      <c r="Q107" s="490">
        <v>95509</v>
      </c>
      <c r="R107" s="527"/>
      <c r="S107" s="491">
        <v>209.90989010989011</v>
      </c>
    </row>
    <row r="108" spans="1:19" ht="14.45" customHeight="1" x14ac:dyDescent="0.2">
      <c r="A108" s="485"/>
      <c r="B108" s="486" t="s">
        <v>912</v>
      </c>
      <c r="C108" s="486" t="s">
        <v>476</v>
      </c>
      <c r="D108" s="486" t="s">
        <v>843</v>
      </c>
      <c r="E108" s="486" t="s">
        <v>913</v>
      </c>
      <c r="F108" s="486" t="s">
        <v>918</v>
      </c>
      <c r="G108" s="486" t="s">
        <v>919</v>
      </c>
      <c r="H108" s="490"/>
      <c r="I108" s="490"/>
      <c r="J108" s="486"/>
      <c r="K108" s="486"/>
      <c r="L108" s="490"/>
      <c r="M108" s="490"/>
      <c r="N108" s="486"/>
      <c r="O108" s="486"/>
      <c r="P108" s="490">
        <v>99</v>
      </c>
      <c r="Q108" s="490">
        <v>20691</v>
      </c>
      <c r="R108" s="527"/>
      <c r="S108" s="491">
        <v>209</v>
      </c>
    </row>
    <row r="109" spans="1:19" ht="14.45" customHeight="1" x14ac:dyDescent="0.2">
      <c r="A109" s="485"/>
      <c r="B109" s="486" t="s">
        <v>912</v>
      </c>
      <c r="C109" s="486" t="s">
        <v>476</v>
      </c>
      <c r="D109" s="486" t="s">
        <v>830</v>
      </c>
      <c r="E109" s="486" t="s">
        <v>913</v>
      </c>
      <c r="F109" s="486" t="s">
        <v>916</v>
      </c>
      <c r="G109" s="486" t="s">
        <v>917</v>
      </c>
      <c r="H109" s="490"/>
      <c r="I109" s="490"/>
      <c r="J109" s="486"/>
      <c r="K109" s="486"/>
      <c r="L109" s="490"/>
      <c r="M109" s="490"/>
      <c r="N109" s="486"/>
      <c r="O109" s="486"/>
      <c r="P109" s="490">
        <v>234</v>
      </c>
      <c r="Q109" s="490">
        <v>48906</v>
      </c>
      <c r="R109" s="527"/>
      <c r="S109" s="491">
        <v>209</v>
      </c>
    </row>
    <row r="110" spans="1:19" ht="14.45" customHeight="1" x14ac:dyDescent="0.2">
      <c r="A110" s="485"/>
      <c r="B110" s="486" t="s">
        <v>912</v>
      </c>
      <c r="C110" s="486" t="s">
        <v>476</v>
      </c>
      <c r="D110" s="486" t="s">
        <v>830</v>
      </c>
      <c r="E110" s="486" t="s">
        <v>913</v>
      </c>
      <c r="F110" s="486" t="s">
        <v>918</v>
      </c>
      <c r="G110" s="486" t="s">
        <v>919</v>
      </c>
      <c r="H110" s="490"/>
      <c r="I110" s="490"/>
      <c r="J110" s="486"/>
      <c r="K110" s="486"/>
      <c r="L110" s="490"/>
      <c r="M110" s="490"/>
      <c r="N110" s="486"/>
      <c r="O110" s="486"/>
      <c r="P110" s="490">
        <v>10</v>
      </c>
      <c r="Q110" s="490">
        <v>2090</v>
      </c>
      <c r="R110" s="527"/>
      <c r="S110" s="491">
        <v>209</v>
      </c>
    </row>
    <row r="111" spans="1:19" ht="14.45" customHeight="1" x14ac:dyDescent="0.2">
      <c r="A111" s="485"/>
      <c r="B111" s="486" t="s">
        <v>912</v>
      </c>
      <c r="C111" s="486" t="s">
        <v>476</v>
      </c>
      <c r="D111" s="486" t="s">
        <v>893</v>
      </c>
      <c r="E111" s="486" t="s">
        <v>913</v>
      </c>
      <c r="F111" s="486" t="s">
        <v>916</v>
      </c>
      <c r="G111" s="486" t="s">
        <v>917</v>
      </c>
      <c r="H111" s="490"/>
      <c r="I111" s="490"/>
      <c r="J111" s="486"/>
      <c r="K111" s="486"/>
      <c r="L111" s="490"/>
      <c r="M111" s="490"/>
      <c r="N111" s="486"/>
      <c r="O111" s="486"/>
      <c r="P111" s="490">
        <v>168</v>
      </c>
      <c r="Q111" s="490">
        <v>35112</v>
      </c>
      <c r="R111" s="527"/>
      <c r="S111" s="491">
        <v>209</v>
      </c>
    </row>
    <row r="112" spans="1:19" ht="14.45" customHeight="1" x14ac:dyDescent="0.2">
      <c r="A112" s="485"/>
      <c r="B112" s="486" t="s">
        <v>912</v>
      </c>
      <c r="C112" s="486" t="s">
        <v>476</v>
      </c>
      <c r="D112" s="486" t="s">
        <v>832</v>
      </c>
      <c r="E112" s="486" t="s">
        <v>913</v>
      </c>
      <c r="F112" s="486" t="s">
        <v>916</v>
      </c>
      <c r="G112" s="486" t="s">
        <v>917</v>
      </c>
      <c r="H112" s="490"/>
      <c r="I112" s="490"/>
      <c r="J112" s="486"/>
      <c r="K112" s="486"/>
      <c r="L112" s="490"/>
      <c r="M112" s="490"/>
      <c r="N112" s="486"/>
      <c r="O112" s="486"/>
      <c r="P112" s="490">
        <v>193</v>
      </c>
      <c r="Q112" s="490">
        <v>40337</v>
      </c>
      <c r="R112" s="527"/>
      <c r="S112" s="491">
        <v>209</v>
      </c>
    </row>
    <row r="113" spans="1:19" ht="14.45" customHeight="1" x14ac:dyDescent="0.2">
      <c r="A113" s="485"/>
      <c r="B113" s="486" t="s">
        <v>912</v>
      </c>
      <c r="C113" s="486" t="s">
        <v>476</v>
      </c>
      <c r="D113" s="486" t="s">
        <v>906</v>
      </c>
      <c r="E113" s="486" t="s">
        <v>913</v>
      </c>
      <c r="F113" s="486" t="s">
        <v>914</v>
      </c>
      <c r="G113" s="486" t="s">
        <v>915</v>
      </c>
      <c r="H113" s="490"/>
      <c r="I113" s="490"/>
      <c r="J113" s="486"/>
      <c r="K113" s="486"/>
      <c r="L113" s="490"/>
      <c r="M113" s="490"/>
      <c r="N113" s="486"/>
      <c r="O113" s="486"/>
      <c r="P113" s="490">
        <v>61</v>
      </c>
      <c r="Q113" s="490">
        <v>12749</v>
      </c>
      <c r="R113" s="527"/>
      <c r="S113" s="491">
        <v>209</v>
      </c>
    </row>
    <row r="114" spans="1:19" ht="14.45" customHeight="1" x14ac:dyDescent="0.2">
      <c r="A114" s="485"/>
      <c r="B114" s="486" t="s">
        <v>912</v>
      </c>
      <c r="C114" s="486" t="s">
        <v>476</v>
      </c>
      <c r="D114" s="486" t="s">
        <v>906</v>
      </c>
      <c r="E114" s="486" t="s">
        <v>913</v>
      </c>
      <c r="F114" s="486" t="s">
        <v>916</v>
      </c>
      <c r="G114" s="486" t="s">
        <v>917</v>
      </c>
      <c r="H114" s="490"/>
      <c r="I114" s="490"/>
      <c r="J114" s="486"/>
      <c r="K114" s="486"/>
      <c r="L114" s="490"/>
      <c r="M114" s="490"/>
      <c r="N114" s="486"/>
      <c r="O114" s="486"/>
      <c r="P114" s="490">
        <v>307</v>
      </c>
      <c r="Q114" s="490">
        <v>64163</v>
      </c>
      <c r="R114" s="527"/>
      <c r="S114" s="491">
        <v>209</v>
      </c>
    </row>
    <row r="115" spans="1:19" ht="14.45" customHeight="1" x14ac:dyDescent="0.2">
      <c r="A115" s="485"/>
      <c r="B115" s="486" t="s">
        <v>912</v>
      </c>
      <c r="C115" s="486" t="s">
        <v>476</v>
      </c>
      <c r="D115" s="486" t="s">
        <v>906</v>
      </c>
      <c r="E115" s="486" t="s">
        <v>913</v>
      </c>
      <c r="F115" s="486" t="s">
        <v>918</v>
      </c>
      <c r="G115" s="486" t="s">
        <v>919</v>
      </c>
      <c r="H115" s="490"/>
      <c r="I115" s="490"/>
      <c r="J115" s="486"/>
      <c r="K115" s="486"/>
      <c r="L115" s="490"/>
      <c r="M115" s="490"/>
      <c r="N115" s="486"/>
      <c r="O115" s="486"/>
      <c r="P115" s="490">
        <v>20</v>
      </c>
      <c r="Q115" s="490">
        <v>4180</v>
      </c>
      <c r="R115" s="527"/>
      <c r="S115" s="491">
        <v>209</v>
      </c>
    </row>
    <row r="116" spans="1:19" ht="14.45" customHeight="1" x14ac:dyDescent="0.2">
      <c r="A116" s="485"/>
      <c r="B116" s="486" t="s">
        <v>912</v>
      </c>
      <c r="C116" s="486" t="s">
        <v>476</v>
      </c>
      <c r="D116" s="486" t="s">
        <v>866</v>
      </c>
      <c r="E116" s="486" t="s">
        <v>913</v>
      </c>
      <c r="F116" s="486" t="s">
        <v>916</v>
      </c>
      <c r="G116" s="486" t="s">
        <v>917</v>
      </c>
      <c r="H116" s="490"/>
      <c r="I116" s="490"/>
      <c r="J116" s="486"/>
      <c r="K116" s="486"/>
      <c r="L116" s="490"/>
      <c r="M116" s="490"/>
      <c r="N116" s="486"/>
      <c r="O116" s="486"/>
      <c r="P116" s="490">
        <v>484</v>
      </c>
      <c r="Q116" s="490">
        <v>101156</v>
      </c>
      <c r="R116" s="527"/>
      <c r="S116" s="491">
        <v>209</v>
      </c>
    </row>
    <row r="117" spans="1:19" ht="14.45" customHeight="1" x14ac:dyDescent="0.2">
      <c r="A117" s="485"/>
      <c r="B117" s="486" t="s">
        <v>912</v>
      </c>
      <c r="C117" s="486" t="s">
        <v>476</v>
      </c>
      <c r="D117" s="486" t="s">
        <v>564</v>
      </c>
      <c r="E117" s="486" t="s">
        <v>913</v>
      </c>
      <c r="F117" s="486" t="s">
        <v>916</v>
      </c>
      <c r="G117" s="486" t="s">
        <v>917</v>
      </c>
      <c r="H117" s="490"/>
      <c r="I117" s="490"/>
      <c r="J117" s="486"/>
      <c r="K117" s="486"/>
      <c r="L117" s="490"/>
      <c r="M117" s="490"/>
      <c r="N117" s="486"/>
      <c r="O117" s="486"/>
      <c r="P117" s="490">
        <v>338</v>
      </c>
      <c r="Q117" s="490">
        <v>70968</v>
      </c>
      <c r="R117" s="527"/>
      <c r="S117" s="491">
        <v>209.96449704142012</v>
      </c>
    </row>
    <row r="118" spans="1:19" ht="14.45" customHeight="1" x14ac:dyDescent="0.2">
      <c r="A118" s="485"/>
      <c r="B118" s="486" t="s">
        <v>912</v>
      </c>
      <c r="C118" s="486" t="s">
        <v>476</v>
      </c>
      <c r="D118" s="486" t="s">
        <v>564</v>
      </c>
      <c r="E118" s="486" t="s">
        <v>913</v>
      </c>
      <c r="F118" s="486" t="s">
        <v>918</v>
      </c>
      <c r="G118" s="486" t="s">
        <v>919</v>
      </c>
      <c r="H118" s="490"/>
      <c r="I118" s="490"/>
      <c r="J118" s="486"/>
      <c r="K118" s="486"/>
      <c r="L118" s="490"/>
      <c r="M118" s="490"/>
      <c r="N118" s="486"/>
      <c r="O118" s="486"/>
      <c r="P118" s="490">
        <v>80</v>
      </c>
      <c r="Q118" s="490">
        <v>16720</v>
      </c>
      <c r="R118" s="527"/>
      <c r="S118" s="491">
        <v>209</v>
      </c>
    </row>
    <row r="119" spans="1:19" ht="14.45" customHeight="1" x14ac:dyDescent="0.2">
      <c r="A119" s="485"/>
      <c r="B119" s="486" t="s">
        <v>912</v>
      </c>
      <c r="C119" s="486" t="s">
        <v>476</v>
      </c>
      <c r="D119" s="486" t="s">
        <v>885</v>
      </c>
      <c r="E119" s="486" t="s">
        <v>913</v>
      </c>
      <c r="F119" s="486" t="s">
        <v>916</v>
      </c>
      <c r="G119" s="486" t="s">
        <v>917</v>
      </c>
      <c r="H119" s="490"/>
      <c r="I119" s="490"/>
      <c r="J119" s="486"/>
      <c r="K119" s="486"/>
      <c r="L119" s="490"/>
      <c r="M119" s="490"/>
      <c r="N119" s="486"/>
      <c r="O119" s="486"/>
      <c r="P119" s="490">
        <v>419</v>
      </c>
      <c r="Q119" s="490">
        <v>87903</v>
      </c>
      <c r="R119" s="527"/>
      <c r="S119" s="491">
        <v>209.79236276849642</v>
      </c>
    </row>
    <row r="120" spans="1:19" ht="14.45" customHeight="1" x14ac:dyDescent="0.2">
      <c r="A120" s="485"/>
      <c r="B120" s="486" t="s">
        <v>912</v>
      </c>
      <c r="C120" s="486" t="s">
        <v>476</v>
      </c>
      <c r="D120" s="486" t="s">
        <v>856</v>
      </c>
      <c r="E120" s="486" t="s">
        <v>913</v>
      </c>
      <c r="F120" s="486" t="s">
        <v>914</v>
      </c>
      <c r="G120" s="486" t="s">
        <v>915</v>
      </c>
      <c r="H120" s="490"/>
      <c r="I120" s="490"/>
      <c r="J120" s="486"/>
      <c r="K120" s="486"/>
      <c r="L120" s="490"/>
      <c r="M120" s="490"/>
      <c r="N120" s="486"/>
      <c r="O120" s="486"/>
      <c r="P120" s="490">
        <v>37</v>
      </c>
      <c r="Q120" s="490">
        <v>7733</v>
      </c>
      <c r="R120" s="527"/>
      <c r="S120" s="491">
        <v>209</v>
      </c>
    </row>
    <row r="121" spans="1:19" ht="14.45" customHeight="1" x14ac:dyDescent="0.2">
      <c r="A121" s="485"/>
      <c r="B121" s="486" t="s">
        <v>912</v>
      </c>
      <c r="C121" s="486" t="s">
        <v>476</v>
      </c>
      <c r="D121" s="486" t="s">
        <v>856</v>
      </c>
      <c r="E121" s="486" t="s">
        <v>913</v>
      </c>
      <c r="F121" s="486" t="s">
        <v>916</v>
      </c>
      <c r="G121" s="486" t="s">
        <v>917</v>
      </c>
      <c r="H121" s="490"/>
      <c r="I121" s="490"/>
      <c r="J121" s="486"/>
      <c r="K121" s="486"/>
      <c r="L121" s="490"/>
      <c r="M121" s="490"/>
      <c r="N121" s="486"/>
      <c r="O121" s="486"/>
      <c r="P121" s="490">
        <v>614</v>
      </c>
      <c r="Q121" s="490">
        <v>128434</v>
      </c>
      <c r="R121" s="527"/>
      <c r="S121" s="491">
        <v>209.17589576547232</v>
      </c>
    </row>
    <row r="122" spans="1:19" ht="14.45" customHeight="1" x14ac:dyDescent="0.2">
      <c r="A122" s="485"/>
      <c r="B122" s="486" t="s">
        <v>912</v>
      </c>
      <c r="C122" s="486" t="s">
        <v>482</v>
      </c>
      <c r="D122" s="486" t="s">
        <v>821</v>
      </c>
      <c r="E122" s="486" t="s">
        <v>913</v>
      </c>
      <c r="F122" s="486" t="s">
        <v>914</v>
      </c>
      <c r="G122" s="486" t="s">
        <v>915</v>
      </c>
      <c r="H122" s="490"/>
      <c r="I122" s="490"/>
      <c r="J122" s="486"/>
      <c r="K122" s="486"/>
      <c r="L122" s="490"/>
      <c r="M122" s="490"/>
      <c r="N122" s="486"/>
      <c r="O122" s="486"/>
      <c r="P122" s="490">
        <v>81</v>
      </c>
      <c r="Q122" s="490">
        <v>16929</v>
      </c>
      <c r="R122" s="527"/>
      <c r="S122" s="491">
        <v>209</v>
      </c>
    </row>
    <row r="123" spans="1:19" ht="14.45" customHeight="1" x14ac:dyDescent="0.2">
      <c r="A123" s="485"/>
      <c r="B123" s="486" t="s">
        <v>912</v>
      </c>
      <c r="C123" s="486" t="s">
        <v>482</v>
      </c>
      <c r="D123" s="486" t="s">
        <v>821</v>
      </c>
      <c r="E123" s="486" t="s">
        <v>913</v>
      </c>
      <c r="F123" s="486" t="s">
        <v>916</v>
      </c>
      <c r="G123" s="486" t="s">
        <v>917</v>
      </c>
      <c r="H123" s="490"/>
      <c r="I123" s="490"/>
      <c r="J123" s="486"/>
      <c r="K123" s="486"/>
      <c r="L123" s="490"/>
      <c r="M123" s="490"/>
      <c r="N123" s="486"/>
      <c r="O123" s="486"/>
      <c r="P123" s="490">
        <v>2222</v>
      </c>
      <c r="Q123" s="490">
        <v>465494</v>
      </c>
      <c r="R123" s="527"/>
      <c r="S123" s="491">
        <v>209.49324932493249</v>
      </c>
    </row>
    <row r="124" spans="1:19" ht="14.45" customHeight="1" x14ac:dyDescent="0.2">
      <c r="A124" s="485"/>
      <c r="B124" s="486" t="s">
        <v>912</v>
      </c>
      <c r="C124" s="486" t="s">
        <v>482</v>
      </c>
      <c r="D124" s="486" t="s">
        <v>821</v>
      </c>
      <c r="E124" s="486" t="s">
        <v>913</v>
      </c>
      <c r="F124" s="486" t="s">
        <v>918</v>
      </c>
      <c r="G124" s="486" t="s">
        <v>919</v>
      </c>
      <c r="H124" s="490"/>
      <c r="I124" s="490"/>
      <c r="J124" s="486"/>
      <c r="K124" s="486"/>
      <c r="L124" s="490"/>
      <c r="M124" s="490"/>
      <c r="N124" s="486"/>
      <c r="O124" s="486"/>
      <c r="P124" s="490">
        <v>178</v>
      </c>
      <c r="Q124" s="490">
        <v>37202</v>
      </c>
      <c r="R124" s="527"/>
      <c r="S124" s="491">
        <v>209</v>
      </c>
    </row>
    <row r="125" spans="1:19" ht="14.45" customHeight="1" x14ac:dyDescent="0.2">
      <c r="A125" s="485"/>
      <c r="B125" s="486" t="s">
        <v>912</v>
      </c>
      <c r="C125" s="486" t="s">
        <v>482</v>
      </c>
      <c r="D125" s="486" t="s">
        <v>563</v>
      </c>
      <c r="E125" s="486" t="s">
        <v>913</v>
      </c>
      <c r="F125" s="486" t="s">
        <v>916</v>
      </c>
      <c r="G125" s="486" t="s">
        <v>917</v>
      </c>
      <c r="H125" s="490"/>
      <c r="I125" s="490"/>
      <c r="J125" s="486"/>
      <c r="K125" s="486"/>
      <c r="L125" s="490"/>
      <c r="M125" s="490"/>
      <c r="N125" s="486"/>
      <c r="O125" s="486"/>
      <c r="P125" s="490">
        <v>183</v>
      </c>
      <c r="Q125" s="490">
        <v>38411</v>
      </c>
      <c r="R125" s="527"/>
      <c r="S125" s="491">
        <v>209.89617486338798</v>
      </c>
    </row>
    <row r="126" spans="1:19" ht="14.45" customHeight="1" x14ac:dyDescent="0.2">
      <c r="A126" s="485"/>
      <c r="B126" s="486" t="s">
        <v>912</v>
      </c>
      <c r="C126" s="486" t="s">
        <v>482</v>
      </c>
      <c r="D126" s="486" t="s">
        <v>842</v>
      </c>
      <c r="E126" s="486" t="s">
        <v>913</v>
      </c>
      <c r="F126" s="486" t="s">
        <v>914</v>
      </c>
      <c r="G126" s="486" t="s">
        <v>915</v>
      </c>
      <c r="H126" s="490"/>
      <c r="I126" s="490"/>
      <c r="J126" s="486"/>
      <c r="K126" s="486"/>
      <c r="L126" s="490"/>
      <c r="M126" s="490"/>
      <c r="N126" s="486"/>
      <c r="O126" s="486"/>
      <c r="P126" s="490">
        <v>79</v>
      </c>
      <c r="Q126" s="490">
        <v>16511</v>
      </c>
      <c r="R126" s="527"/>
      <c r="S126" s="491">
        <v>209</v>
      </c>
    </row>
    <row r="127" spans="1:19" ht="14.45" customHeight="1" x14ac:dyDescent="0.2">
      <c r="A127" s="485"/>
      <c r="B127" s="486" t="s">
        <v>912</v>
      </c>
      <c r="C127" s="486" t="s">
        <v>482</v>
      </c>
      <c r="D127" s="486" t="s">
        <v>842</v>
      </c>
      <c r="E127" s="486" t="s">
        <v>913</v>
      </c>
      <c r="F127" s="486" t="s">
        <v>916</v>
      </c>
      <c r="G127" s="486" t="s">
        <v>917</v>
      </c>
      <c r="H127" s="490"/>
      <c r="I127" s="490"/>
      <c r="J127" s="486"/>
      <c r="K127" s="486"/>
      <c r="L127" s="490"/>
      <c r="M127" s="490"/>
      <c r="N127" s="486"/>
      <c r="O127" s="486"/>
      <c r="P127" s="490">
        <v>161</v>
      </c>
      <c r="Q127" s="490">
        <v>33829</v>
      </c>
      <c r="R127" s="527"/>
      <c r="S127" s="491">
        <v>210.11801242236024</v>
      </c>
    </row>
    <row r="128" spans="1:19" ht="14.45" customHeight="1" x14ac:dyDescent="0.2">
      <c r="A128" s="485"/>
      <c r="B128" s="486" t="s">
        <v>912</v>
      </c>
      <c r="C128" s="486" t="s">
        <v>482</v>
      </c>
      <c r="D128" s="486" t="s">
        <v>844</v>
      </c>
      <c r="E128" s="486" t="s">
        <v>913</v>
      </c>
      <c r="F128" s="486" t="s">
        <v>916</v>
      </c>
      <c r="G128" s="486" t="s">
        <v>917</v>
      </c>
      <c r="H128" s="490"/>
      <c r="I128" s="490"/>
      <c r="J128" s="486"/>
      <c r="K128" s="486"/>
      <c r="L128" s="490"/>
      <c r="M128" s="490"/>
      <c r="N128" s="486"/>
      <c r="O128" s="486"/>
      <c r="P128" s="490">
        <v>101</v>
      </c>
      <c r="Q128" s="490">
        <v>21311</v>
      </c>
      <c r="R128" s="527"/>
      <c r="S128" s="491">
        <v>211</v>
      </c>
    </row>
    <row r="129" spans="1:19" ht="14.45" customHeight="1" x14ac:dyDescent="0.2">
      <c r="A129" s="485"/>
      <c r="B129" s="486" t="s">
        <v>912</v>
      </c>
      <c r="C129" s="486" t="s">
        <v>482</v>
      </c>
      <c r="D129" s="486" t="s">
        <v>871</v>
      </c>
      <c r="E129" s="486" t="s">
        <v>913</v>
      </c>
      <c r="F129" s="486" t="s">
        <v>916</v>
      </c>
      <c r="G129" s="486" t="s">
        <v>917</v>
      </c>
      <c r="H129" s="490"/>
      <c r="I129" s="490"/>
      <c r="J129" s="486"/>
      <c r="K129" s="486"/>
      <c r="L129" s="490"/>
      <c r="M129" s="490"/>
      <c r="N129" s="486"/>
      <c r="O129" s="486"/>
      <c r="P129" s="490">
        <v>132</v>
      </c>
      <c r="Q129" s="490">
        <v>27852</v>
      </c>
      <c r="R129" s="527"/>
      <c r="S129" s="491">
        <v>211</v>
      </c>
    </row>
    <row r="130" spans="1:19" ht="14.45" customHeight="1" x14ac:dyDescent="0.2">
      <c r="A130" s="485"/>
      <c r="B130" s="486" t="s">
        <v>912</v>
      </c>
      <c r="C130" s="486" t="s">
        <v>482</v>
      </c>
      <c r="D130" s="486" t="s">
        <v>875</v>
      </c>
      <c r="E130" s="486" t="s">
        <v>913</v>
      </c>
      <c r="F130" s="486" t="s">
        <v>916</v>
      </c>
      <c r="G130" s="486" t="s">
        <v>917</v>
      </c>
      <c r="H130" s="490"/>
      <c r="I130" s="490"/>
      <c r="J130" s="486"/>
      <c r="K130" s="486"/>
      <c r="L130" s="490"/>
      <c r="M130" s="490"/>
      <c r="N130" s="486"/>
      <c r="O130" s="486"/>
      <c r="P130" s="490">
        <v>124</v>
      </c>
      <c r="Q130" s="490">
        <v>26044</v>
      </c>
      <c r="R130" s="527"/>
      <c r="S130" s="491">
        <v>210.03225806451613</v>
      </c>
    </row>
    <row r="131" spans="1:19" ht="14.45" customHeight="1" x14ac:dyDescent="0.2">
      <c r="A131" s="485"/>
      <c r="B131" s="486" t="s">
        <v>912</v>
      </c>
      <c r="C131" s="486" t="s">
        <v>482</v>
      </c>
      <c r="D131" s="486" t="s">
        <v>894</v>
      </c>
      <c r="E131" s="486" t="s">
        <v>913</v>
      </c>
      <c r="F131" s="486" t="s">
        <v>916</v>
      </c>
      <c r="G131" s="486" t="s">
        <v>917</v>
      </c>
      <c r="H131" s="490"/>
      <c r="I131" s="490"/>
      <c r="J131" s="486"/>
      <c r="K131" s="486"/>
      <c r="L131" s="490"/>
      <c r="M131" s="490"/>
      <c r="N131" s="486"/>
      <c r="O131" s="486"/>
      <c r="P131" s="490">
        <v>270</v>
      </c>
      <c r="Q131" s="490">
        <v>56816</v>
      </c>
      <c r="R131" s="527"/>
      <c r="S131" s="491">
        <v>210.42962962962963</v>
      </c>
    </row>
    <row r="132" spans="1:19" ht="14.45" customHeight="1" x14ac:dyDescent="0.2">
      <c r="A132" s="485"/>
      <c r="B132" s="486" t="s">
        <v>912</v>
      </c>
      <c r="C132" s="486" t="s">
        <v>482</v>
      </c>
      <c r="D132" s="486" t="s">
        <v>895</v>
      </c>
      <c r="E132" s="486" t="s">
        <v>913</v>
      </c>
      <c r="F132" s="486" t="s">
        <v>916</v>
      </c>
      <c r="G132" s="486" t="s">
        <v>917</v>
      </c>
      <c r="H132" s="490"/>
      <c r="I132" s="490"/>
      <c r="J132" s="486"/>
      <c r="K132" s="486"/>
      <c r="L132" s="490"/>
      <c r="M132" s="490"/>
      <c r="N132" s="486"/>
      <c r="O132" s="486"/>
      <c r="P132" s="490">
        <v>114</v>
      </c>
      <c r="Q132" s="490">
        <v>23826</v>
      </c>
      <c r="R132" s="527"/>
      <c r="S132" s="491">
        <v>209</v>
      </c>
    </row>
    <row r="133" spans="1:19" ht="14.45" customHeight="1" x14ac:dyDescent="0.2">
      <c r="A133" s="485"/>
      <c r="B133" s="486" t="s">
        <v>912</v>
      </c>
      <c r="C133" s="486" t="s">
        <v>482</v>
      </c>
      <c r="D133" s="486" t="s">
        <v>905</v>
      </c>
      <c r="E133" s="486" t="s">
        <v>913</v>
      </c>
      <c r="F133" s="486" t="s">
        <v>916</v>
      </c>
      <c r="G133" s="486" t="s">
        <v>917</v>
      </c>
      <c r="H133" s="490"/>
      <c r="I133" s="490"/>
      <c r="J133" s="486"/>
      <c r="K133" s="486"/>
      <c r="L133" s="490"/>
      <c r="M133" s="490"/>
      <c r="N133" s="486"/>
      <c r="O133" s="486"/>
      <c r="P133" s="490">
        <v>79</v>
      </c>
      <c r="Q133" s="490">
        <v>16669</v>
      </c>
      <c r="R133" s="527"/>
      <c r="S133" s="491">
        <v>211</v>
      </c>
    </row>
    <row r="134" spans="1:19" ht="14.45" customHeight="1" x14ac:dyDescent="0.2">
      <c r="A134" s="485"/>
      <c r="B134" s="486" t="s">
        <v>912</v>
      </c>
      <c r="C134" s="486" t="s">
        <v>482</v>
      </c>
      <c r="D134" s="486" t="s">
        <v>899</v>
      </c>
      <c r="E134" s="486" t="s">
        <v>913</v>
      </c>
      <c r="F134" s="486" t="s">
        <v>916</v>
      </c>
      <c r="G134" s="486" t="s">
        <v>917</v>
      </c>
      <c r="H134" s="490"/>
      <c r="I134" s="490"/>
      <c r="J134" s="486"/>
      <c r="K134" s="486"/>
      <c r="L134" s="490"/>
      <c r="M134" s="490"/>
      <c r="N134" s="486"/>
      <c r="O134" s="486"/>
      <c r="P134" s="490">
        <v>287</v>
      </c>
      <c r="Q134" s="490">
        <v>60269</v>
      </c>
      <c r="R134" s="527"/>
      <c r="S134" s="491">
        <v>209.9965156794425</v>
      </c>
    </row>
    <row r="135" spans="1:19" ht="14.45" customHeight="1" x14ac:dyDescent="0.2">
      <c r="A135" s="485"/>
      <c r="B135" s="486" t="s">
        <v>912</v>
      </c>
      <c r="C135" s="486" t="s">
        <v>482</v>
      </c>
      <c r="D135" s="486" t="s">
        <v>880</v>
      </c>
      <c r="E135" s="486" t="s">
        <v>913</v>
      </c>
      <c r="F135" s="486" t="s">
        <v>916</v>
      </c>
      <c r="G135" s="486" t="s">
        <v>917</v>
      </c>
      <c r="H135" s="490"/>
      <c r="I135" s="490"/>
      <c r="J135" s="486"/>
      <c r="K135" s="486"/>
      <c r="L135" s="490"/>
      <c r="M135" s="490"/>
      <c r="N135" s="486"/>
      <c r="O135" s="486"/>
      <c r="P135" s="490">
        <v>103</v>
      </c>
      <c r="Q135" s="490">
        <v>21527</v>
      </c>
      <c r="R135" s="527"/>
      <c r="S135" s="491">
        <v>209</v>
      </c>
    </row>
    <row r="136" spans="1:19" ht="14.45" customHeight="1" x14ac:dyDescent="0.2">
      <c r="A136" s="485"/>
      <c r="B136" s="486" t="s">
        <v>912</v>
      </c>
      <c r="C136" s="486" t="s">
        <v>482</v>
      </c>
      <c r="D136" s="486" t="s">
        <v>564</v>
      </c>
      <c r="E136" s="486" t="s">
        <v>913</v>
      </c>
      <c r="F136" s="486" t="s">
        <v>916</v>
      </c>
      <c r="G136" s="486" t="s">
        <v>917</v>
      </c>
      <c r="H136" s="490"/>
      <c r="I136" s="490"/>
      <c r="J136" s="486"/>
      <c r="K136" s="486"/>
      <c r="L136" s="490"/>
      <c r="M136" s="490"/>
      <c r="N136" s="486"/>
      <c r="O136" s="486"/>
      <c r="P136" s="490">
        <v>354</v>
      </c>
      <c r="Q136" s="490">
        <v>74694</v>
      </c>
      <c r="R136" s="527"/>
      <c r="S136" s="491">
        <v>211</v>
      </c>
    </row>
    <row r="137" spans="1:19" ht="14.45" customHeight="1" x14ac:dyDescent="0.2">
      <c r="A137" s="485" t="s">
        <v>920</v>
      </c>
      <c r="B137" s="486" t="s">
        <v>921</v>
      </c>
      <c r="C137" s="486" t="s">
        <v>465</v>
      </c>
      <c r="D137" s="486" t="s">
        <v>821</v>
      </c>
      <c r="E137" s="486" t="s">
        <v>922</v>
      </c>
      <c r="F137" s="486" t="s">
        <v>923</v>
      </c>
      <c r="G137" s="486" t="s">
        <v>924</v>
      </c>
      <c r="H137" s="490">
        <v>11.799999999999997</v>
      </c>
      <c r="I137" s="490">
        <v>641.55999999999995</v>
      </c>
      <c r="J137" s="486"/>
      <c r="K137" s="486">
        <v>54.36949152542374</v>
      </c>
      <c r="L137" s="490">
        <v>2.8</v>
      </c>
      <c r="M137" s="490">
        <v>152.38</v>
      </c>
      <c r="N137" s="486"/>
      <c r="O137" s="486">
        <v>54.421428571428571</v>
      </c>
      <c r="P137" s="490"/>
      <c r="Q137" s="490"/>
      <c r="R137" s="527"/>
      <c r="S137" s="491"/>
    </row>
    <row r="138" spans="1:19" ht="14.45" customHeight="1" x14ac:dyDescent="0.2">
      <c r="A138" s="485" t="s">
        <v>920</v>
      </c>
      <c r="B138" s="486" t="s">
        <v>921</v>
      </c>
      <c r="C138" s="486" t="s">
        <v>465</v>
      </c>
      <c r="D138" s="486" t="s">
        <v>821</v>
      </c>
      <c r="E138" s="486" t="s">
        <v>922</v>
      </c>
      <c r="F138" s="486" t="s">
        <v>925</v>
      </c>
      <c r="G138" s="486" t="s">
        <v>926</v>
      </c>
      <c r="H138" s="490"/>
      <c r="I138" s="490"/>
      <c r="J138" s="486"/>
      <c r="K138" s="486"/>
      <c r="L138" s="490">
        <v>0.30000000000000004</v>
      </c>
      <c r="M138" s="490">
        <v>40.92</v>
      </c>
      <c r="N138" s="486"/>
      <c r="O138" s="486">
        <v>136.39999999999998</v>
      </c>
      <c r="P138" s="490"/>
      <c r="Q138" s="490"/>
      <c r="R138" s="527"/>
      <c r="S138" s="491"/>
    </row>
    <row r="139" spans="1:19" ht="14.45" customHeight="1" x14ac:dyDescent="0.2">
      <c r="A139" s="485" t="s">
        <v>920</v>
      </c>
      <c r="B139" s="486" t="s">
        <v>921</v>
      </c>
      <c r="C139" s="486" t="s">
        <v>465</v>
      </c>
      <c r="D139" s="486" t="s">
        <v>821</v>
      </c>
      <c r="E139" s="486" t="s">
        <v>922</v>
      </c>
      <c r="F139" s="486" t="s">
        <v>927</v>
      </c>
      <c r="G139" s="486" t="s">
        <v>928</v>
      </c>
      <c r="H139" s="490">
        <v>1</v>
      </c>
      <c r="I139" s="490">
        <v>50.6</v>
      </c>
      <c r="J139" s="486"/>
      <c r="K139" s="486">
        <v>50.6</v>
      </c>
      <c r="L139" s="490">
        <v>3.9000000000000004</v>
      </c>
      <c r="M139" s="490">
        <v>177.86999999999998</v>
      </c>
      <c r="N139" s="486"/>
      <c r="O139" s="486">
        <v>45.607692307692297</v>
      </c>
      <c r="P139" s="490"/>
      <c r="Q139" s="490"/>
      <c r="R139" s="527"/>
      <c r="S139" s="491"/>
    </row>
    <row r="140" spans="1:19" ht="14.45" customHeight="1" x14ac:dyDescent="0.2">
      <c r="A140" s="485" t="s">
        <v>920</v>
      </c>
      <c r="B140" s="486" t="s">
        <v>921</v>
      </c>
      <c r="C140" s="486" t="s">
        <v>465</v>
      </c>
      <c r="D140" s="486" t="s">
        <v>821</v>
      </c>
      <c r="E140" s="486" t="s">
        <v>922</v>
      </c>
      <c r="F140" s="486" t="s">
        <v>929</v>
      </c>
      <c r="G140" s="486" t="s">
        <v>930</v>
      </c>
      <c r="H140" s="490">
        <v>0.1</v>
      </c>
      <c r="I140" s="490">
        <v>17.7</v>
      </c>
      <c r="J140" s="486"/>
      <c r="K140" s="486">
        <v>176.99999999999997</v>
      </c>
      <c r="L140" s="490">
        <v>0.30000000000000004</v>
      </c>
      <c r="M140" s="490">
        <v>53.099999999999994</v>
      </c>
      <c r="N140" s="486"/>
      <c r="O140" s="486">
        <v>176.99999999999994</v>
      </c>
      <c r="P140" s="490"/>
      <c r="Q140" s="490"/>
      <c r="R140" s="527"/>
      <c r="S140" s="491"/>
    </row>
    <row r="141" spans="1:19" ht="14.45" customHeight="1" x14ac:dyDescent="0.2">
      <c r="A141" s="485" t="s">
        <v>920</v>
      </c>
      <c r="B141" s="486" t="s">
        <v>921</v>
      </c>
      <c r="C141" s="486" t="s">
        <v>465</v>
      </c>
      <c r="D141" s="486" t="s">
        <v>821</v>
      </c>
      <c r="E141" s="486" t="s">
        <v>922</v>
      </c>
      <c r="F141" s="486" t="s">
        <v>931</v>
      </c>
      <c r="G141" s="486" t="s">
        <v>535</v>
      </c>
      <c r="H141" s="490">
        <v>4.3</v>
      </c>
      <c r="I141" s="490">
        <v>20.71</v>
      </c>
      <c r="J141" s="486"/>
      <c r="K141" s="486">
        <v>4.8162790697674422</v>
      </c>
      <c r="L141" s="490">
        <v>3.85</v>
      </c>
      <c r="M141" s="490">
        <v>18.48</v>
      </c>
      <c r="N141" s="486"/>
      <c r="O141" s="486">
        <v>4.8</v>
      </c>
      <c r="P141" s="490"/>
      <c r="Q141" s="490"/>
      <c r="R141" s="527"/>
      <c r="S141" s="491"/>
    </row>
    <row r="142" spans="1:19" ht="14.45" customHeight="1" x14ac:dyDescent="0.2">
      <c r="A142" s="485" t="s">
        <v>920</v>
      </c>
      <c r="B142" s="486" t="s">
        <v>921</v>
      </c>
      <c r="C142" s="486" t="s">
        <v>465</v>
      </c>
      <c r="D142" s="486" t="s">
        <v>821</v>
      </c>
      <c r="E142" s="486" t="s">
        <v>922</v>
      </c>
      <c r="F142" s="486" t="s">
        <v>932</v>
      </c>
      <c r="G142" s="486" t="s">
        <v>933</v>
      </c>
      <c r="H142" s="490"/>
      <c r="I142" s="490"/>
      <c r="J142" s="486"/>
      <c r="K142" s="486"/>
      <c r="L142" s="490">
        <v>1.2000000000000002</v>
      </c>
      <c r="M142" s="490">
        <v>951.36</v>
      </c>
      <c r="N142" s="486"/>
      <c r="O142" s="486">
        <v>792.79999999999984</v>
      </c>
      <c r="P142" s="490"/>
      <c r="Q142" s="490"/>
      <c r="R142" s="527"/>
      <c r="S142" s="491"/>
    </row>
    <row r="143" spans="1:19" ht="14.45" customHeight="1" x14ac:dyDescent="0.2">
      <c r="A143" s="485" t="s">
        <v>920</v>
      </c>
      <c r="B143" s="486" t="s">
        <v>921</v>
      </c>
      <c r="C143" s="486" t="s">
        <v>465</v>
      </c>
      <c r="D143" s="486" t="s">
        <v>821</v>
      </c>
      <c r="E143" s="486" t="s">
        <v>922</v>
      </c>
      <c r="F143" s="486" t="s">
        <v>936</v>
      </c>
      <c r="G143" s="486" t="s">
        <v>935</v>
      </c>
      <c r="H143" s="490"/>
      <c r="I143" s="490"/>
      <c r="J143" s="486"/>
      <c r="K143" s="486"/>
      <c r="L143" s="490">
        <v>0.95</v>
      </c>
      <c r="M143" s="490">
        <v>109.67999999999999</v>
      </c>
      <c r="N143" s="486"/>
      <c r="O143" s="486">
        <v>115.45263157894736</v>
      </c>
      <c r="P143" s="490"/>
      <c r="Q143" s="490"/>
      <c r="R143" s="527"/>
      <c r="S143" s="491"/>
    </row>
    <row r="144" spans="1:19" ht="14.45" customHeight="1" x14ac:dyDescent="0.2">
      <c r="A144" s="485" t="s">
        <v>920</v>
      </c>
      <c r="B144" s="486" t="s">
        <v>921</v>
      </c>
      <c r="C144" s="486" t="s">
        <v>465</v>
      </c>
      <c r="D144" s="486" t="s">
        <v>821</v>
      </c>
      <c r="E144" s="486" t="s">
        <v>922</v>
      </c>
      <c r="F144" s="486" t="s">
        <v>937</v>
      </c>
      <c r="G144" s="486" t="s">
        <v>938</v>
      </c>
      <c r="H144" s="490"/>
      <c r="I144" s="490"/>
      <c r="J144" s="486"/>
      <c r="K144" s="486"/>
      <c r="L144" s="490">
        <v>16</v>
      </c>
      <c r="M144" s="490">
        <v>870.4</v>
      </c>
      <c r="N144" s="486"/>
      <c r="O144" s="486">
        <v>54.4</v>
      </c>
      <c r="P144" s="490"/>
      <c r="Q144" s="490"/>
      <c r="R144" s="527"/>
      <c r="S144" s="491"/>
    </row>
    <row r="145" spans="1:19" ht="14.45" customHeight="1" x14ac:dyDescent="0.2">
      <c r="A145" s="485" t="s">
        <v>920</v>
      </c>
      <c r="B145" s="486" t="s">
        <v>921</v>
      </c>
      <c r="C145" s="486" t="s">
        <v>465</v>
      </c>
      <c r="D145" s="486" t="s">
        <v>821</v>
      </c>
      <c r="E145" s="486" t="s">
        <v>922</v>
      </c>
      <c r="F145" s="486" t="s">
        <v>939</v>
      </c>
      <c r="G145" s="486" t="s">
        <v>940</v>
      </c>
      <c r="H145" s="490"/>
      <c r="I145" s="490"/>
      <c r="J145" s="486"/>
      <c r="K145" s="486"/>
      <c r="L145" s="490">
        <v>1.86</v>
      </c>
      <c r="M145" s="490">
        <v>180.03</v>
      </c>
      <c r="N145" s="486"/>
      <c r="O145" s="486">
        <v>96.790322580645153</v>
      </c>
      <c r="P145" s="490"/>
      <c r="Q145" s="490"/>
      <c r="R145" s="527"/>
      <c r="S145" s="491"/>
    </row>
    <row r="146" spans="1:19" ht="14.45" customHeight="1" x14ac:dyDescent="0.2">
      <c r="A146" s="485" t="s">
        <v>920</v>
      </c>
      <c r="B146" s="486" t="s">
        <v>921</v>
      </c>
      <c r="C146" s="486" t="s">
        <v>465</v>
      </c>
      <c r="D146" s="486" t="s">
        <v>821</v>
      </c>
      <c r="E146" s="486" t="s">
        <v>922</v>
      </c>
      <c r="F146" s="486" t="s">
        <v>941</v>
      </c>
      <c r="G146" s="486" t="s">
        <v>942</v>
      </c>
      <c r="H146" s="490"/>
      <c r="I146" s="490"/>
      <c r="J146" s="486"/>
      <c r="K146" s="486"/>
      <c r="L146" s="490">
        <v>7.6</v>
      </c>
      <c r="M146" s="490">
        <v>413.43999999999994</v>
      </c>
      <c r="N146" s="486"/>
      <c r="O146" s="486">
        <v>54.399999999999991</v>
      </c>
      <c r="P146" s="490"/>
      <c r="Q146" s="490"/>
      <c r="R146" s="527"/>
      <c r="S146" s="491"/>
    </row>
    <row r="147" spans="1:19" ht="14.45" customHeight="1" x14ac:dyDescent="0.2">
      <c r="A147" s="485" t="s">
        <v>920</v>
      </c>
      <c r="B147" s="486" t="s">
        <v>921</v>
      </c>
      <c r="C147" s="486" t="s">
        <v>465</v>
      </c>
      <c r="D147" s="486" t="s">
        <v>821</v>
      </c>
      <c r="E147" s="486" t="s">
        <v>922</v>
      </c>
      <c r="F147" s="486" t="s">
        <v>943</v>
      </c>
      <c r="G147" s="486" t="s">
        <v>944</v>
      </c>
      <c r="H147" s="490"/>
      <c r="I147" s="490"/>
      <c r="J147" s="486"/>
      <c r="K147" s="486"/>
      <c r="L147" s="490">
        <v>1</v>
      </c>
      <c r="M147" s="490">
        <v>297.74</v>
      </c>
      <c r="N147" s="486"/>
      <c r="O147" s="486">
        <v>297.74</v>
      </c>
      <c r="P147" s="490"/>
      <c r="Q147" s="490"/>
      <c r="R147" s="527"/>
      <c r="S147" s="491"/>
    </row>
    <row r="148" spans="1:19" ht="14.45" customHeight="1" x14ac:dyDescent="0.2">
      <c r="A148" s="485" t="s">
        <v>920</v>
      </c>
      <c r="B148" s="486" t="s">
        <v>921</v>
      </c>
      <c r="C148" s="486" t="s">
        <v>465</v>
      </c>
      <c r="D148" s="486" t="s">
        <v>821</v>
      </c>
      <c r="E148" s="486" t="s">
        <v>913</v>
      </c>
      <c r="F148" s="486" t="s">
        <v>949</v>
      </c>
      <c r="G148" s="486" t="s">
        <v>950</v>
      </c>
      <c r="H148" s="490">
        <v>99</v>
      </c>
      <c r="I148" s="490">
        <v>18315</v>
      </c>
      <c r="J148" s="486"/>
      <c r="K148" s="486">
        <v>185</v>
      </c>
      <c r="L148" s="490">
        <v>70</v>
      </c>
      <c r="M148" s="490">
        <v>13020</v>
      </c>
      <c r="N148" s="486"/>
      <c r="O148" s="486">
        <v>186</v>
      </c>
      <c r="P148" s="490">
        <v>13</v>
      </c>
      <c r="Q148" s="490">
        <v>2600</v>
      </c>
      <c r="R148" s="527"/>
      <c r="S148" s="491">
        <v>200</v>
      </c>
    </row>
    <row r="149" spans="1:19" ht="14.45" customHeight="1" x14ac:dyDescent="0.2">
      <c r="A149" s="485" t="s">
        <v>920</v>
      </c>
      <c r="B149" s="486" t="s">
        <v>921</v>
      </c>
      <c r="C149" s="486" t="s">
        <v>465</v>
      </c>
      <c r="D149" s="486" t="s">
        <v>821</v>
      </c>
      <c r="E149" s="486" t="s">
        <v>913</v>
      </c>
      <c r="F149" s="486" t="s">
        <v>951</v>
      </c>
      <c r="G149" s="486" t="s">
        <v>952</v>
      </c>
      <c r="H149" s="490">
        <v>23</v>
      </c>
      <c r="I149" s="490">
        <v>2806</v>
      </c>
      <c r="J149" s="486"/>
      <c r="K149" s="486">
        <v>122</v>
      </c>
      <c r="L149" s="490">
        <v>297</v>
      </c>
      <c r="M149" s="490">
        <v>36531</v>
      </c>
      <c r="N149" s="486"/>
      <c r="O149" s="486">
        <v>123</v>
      </c>
      <c r="P149" s="490">
        <v>2</v>
      </c>
      <c r="Q149" s="490">
        <v>266</v>
      </c>
      <c r="R149" s="527"/>
      <c r="S149" s="491">
        <v>133</v>
      </c>
    </row>
    <row r="150" spans="1:19" ht="14.45" customHeight="1" x14ac:dyDescent="0.2">
      <c r="A150" s="485" t="s">
        <v>920</v>
      </c>
      <c r="B150" s="486" t="s">
        <v>921</v>
      </c>
      <c r="C150" s="486" t="s">
        <v>465</v>
      </c>
      <c r="D150" s="486" t="s">
        <v>821</v>
      </c>
      <c r="E150" s="486" t="s">
        <v>913</v>
      </c>
      <c r="F150" s="486" t="s">
        <v>953</v>
      </c>
      <c r="G150" s="486" t="s">
        <v>954</v>
      </c>
      <c r="H150" s="490">
        <v>792</v>
      </c>
      <c r="I150" s="490">
        <v>30096</v>
      </c>
      <c r="J150" s="486"/>
      <c r="K150" s="486">
        <v>38</v>
      </c>
      <c r="L150" s="490">
        <v>620</v>
      </c>
      <c r="M150" s="490">
        <v>23560</v>
      </c>
      <c r="N150" s="486"/>
      <c r="O150" s="486">
        <v>38</v>
      </c>
      <c r="P150" s="490">
        <v>155</v>
      </c>
      <c r="Q150" s="490">
        <v>6200</v>
      </c>
      <c r="R150" s="527"/>
      <c r="S150" s="491">
        <v>40</v>
      </c>
    </row>
    <row r="151" spans="1:19" ht="14.45" customHeight="1" x14ac:dyDescent="0.2">
      <c r="A151" s="485" t="s">
        <v>920</v>
      </c>
      <c r="B151" s="486" t="s">
        <v>921</v>
      </c>
      <c r="C151" s="486" t="s">
        <v>465</v>
      </c>
      <c r="D151" s="486" t="s">
        <v>821</v>
      </c>
      <c r="E151" s="486" t="s">
        <v>913</v>
      </c>
      <c r="F151" s="486" t="s">
        <v>955</v>
      </c>
      <c r="G151" s="486" t="s">
        <v>956</v>
      </c>
      <c r="H151" s="490">
        <v>2</v>
      </c>
      <c r="I151" s="490">
        <v>20</v>
      </c>
      <c r="J151" s="486"/>
      <c r="K151" s="486">
        <v>10</v>
      </c>
      <c r="L151" s="490">
        <v>4</v>
      </c>
      <c r="M151" s="490">
        <v>40</v>
      </c>
      <c r="N151" s="486"/>
      <c r="O151" s="486">
        <v>10</v>
      </c>
      <c r="P151" s="490"/>
      <c r="Q151" s="490"/>
      <c r="R151" s="527"/>
      <c r="S151" s="491"/>
    </row>
    <row r="152" spans="1:19" ht="14.45" customHeight="1" x14ac:dyDescent="0.2">
      <c r="A152" s="485" t="s">
        <v>920</v>
      </c>
      <c r="B152" s="486" t="s">
        <v>921</v>
      </c>
      <c r="C152" s="486" t="s">
        <v>465</v>
      </c>
      <c r="D152" s="486" t="s">
        <v>821</v>
      </c>
      <c r="E152" s="486" t="s">
        <v>913</v>
      </c>
      <c r="F152" s="486" t="s">
        <v>957</v>
      </c>
      <c r="G152" s="486" t="s">
        <v>958</v>
      </c>
      <c r="H152" s="490">
        <v>85</v>
      </c>
      <c r="I152" s="490">
        <v>425</v>
      </c>
      <c r="J152" s="486"/>
      <c r="K152" s="486">
        <v>5</v>
      </c>
      <c r="L152" s="490">
        <v>64</v>
      </c>
      <c r="M152" s="490">
        <v>320</v>
      </c>
      <c r="N152" s="486"/>
      <c r="O152" s="486">
        <v>5</v>
      </c>
      <c r="P152" s="490"/>
      <c r="Q152" s="490"/>
      <c r="R152" s="527"/>
      <c r="S152" s="491"/>
    </row>
    <row r="153" spans="1:19" ht="14.45" customHeight="1" x14ac:dyDescent="0.2">
      <c r="A153" s="485" t="s">
        <v>920</v>
      </c>
      <c r="B153" s="486" t="s">
        <v>921</v>
      </c>
      <c r="C153" s="486" t="s">
        <v>465</v>
      </c>
      <c r="D153" s="486" t="s">
        <v>821</v>
      </c>
      <c r="E153" s="486" t="s">
        <v>913</v>
      </c>
      <c r="F153" s="486" t="s">
        <v>959</v>
      </c>
      <c r="G153" s="486" t="s">
        <v>960</v>
      </c>
      <c r="H153" s="490">
        <v>15</v>
      </c>
      <c r="I153" s="490">
        <v>75</v>
      </c>
      <c r="J153" s="486"/>
      <c r="K153" s="486">
        <v>5</v>
      </c>
      <c r="L153" s="490">
        <v>43</v>
      </c>
      <c r="M153" s="490">
        <v>215</v>
      </c>
      <c r="N153" s="486"/>
      <c r="O153" s="486">
        <v>5</v>
      </c>
      <c r="P153" s="490"/>
      <c r="Q153" s="490"/>
      <c r="R153" s="527"/>
      <c r="S153" s="491"/>
    </row>
    <row r="154" spans="1:19" ht="14.45" customHeight="1" x14ac:dyDescent="0.2">
      <c r="A154" s="485" t="s">
        <v>920</v>
      </c>
      <c r="B154" s="486" t="s">
        <v>921</v>
      </c>
      <c r="C154" s="486" t="s">
        <v>465</v>
      </c>
      <c r="D154" s="486" t="s">
        <v>821</v>
      </c>
      <c r="E154" s="486" t="s">
        <v>913</v>
      </c>
      <c r="F154" s="486" t="s">
        <v>961</v>
      </c>
      <c r="G154" s="486" t="s">
        <v>962</v>
      </c>
      <c r="H154" s="490">
        <v>5</v>
      </c>
      <c r="I154" s="490">
        <v>375</v>
      </c>
      <c r="J154" s="486"/>
      <c r="K154" s="486">
        <v>75</v>
      </c>
      <c r="L154" s="490">
        <v>5</v>
      </c>
      <c r="M154" s="490">
        <v>380</v>
      </c>
      <c r="N154" s="486"/>
      <c r="O154" s="486">
        <v>76</v>
      </c>
      <c r="P154" s="490"/>
      <c r="Q154" s="490"/>
      <c r="R154" s="527"/>
      <c r="S154" s="491"/>
    </row>
    <row r="155" spans="1:19" ht="14.45" customHeight="1" x14ac:dyDescent="0.2">
      <c r="A155" s="485" t="s">
        <v>920</v>
      </c>
      <c r="B155" s="486" t="s">
        <v>921</v>
      </c>
      <c r="C155" s="486" t="s">
        <v>465</v>
      </c>
      <c r="D155" s="486" t="s">
        <v>821</v>
      </c>
      <c r="E155" s="486" t="s">
        <v>913</v>
      </c>
      <c r="F155" s="486" t="s">
        <v>965</v>
      </c>
      <c r="G155" s="486" t="s">
        <v>966</v>
      </c>
      <c r="H155" s="490">
        <v>2</v>
      </c>
      <c r="I155" s="490">
        <v>358</v>
      </c>
      <c r="J155" s="486"/>
      <c r="K155" s="486">
        <v>179</v>
      </c>
      <c r="L155" s="490">
        <v>2</v>
      </c>
      <c r="M155" s="490">
        <v>360</v>
      </c>
      <c r="N155" s="486"/>
      <c r="O155" s="486">
        <v>180</v>
      </c>
      <c r="P155" s="490"/>
      <c r="Q155" s="490"/>
      <c r="R155" s="527"/>
      <c r="S155" s="491"/>
    </row>
    <row r="156" spans="1:19" ht="14.45" customHeight="1" x14ac:dyDescent="0.2">
      <c r="A156" s="485" t="s">
        <v>920</v>
      </c>
      <c r="B156" s="486" t="s">
        <v>921</v>
      </c>
      <c r="C156" s="486" t="s">
        <v>465</v>
      </c>
      <c r="D156" s="486" t="s">
        <v>821</v>
      </c>
      <c r="E156" s="486" t="s">
        <v>913</v>
      </c>
      <c r="F156" s="486" t="s">
        <v>967</v>
      </c>
      <c r="G156" s="486" t="s">
        <v>968</v>
      </c>
      <c r="H156" s="490">
        <v>625</v>
      </c>
      <c r="I156" s="490">
        <v>171250</v>
      </c>
      <c r="J156" s="486"/>
      <c r="K156" s="486">
        <v>274</v>
      </c>
      <c r="L156" s="490">
        <v>528</v>
      </c>
      <c r="M156" s="490">
        <v>145728</v>
      </c>
      <c r="N156" s="486"/>
      <c r="O156" s="486">
        <v>276</v>
      </c>
      <c r="P156" s="490">
        <v>65</v>
      </c>
      <c r="Q156" s="490">
        <v>18655</v>
      </c>
      <c r="R156" s="527"/>
      <c r="S156" s="491">
        <v>287</v>
      </c>
    </row>
    <row r="157" spans="1:19" ht="14.45" customHeight="1" x14ac:dyDescent="0.2">
      <c r="A157" s="485" t="s">
        <v>920</v>
      </c>
      <c r="B157" s="486" t="s">
        <v>921</v>
      </c>
      <c r="C157" s="486" t="s">
        <v>465</v>
      </c>
      <c r="D157" s="486" t="s">
        <v>821</v>
      </c>
      <c r="E157" s="486" t="s">
        <v>913</v>
      </c>
      <c r="F157" s="486" t="s">
        <v>969</v>
      </c>
      <c r="G157" s="486" t="s">
        <v>970</v>
      </c>
      <c r="H157" s="490">
        <v>9</v>
      </c>
      <c r="I157" s="490">
        <v>300</v>
      </c>
      <c r="J157" s="486"/>
      <c r="K157" s="486">
        <v>33.333333333333336</v>
      </c>
      <c r="L157" s="490">
        <v>261</v>
      </c>
      <c r="M157" s="490">
        <v>8761.119999999999</v>
      </c>
      <c r="N157" s="486"/>
      <c r="O157" s="486">
        <v>33.567509578544055</v>
      </c>
      <c r="P157" s="490">
        <v>1</v>
      </c>
      <c r="Q157" s="490">
        <v>45.56</v>
      </c>
      <c r="R157" s="527"/>
      <c r="S157" s="491">
        <v>45.56</v>
      </c>
    </row>
    <row r="158" spans="1:19" ht="14.45" customHeight="1" x14ac:dyDescent="0.2">
      <c r="A158" s="485" t="s">
        <v>920</v>
      </c>
      <c r="B158" s="486" t="s">
        <v>921</v>
      </c>
      <c r="C158" s="486" t="s">
        <v>465</v>
      </c>
      <c r="D158" s="486" t="s">
        <v>821</v>
      </c>
      <c r="E158" s="486" t="s">
        <v>913</v>
      </c>
      <c r="F158" s="486" t="s">
        <v>971</v>
      </c>
      <c r="G158" s="486" t="s">
        <v>972</v>
      </c>
      <c r="H158" s="490">
        <v>715</v>
      </c>
      <c r="I158" s="490">
        <v>27170</v>
      </c>
      <c r="J158" s="486"/>
      <c r="K158" s="486">
        <v>38</v>
      </c>
      <c r="L158" s="490">
        <v>627</v>
      </c>
      <c r="M158" s="490">
        <v>23826</v>
      </c>
      <c r="N158" s="486"/>
      <c r="O158" s="486">
        <v>38</v>
      </c>
      <c r="P158" s="490">
        <v>398</v>
      </c>
      <c r="Q158" s="490">
        <v>15522</v>
      </c>
      <c r="R158" s="527"/>
      <c r="S158" s="491">
        <v>39</v>
      </c>
    </row>
    <row r="159" spans="1:19" ht="14.45" customHeight="1" x14ac:dyDescent="0.2">
      <c r="A159" s="485" t="s">
        <v>920</v>
      </c>
      <c r="B159" s="486" t="s">
        <v>921</v>
      </c>
      <c r="C159" s="486" t="s">
        <v>465</v>
      </c>
      <c r="D159" s="486" t="s">
        <v>821</v>
      </c>
      <c r="E159" s="486" t="s">
        <v>913</v>
      </c>
      <c r="F159" s="486" t="s">
        <v>973</v>
      </c>
      <c r="G159" s="486" t="s">
        <v>974</v>
      </c>
      <c r="H159" s="490">
        <v>43</v>
      </c>
      <c r="I159" s="490">
        <v>5805</v>
      </c>
      <c r="J159" s="486"/>
      <c r="K159" s="486">
        <v>135</v>
      </c>
      <c r="L159" s="490">
        <v>135</v>
      </c>
      <c r="M159" s="490">
        <v>18495</v>
      </c>
      <c r="N159" s="486"/>
      <c r="O159" s="486">
        <v>137</v>
      </c>
      <c r="P159" s="490"/>
      <c r="Q159" s="490"/>
      <c r="R159" s="527"/>
      <c r="S159" s="491"/>
    </row>
    <row r="160" spans="1:19" ht="14.45" customHeight="1" x14ac:dyDescent="0.2">
      <c r="A160" s="485" t="s">
        <v>920</v>
      </c>
      <c r="B160" s="486" t="s">
        <v>921</v>
      </c>
      <c r="C160" s="486" t="s">
        <v>465</v>
      </c>
      <c r="D160" s="486" t="s">
        <v>821</v>
      </c>
      <c r="E160" s="486" t="s">
        <v>913</v>
      </c>
      <c r="F160" s="486" t="s">
        <v>975</v>
      </c>
      <c r="G160" s="486" t="s">
        <v>976</v>
      </c>
      <c r="H160" s="490">
        <v>2071</v>
      </c>
      <c r="I160" s="490">
        <v>155325</v>
      </c>
      <c r="J160" s="486"/>
      <c r="K160" s="486">
        <v>75</v>
      </c>
      <c r="L160" s="490">
        <v>1877</v>
      </c>
      <c r="M160" s="490">
        <v>142652</v>
      </c>
      <c r="N160" s="486"/>
      <c r="O160" s="486">
        <v>76</v>
      </c>
      <c r="P160" s="490">
        <v>384</v>
      </c>
      <c r="Q160" s="490">
        <v>31104</v>
      </c>
      <c r="R160" s="527"/>
      <c r="S160" s="491">
        <v>81</v>
      </c>
    </row>
    <row r="161" spans="1:19" ht="14.45" customHeight="1" x14ac:dyDescent="0.2">
      <c r="A161" s="485" t="s">
        <v>920</v>
      </c>
      <c r="B161" s="486" t="s">
        <v>921</v>
      </c>
      <c r="C161" s="486" t="s">
        <v>465</v>
      </c>
      <c r="D161" s="486" t="s">
        <v>821</v>
      </c>
      <c r="E161" s="486" t="s">
        <v>913</v>
      </c>
      <c r="F161" s="486" t="s">
        <v>977</v>
      </c>
      <c r="G161" s="486" t="s">
        <v>978</v>
      </c>
      <c r="H161" s="490"/>
      <c r="I161" s="490"/>
      <c r="J161" s="486"/>
      <c r="K161" s="486"/>
      <c r="L161" s="490">
        <v>253</v>
      </c>
      <c r="M161" s="490">
        <v>91080</v>
      </c>
      <c r="N161" s="486"/>
      <c r="O161" s="486">
        <v>360</v>
      </c>
      <c r="P161" s="490">
        <v>1</v>
      </c>
      <c r="Q161" s="490">
        <v>388</v>
      </c>
      <c r="R161" s="527"/>
      <c r="S161" s="491">
        <v>388</v>
      </c>
    </row>
    <row r="162" spans="1:19" ht="14.45" customHeight="1" x14ac:dyDescent="0.2">
      <c r="A162" s="485" t="s">
        <v>920</v>
      </c>
      <c r="B162" s="486" t="s">
        <v>921</v>
      </c>
      <c r="C162" s="486" t="s">
        <v>465</v>
      </c>
      <c r="D162" s="486" t="s">
        <v>821</v>
      </c>
      <c r="E162" s="486" t="s">
        <v>913</v>
      </c>
      <c r="F162" s="486" t="s">
        <v>979</v>
      </c>
      <c r="G162" s="486" t="s">
        <v>980</v>
      </c>
      <c r="H162" s="490">
        <v>14</v>
      </c>
      <c r="I162" s="490">
        <v>3164</v>
      </c>
      <c r="J162" s="486"/>
      <c r="K162" s="486">
        <v>226</v>
      </c>
      <c r="L162" s="490">
        <v>13</v>
      </c>
      <c r="M162" s="490">
        <v>2964</v>
      </c>
      <c r="N162" s="486"/>
      <c r="O162" s="486">
        <v>228</v>
      </c>
      <c r="P162" s="490">
        <v>1</v>
      </c>
      <c r="Q162" s="490">
        <v>243</v>
      </c>
      <c r="R162" s="527"/>
      <c r="S162" s="491">
        <v>243</v>
      </c>
    </row>
    <row r="163" spans="1:19" ht="14.45" customHeight="1" x14ac:dyDescent="0.2">
      <c r="A163" s="485" t="s">
        <v>920</v>
      </c>
      <c r="B163" s="486" t="s">
        <v>921</v>
      </c>
      <c r="C163" s="486" t="s">
        <v>465</v>
      </c>
      <c r="D163" s="486" t="s">
        <v>821</v>
      </c>
      <c r="E163" s="486" t="s">
        <v>913</v>
      </c>
      <c r="F163" s="486" t="s">
        <v>981</v>
      </c>
      <c r="G163" s="486" t="s">
        <v>982</v>
      </c>
      <c r="H163" s="490">
        <v>787</v>
      </c>
      <c r="I163" s="490">
        <v>61386</v>
      </c>
      <c r="J163" s="486"/>
      <c r="K163" s="486">
        <v>78</v>
      </c>
      <c r="L163" s="490">
        <v>730</v>
      </c>
      <c r="M163" s="490">
        <v>57670</v>
      </c>
      <c r="N163" s="486"/>
      <c r="O163" s="486">
        <v>79</v>
      </c>
      <c r="P163" s="490">
        <v>74</v>
      </c>
      <c r="Q163" s="490">
        <v>6142</v>
      </c>
      <c r="R163" s="527"/>
      <c r="S163" s="491">
        <v>83</v>
      </c>
    </row>
    <row r="164" spans="1:19" ht="14.45" customHeight="1" x14ac:dyDescent="0.2">
      <c r="A164" s="485" t="s">
        <v>920</v>
      </c>
      <c r="B164" s="486" t="s">
        <v>921</v>
      </c>
      <c r="C164" s="486" t="s">
        <v>465</v>
      </c>
      <c r="D164" s="486" t="s">
        <v>821</v>
      </c>
      <c r="E164" s="486" t="s">
        <v>913</v>
      </c>
      <c r="F164" s="486" t="s">
        <v>983</v>
      </c>
      <c r="G164" s="486" t="s">
        <v>984</v>
      </c>
      <c r="H164" s="490">
        <v>129</v>
      </c>
      <c r="I164" s="490">
        <v>3741</v>
      </c>
      <c r="J164" s="486"/>
      <c r="K164" s="486">
        <v>29</v>
      </c>
      <c r="L164" s="490">
        <v>188</v>
      </c>
      <c r="M164" s="490">
        <v>5452</v>
      </c>
      <c r="N164" s="486"/>
      <c r="O164" s="486">
        <v>29</v>
      </c>
      <c r="P164" s="490">
        <v>335</v>
      </c>
      <c r="Q164" s="490">
        <v>10050</v>
      </c>
      <c r="R164" s="527"/>
      <c r="S164" s="491">
        <v>30</v>
      </c>
    </row>
    <row r="165" spans="1:19" ht="14.45" customHeight="1" x14ac:dyDescent="0.2">
      <c r="A165" s="485" t="s">
        <v>920</v>
      </c>
      <c r="B165" s="486" t="s">
        <v>921</v>
      </c>
      <c r="C165" s="486" t="s">
        <v>465</v>
      </c>
      <c r="D165" s="486" t="s">
        <v>821</v>
      </c>
      <c r="E165" s="486" t="s">
        <v>913</v>
      </c>
      <c r="F165" s="486" t="s">
        <v>985</v>
      </c>
      <c r="G165" s="486" t="s">
        <v>986</v>
      </c>
      <c r="H165" s="490">
        <v>165</v>
      </c>
      <c r="I165" s="490">
        <v>10065</v>
      </c>
      <c r="J165" s="486"/>
      <c r="K165" s="486">
        <v>61</v>
      </c>
      <c r="L165" s="490">
        <v>91</v>
      </c>
      <c r="M165" s="490">
        <v>5642</v>
      </c>
      <c r="N165" s="486"/>
      <c r="O165" s="486">
        <v>62</v>
      </c>
      <c r="P165" s="490">
        <v>14</v>
      </c>
      <c r="Q165" s="490">
        <v>924</v>
      </c>
      <c r="R165" s="527"/>
      <c r="S165" s="491">
        <v>66</v>
      </c>
    </row>
    <row r="166" spans="1:19" ht="14.45" customHeight="1" x14ac:dyDescent="0.2">
      <c r="A166" s="485" t="s">
        <v>920</v>
      </c>
      <c r="B166" s="486" t="s">
        <v>921</v>
      </c>
      <c r="C166" s="486" t="s">
        <v>465</v>
      </c>
      <c r="D166" s="486" t="s">
        <v>821</v>
      </c>
      <c r="E166" s="486" t="s">
        <v>913</v>
      </c>
      <c r="F166" s="486" t="s">
        <v>987</v>
      </c>
      <c r="G166" s="486" t="s">
        <v>988</v>
      </c>
      <c r="H166" s="490">
        <v>7</v>
      </c>
      <c r="I166" s="490">
        <v>4949</v>
      </c>
      <c r="J166" s="486"/>
      <c r="K166" s="486">
        <v>707</v>
      </c>
      <c r="L166" s="490">
        <v>6</v>
      </c>
      <c r="M166" s="490">
        <v>4266</v>
      </c>
      <c r="N166" s="486"/>
      <c r="O166" s="486">
        <v>711</v>
      </c>
      <c r="P166" s="490">
        <v>0</v>
      </c>
      <c r="Q166" s="490">
        <v>0</v>
      </c>
      <c r="R166" s="527"/>
      <c r="S166" s="491"/>
    </row>
    <row r="167" spans="1:19" ht="14.45" customHeight="1" x14ac:dyDescent="0.2">
      <c r="A167" s="485" t="s">
        <v>920</v>
      </c>
      <c r="B167" s="486" t="s">
        <v>921</v>
      </c>
      <c r="C167" s="486" t="s">
        <v>465</v>
      </c>
      <c r="D167" s="486" t="s">
        <v>821</v>
      </c>
      <c r="E167" s="486" t="s">
        <v>913</v>
      </c>
      <c r="F167" s="486" t="s">
        <v>989</v>
      </c>
      <c r="G167" s="486" t="s">
        <v>990</v>
      </c>
      <c r="H167" s="490">
        <v>9</v>
      </c>
      <c r="I167" s="490">
        <v>2097</v>
      </c>
      <c r="J167" s="486"/>
      <c r="K167" s="486">
        <v>233</v>
      </c>
      <c r="L167" s="490">
        <v>10</v>
      </c>
      <c r="M167" s="490">
        <v>2350</v>
      </c>
      <c r="N167" s="486"/>
      <c r="O167" s="486">
        <v>235</v>
      </c>
      <c r="P167" s="490">
        <v>1</v>
      </c>
      <c r="Q167" s="490">
        <v>254</v>
      </c>
      <c r="R167" s="527"/>
      <c r="S167" s="491">
        <v>254</v>
      </c>
    </row>
    <row r="168" spans="1:19" ht="14.45" customHeight="1" x14ac:dyDescent="0.2">
      <c r="A168" s="485" t="s">
        <v>920</v>
      </c>
      <c r="B168" s="486" t="s">
        <v>921</v>
      </c>
      <c r="C168" s="486" t="s">
        <v>465</v>
      </c>
      <c r="D168" s="486" t="s">
        <v>821</v>
      </c>
      <c r="E168" s="486" t="s">
        <v>913</v>
      </c>
      <c r="F168" s="486" t="s">
        <v>993</v>
      </c>
      <c r="G168" s="486" t="s">
        <v>994</v>
      </c>
      <c r="H168" s="490">
        <v>156</v>
      </c>
      <c r="I168" s="490">
        <v>74568</v>
      </c>
      <c r="J168" s="486"/>
      <c r="K168" s="486">
        <v>478</v>
      </c>
      <c r="L168" s="490">
        <v>81</v>
      </c>
      <c r="M168" s="490">
        <v>39042</v>
      </c>
      <c r="N168" s="486"/>
      <c r="O168" s="486">
        <v>482</v>
      </c>
      <c r="P168" s="490">
        <v>8</v>
      </c>
      <c r="Q168" s="490">
        <v>4096</v>
      </c>
      <c r="R168" s="527"/>
      <c r="S168" s="491">
        <v>512</v>
      </c>
    </row>
    <row r="169" spans="1:19" ht="14.45" customHeight="1" x14ac:dyDescent="0.2">
      <c r="A169" s="485" t="s">
        <v>920</v>
      </c>
      <c r="B169" s="486" t="s">
        <v>921</v>
      </c>
      <c r="C169" s="486" t="s">
        <v>465</v>
      </c>
      <c r="D169" s="486" t="s">
        <v>821</v>
      </c>
      <c r="E169" s="486" t="s">
        <v>913</v>
      </c>
      <c r="F169" s="486" t="s">
        <v>995</v>
      </c>
      <c r="G169" s="486" t="s">
        <v>996</v>
      </c>
      <c r="H169" s="490"/>
      <c r="I169" s="490"/>
      <c r="J169" s="486"/>
      <c r="K169" s="486"/>
      <c r="L169" s="490">
        <v>7</v>
      </c>
      <c r="M169" s="490">
        <v>1638</v>
      </c>
      <c r="N169" s="486"/>
      <c r="O169" s="486">
        <v>234</v>
      </c>
      <c r="P169" s="490"/>
      <c r="Q169" s="490"/>
      <c r="R169" s="527"/>
      <c r="S169" s="491"/>
    </row>
    <row r="170" spans="1:19" ht="14.45" customHeight="1" x14ac:dyDescent="0.2">
      <c r="A170" s="485" t="s">
        <v>920</v>
      </c>
      <c r="B170" s="486" t="s">
        <v>921</v>
      </c>
      <c r="C170" s="486" t="s">
        <v>465</v>
      </c>
      <c r="D170" s="486" t="s">
        <v>563</v>
      </c>
      <c r="E170" s="486" t="s">
        <v>922</v>
      </c>
      <c r="F170" s="486" t="s">
        <v>923</v>
      </c>
      <c r="G170" s="486" t="s">
        <v>924</v>
      </c>
      <c r="H170" s="490">
        <v>549.6</v>
      </c>
      <c r="I170" s="490">
        <v>29856.78</v>
      </c>
      <c r="J170" s="486"/>
      <c r="K170" s="486">
        <v>54.324563318777287</v>
      </c>
      <c r="L170" s="490">
        <v>86</v>
      </c>
      <c r="M170" s="490">
        <v>4678.3999999999996</v>
      </c>
      <c r="N170" s="486"/>
      <c r="O170" s="486">
        <v>54.4</v>
      </c>
      <c r="P170" s="490"/>
      <c r="Q170" s="490"/>
      <c r="R170" s="527"/>
      <c r="S170" s="491"/>
    </row>
    <row r="171" spans="1:19" ht="14.45" customHeight="1" x14ac:dyDescent="0.2">
      <c r="A171" s="485" t="s">
        <v>920</v>
      </c>
      <c r="B171" s="486" t="s">
        <v>921</v>
      </c>
      <c r="C171" s="486" t="s">
        <v>465</v>
      </c>
      <c r="D171" s="486" t="s">
        <v>563</v>
      </c>
      <c r="E171" s="486" t="s">
        <v>922</v>
      </c>
      <c r="F171" s="486" t="s">
        <v>925</v>
      </c>
      <c r="G171" s="486" t="s">
        <v>926</v>
      </c>
      <c r="H171" s="490">
        <v>0.4</v>
      </c>
      <c r="I171" s="490">
        <v>54.6</v>
      </c>
      <c r="J171" s="486"/>
      <c r="K171" s="486">
        <v>136.5</v>
      </c>
      <c r="L171" s="490">
        <v>3.1000000000000005</v>
      </c>
      <c r="M171" s="490">
        <v>423.02</v>
      </c>
      <c r="N171" s="486"/>
      <c r="O171" s="486">
        <v>136.45806451612901</v>
      </c>
      <c r="P171" s="490"/>
      <c r="Q171" s="490"/>
      <c r="R171" s="527"/>
      <c r="S171" s="491"/>
    </row>
    <row r="172" spans="1:19" ht="14.45" customHeight="1" x14ac:dyDescent="0.2">
      <c r="A172" s="485" t="s">
        <v>920</v>
      </c>
      <c r="B172" s="486" t="s">
        <v>921</v>
      </c>
      <c r="C172" s="486" t="s">
        <v>465</v>
      </c>
      <c r="D172" s="486" t="s">
        <v>563</v>
      </c>
      <c r="E172" s="486" t="s">
        <v>922</v>
      </c>
      <c r="F172" s="486" t="s">
        <v>927</v>
      </c>
      <c r="G172" s="486" t="s">
        <v>928</v>
      </c>
      <c r="H172" s="490">
        <v>44.2</v>
      </c>
      <c r="I172" s="490">
        <v>2238.1400000000003</v>
      </c>
      <c r="J172" s="486"/>
      <c r="K172" s="486">
        <v>50.63665158371041</v>
      </c>
      <c r="L172" s="490">
        <v>29.3</v>
      </c>
      <c r="M172" s="490">
        <v>1344.3600000000001</v>
      </c>
      <c r="N172" s="486"/>
      <c r="O172" s="486">
        <v>45.882593856655291</v>
      </c>
      <c r="P172" s="490"/>
      <c r="Q172" s="490"/>
      <c r="R172" s="527"/>
      <c r="S172" s="491"/>
    </row>
    <row r="173" spans="1:19" ht="14.45" customHeight="1" x14ac:dyDescent="0.2">
      <c r="A173" s="485" t="s">
        <v>920</v>
      </c>
      <c r="B173" s="486" t="s">
        <v>921</v>
      </c>
      <c r="C173" s="486" t="s">
        <v>465</v>
      </c>
      <c r="D173" s="486" t="s">
        <v>563</v>
      </c>
      <c r="E173" s="486" t="s">
        <v>922</v>
      </c>
      <c r="F173" s="486" t="s">
        <v>929</v>
      </c>
      <c r="G173" s="486" t="s">
        <v>930</v>
      </c>
      <c r="H173" s="490">
        <v>11.1</v>
      </c>
      <c r="I173" s="490">
        <v>1964.7</v>
      </c>
      <c r="J173" s="486"/>
      <c r="K173" s="486">
        <v>177</v>
      </c>
      <c r="L173" s="490">
        <v>7</v>
      </c>
      <c r="M173" s="490">
        <v>1239</v>
      </c>
      <c r="N173" s="486"/>
      <c r="O173" s="486">
        <v>177</v>
      </c>
      <c r="P173" s="490"/>
      <c r="Q173" s="490"/>
      <c r="R173" s="527"/>
      <c r="S173" s="491"/>
    </row>
    <row r="174" spans="1:19" ht="14.45" customHeight="1" x14ac:dyDescent="0.2">
      <c r="A174" s="485" t="s">
        <v>920</v>
      </c>
      <c r="B174" s="486" t="s">
        <v>921</v>
      </c>
      <c r="C174" s="486" t="s">
        <v>465</v>
      </c>
      <c r="D174" s="486" t="s">
        <v>563</v>
      </c>
      <c r="E174" s="486" t="s">
        <v>922</v>
      </c>
      <c r="F174" s="486" t="s">
        <v>931</v>
      </c>
      <c r="G174" s="486" t="s">
        <v>535</v>
      </c>
      <c r="H174" s="490">
        <v>141.80000000000001</v>
      </c>
      <c r="I174" s="490">
        <v>680.71</v>
      </c>
      <c r="J174" s="486"/>
      <c r="K174" s="486">
        <v>4.80049365303244</v>
      </c>
      <c r="L174" s="490">
        <v>66.7</v>
      </c>
      <c r="M174" s="490">
        <v>320.15999999999997</v>
      </c>
      <c r="N174" s="486"/>
      <c r="O174" s="486">
        <v>4.7999999999999989</v>
      </c>
      <c r="P174" s="490"/>
      <c r="Q174" s="490"/>
      <c r="R174" s="527"/>
      <c r="S174" s="491"/>
    </row>
    <row r="175" spans="1:19" ht="14.45" customHeight="1" x14ac:dyDescent="0.2">
      <c r="A175" s="485" t="s">
        <v>920</v>
      </c>
      <c r="B175" s="486" t="s">
        <v>921</v>
      </c>
      <c r="C175" s="486" t="s">
        <v>465</v>
      </c>
      <c r="D175" s="486" t="s">
        <v>563</v>
      </c>
      <c r="E175" s="486" t="s">
        <v>922</v>
      </c>
      <c r="F175" s="486" t="s">
        <v>932</v>
      </c>
      <c r="G175" s="486" t="s">
        <v>933</v>
      </c>
      <c r="H175" s="490">
        <v>5.3</v>
      </c>
      <c r="I175" s="490">
        <v>4201.84</v>
      </c>
      <c r="J175" s="486"/>
      <c r="K175" s="486">
        <v>792.80000000000007</v>
      </c>
      <c r="L175" s="490">
        <v>12.7</v>
      </c>
      <c r="M175" s="490">
        <v>10068.56</v>
      </c>
      <c r="N175" s="486"/>
      <c r="O175" s="486">
        <v>792.8</v>
      </c>
      <c r="P175" s="490"/>
      <c r="Q175" s="490"/>
      <c r="R175" s="527"/>
      <c r="S175" s="491"/>
    </row>
    <row r="176" spans="1:19" ht="14.45" customHeight="1" x14ac:dyDescent="0.2">
      <c r="A176" s="485" t="s">
        <v>920</v>
      </c>
      <c r="B176" s="486" t="s">
        <v>921</v>
      </c>
      <c r="C176" s="486" t="s">
        <v>465</v>
      </c>
      <c r="D176" s="486" t="s">
        <v>563</v>
      </c>
      <c r="E176" s="486" t="s">
        <v>922</v>
      </c>
      <c r="F176" s="486" t="s">
        <v>934</v>
      </c>
      <c r="G176" s="486" t="s">
        <v>935</v>
      </c>
      <c r="H176" s="490"/>
      <c r="I176" s="490"/>
      <c r="J176" s="486"/>
      <c r="K176" s="486"/>
      <c r="L176" s="490">
        <v>2.9800000000000004</v>
      </c>
      <c r="M176" s="490">
        <v>289.16999999999996</v>
      </c>
      <c r="N176" s="486"/>
      <c r="O176" s="486">
        <v>97.036912751677818</v>
      </c>
      <c r="P176" s="490"/>
      <c r="Q176" s="490"/>
      <c r="R176" s="527"/>
      <c r="S176" s="491"/>
    </row>
    <row r="177" spans="1:19" ht="14.45" customHeight="1" x14ac:dyDescent="0.2">
      <c r="A177" s="485" t="s">
        <v>920</v>
      </c>
      <c r="B177" s="486" t="s">
        <v>921</v>
      </c>
      <c r="C177" s="486" t="s">
        <v>465</v>
      </c>
      <c r="D177" s="486" t="s">
        <v>563</v>
      </c>
      <c r="E177" s="486" t="s">
        <v>922</v>
      </c>
      <c r="F177" s="486" t="s">
        <v>936</v>
      </c>
      <c r="G177" s="486" t="s">
        <v>935</v>
      </c>
      <c r="H177" s="490"/>
      <c r="I177" s="490"/>
      <c r="J177" s="486"/>
      <c r="K177" s="486"/>
      <c r="L177" s="490">
        <v>7.9500000000000011</v>
      </c>
      <c r="M177" s="490">
        <v>966.72</v>
      </c>
      <c r="N177" s="486"/>
      <c r="O177" s="486">
        <v>121.59999999999998</v>
      </c>
      <c r="P177" s="490"/>
      <c r="Q177" s="490"/>
      <c r="R177" s="527"/>
      <c r="S177" s="491"/>
    </row>
    <row r="178" spans="1:19" ht="14.45" customHeight="1" x14ac:dyDescent="0.2">
      <c r="A178" s="485" t="s">
        <v>920</v>
      </c>
      <c r="B178" s="486" t="s">
        <v>921</v>
      </c>
      <c r="C178" s="486" t="s">
        <v>465</v>
      </c>
      <c r="D178" s="486" t="s">
        <v>563</v>
      </c>
      <c r="E178" s="486" t="s">
        <v>922</v>
      </c>
      <c r="F178" s="486" t="s">
        <v>937</v>
      </c>
      <c r="G178" s="486" t="s">
        <v>938</v>
      </c>
      <c r="H178" s="490"/>
      <c r="I178" s="490"/>
      <c r="J178" s="486"/>
      <c r="K178" s="486"/>
      <c r="L178" s="490">
        <v>220</v>
      </c>
      <c r="M178" s="490">
        <v>11968.029999999999</v>
      </c>
      <c r="N178" s="486"/>
      <c r="O178" s="486">
        <v>54.400136363636356</v>
      </c>
      <c r="P178" s="490"/>
      <c r="Q178" s="490"/>
      <c r="R178" s="527"/>
      <c r="S178" s="491"/>
    </row>
    <row r="179" spans="1:19" ht="14.45" customHeight="1" x14ac:dyDescent="0.2">
      <c r="A179" s="485" t="s">
        <v>920</v>
      </c>
      <c r="B179" s="486" t="s">
        <v>921</v>
      </c>
      <c r="C179" s="486" t="s">
        <v>465</v>
      </c>
      <c r="D179" s="486" t="s">
        <v>563</v>
      </c>
      <c r="E179" s="486" t="s">
        <v>922</v>
      </c>
      <c r="F179" s="486" t="s">
        <v>939</v>
      </c>
      <c r="G179" s="486" t="s">
        <v>940</v>
      </c>
      <c r="H179" s="490"/>
      <c r="I179" s="490"/>
      <c r="J179" s="486"/>
      <c r="K179" s="486"/>
      <c r="L179" s="490">
        <v>11.7</v>
      </c>
      <c r="M179" s="490">
        <v>1137.24</v>
      </c>
      <c r="N179" s="486"/>
      <c r="O179" s="486">
        <v>97.2</v>
      </c>
      <c r="P179" s="490"/>
      <c r="Q179" s="490"/>
      <c r="R179" s="527"/>
      <c r="S179" s="491"/>
    </row>
    <row r="180" spans="1:19" ht="14.45" customHeight="1" x14ac:dyDescent="0.2">
      <c r="A180" s="485" t="s">
        <v>920</v>
      </c>
      <c r="B180" s="486" t="s">
        <v>921</v>
      </c>
      <c r="C180" s="486" t="s">
        <v>465</v>
      </c>
      <c r="D180" s="486" t="s">
        <v>563</v>
      </c>
      <c r="E180" s="486" t="s">
        <v>922</v>
      </c>
      <c r="F180" s="486" t="s">
        <v>941</v>
      </c>
      <c r="G180" s="486" t="s">
        <v>942</v>
      </c>
      <c r="H180" s="490"/>
      <c r="I180" s="490"/>
      <c r="J180" s="486"/>
      <c r="K180" s="486"/>
      <c r="L180" s="490">
        <v>106.99999999999999</v>
      </c>
      <c r="M180" s="490">
        <v>5820.8</v>
      </c>
      <c r="N180" s="486"/>
      <c r="O180" s="486">
        <v>54.400000000000006</v>
      </c>
      <c r="P180" s="490"/>
      <c r="Q180" s="490"/>
      <c r="R180" s="527"/>
      <c r="S180" s="491"/>
    </row>
    <row r="181" spans="1:19" ht="14.45" customHeight="1" x14ac:dyDescent="0.2">
      <c r="A181" s="485" t="s">
        <v>920</v>
      </c>
      <c r="B181" s="486" t="s">
        <v>921</v>
      </c>
      <c r="C181" s="486" t="s">
        <v>465</v>
      </c>
      <c r="D181" s="486" t="s">
        <v>563</v>
      </c>
      <c r="E181" s="486" t="s">
        <v>922</v>
      </c>
      <c r="F181" s="486" t="s">
        <v>945</v>
      </c>
      <c r="G181" s="486" t="s">
        <v>946</v>
      </c>
      <c r="H181" s="490"/>
      <c r="I181" s="490"/>
      <c r="J181" s="486"/>
      <c r="K181" s="486"/>
      <c r="L181" s="490">
        <v>0.5</v>
      </c>
      <c r="M181" s="490">
        <v>68.8</v>
      </c>
      <c r="N181" s="486"/>
      <c r="O181" s="486">
        <v>137.6</v>
      </c>
      <c r="P181" s="490"/>
      <c r="Q181" s="490"/>
      <c r="R181" s="527"/>
      <c r="S181" s="491"/>
    </row>
    <row r="182" spans="1:19" ht="14.45" customHeight="1" x14ac:dyDescent="0.2">
      <c r="A182" s="485" t="s">
        <v>920</v>
      </c>
      <c r="B182" s="486" t="s">
        <v>921</v>
      </c>
      <c r="C182" s="486" t="s">
        <v>465</v>
      </c>
      <c r="D182" s="486" t="s">
        <v>563</v>
      </c>
      <c r="E182" s="486" t="s">
        <v>913</v>
      </c>
      <c r="F182" s="486" t="s">
        <v>951</v>
      </c>
      <c r="G182" s="486" t="s">
        <v>952</v>
      </c>
      <c r="H182" s="490">
        <v>4</v>
      </c>
      <c r="I182" s="490">
        <v>488</v>
      </c>
      <c r="J182" s="486"/>
      <c r="K182" s="486">
        <v>122</v>
      </c>
      <c r="L182" s="490">
        <v>52</v>
      </c>
      <c r="M182" s="490">
        <v>6396</v>
      </c>
      <c r="N182" s="486"/>
      <c r="O182" s="486">
        <v>123</v>
      </c>
      <c r="P182" s="490"/>
      <c r="Q182" s="490"/>
      <c r="R182" s="527"/>
      <c r="S182" s="491"/>
    </row>
    <row r="183" spans="1:19" ht="14.45" customHeight="1" x14ac:dyDescent="0.2">
      <c r="A183" s="485" t="s">
        <v>920</v>
      </c>
      <c r="B183" s="486" t="s">
        <v>921</v>
      </c>
      <c r="C183" s="486" t="s">
        <v>465</v>
      </c>
      <c r="D183" s="486" t="s">
        <v>563</v>
      </c>
      <c r="E183" s="486" t="s">
        <v>913</v>
      </c>
      <c r="F183" s="486" t="s">
        <v>953</v>
      </c>
      <c r="G183" s="486" t="s">
        <v>954</v>
      </c>
      <c r="H183" s="490">
        <v>2617</v>
      </c>
      <c r="I183" s="490">
        <v>99446</v>
      </c>
      <c r="J183" s="486"/>
      <c r="K183" s="486">
        <v>38</v>
      </c>
      <c r="L183" s="490">
        <v>2038</v>
      </c>
      <c r="M183" s="490">
        <v>77444</v>
      </c>
      <c r="N183" s="486"/>
      <c r="O183" s="486">
        <v>38</v>
      </c>
      <c r="P183" s="490">
        <v>29</v>
      </c>
      <c r="Q183" s="490">
        <v>1160</v>
      </c>
      <c r="R183" s="527"/>
      <c r="S183" s="491">
        <v>40</v>
      </c>
    </row>
    <row r="184" spans="1:19" ht="14.45" customHeight="1" x14ac:dyDescent="0.2">
      <c r="A184" s="485" t="s">
        <v>920</v>
      </c>
      <c r="B184" s="486" t="s">
        <v>921</v>
      </c>
      <c r="C184" s="486" t="s">
        <v>465</v>
      </c>
      <c r="D184" s="486" t="s">
        <v>563</v>
      </c>
      <c r="E184" s="486" t="s">
        <v>913</v>
      </c>
      <c r="F184" s="486" t="s">
        <v>955</v>
      </c>
      <c r="G184" s="486" t="s">
        <v>956</v>
      </c>
      <c r="H184" s="490">
        <v>344</v>
      </c>
      <c r="I184" s="490">
        <v>3440</v>
      </c>
      <c r="J184" s="486"/>
      <c r="K184" s="486">
        <v>10</v>
      </c>
      <c r="L184" s="490">
        <v>540</v>
      </c>
      <c r="M184" s="490">
        <v>5400</v>
      </c>
      <c r="N184" s="486"/>
      <c r="O184" s="486">
        <v>10</v>
      </c>
      <c r="P184" s="490">
        <v>170</v>
      </c>
      <c r="Q184" s="490">
        <v>1700</v>
      </c>
      <c r="R184" s="527"/>
      <c r="S184" s="491">
        <v>10</v>
      </c>
    </row>
    <row r="185" spans="1:19" ht="14.45" customHeight="1" x14ac:dyDescent="0.2">
      <c r="A185" s="485" t="s">
        <v>920</v>
      </c>
      <c r="B185" s="486" t="s">
        <v>921</v>
      </c>
      <c r="C185" s="486" t="s">
        <v>465</v>
      </c>
      <c r="D185" s="486" t="s">
        <v>563</v>
      </c>
      <c r="E185" s="486" t="s">
        <v>913</v>
      </c>
      <c r="F185" s="486" t="s">
        <v>957</v>
      </c>
      <c r="G185" s="486" t="s">
        <v>958</v>
      </c>
      <c r="H185" s="490">
        <v>28</v>
      </c>
      <c r="I185" s="490">
        <v>140</v>
      </c>
      <c r="J185" s="486"/>
      <c r="K185" s="486">
        <v>5</v>
      </c>
      <c r="L185" s="490">
        <v>19</v>
      </c>
      <c r="M185" s="490">
        <v>95</v>
      </c>
      <c r="N185" s="486"/>
      <c r="O185" s="486">
        <v>5</v>
      </c>
      <c r="P185" s="490"/>
      <c r="Q185" s="490"/>
      <c r="R185" s="527"/>
      <c r="S185" s="491"/>
    </row>
    <row r="186" spans="1:19" ht="14.45" customHeight="1" x14ac:dyDescent="0.2">
      <c r="A186" s="485" t="s">
        <v>920</v>
      </c>
      <c r="B186" s="486" t="s">
        <v>921</v>
      </c>
      <c r="C186" s="486" t="s">
        <v>465</v>
      </c>
      <c r="D186" s="486" t="s">
        <v>563</v>
      </c>
      <c r="E186" s="486" t="s">
        <v>913</v>
      </c>
      <c r="F186" s="486" t="s">
        <v>959</v>
      </c>
      <c r="G186" s="486" t="s">
        <v>960</v>
      </c>
      <c r="H186" s="490">
        <v>36</v>
      </c>
      <c r="I186" s="490">
        <v>180</v>
      </c>
      <c r="J186" s="486"/>
      <c r="K186" s="486">
        <v>5</v>
      </c>
      <c r="L186" s="490">
        <v>66</v>
      </c>
      <c r="M186" s="490">
        <v>330</v>
      </c>
      <c r="N186" s="486"/>
      <c r="O186" s="486">
        <v>5</v>
      </c>
      <c r="P186" s="490"/>
      <c r="Q186" s="490"/>
      <c r="R186" s="527"/>
      <c r="S186" s="491"/>
    </row>
    <row r="187" spans="1:19" ht="14.45" customHeight="1" x14ac:dyDescent="0.2">
      <c r="A187" s="485" t="s">
        <v>920</v>
      </c>
      <c r="B187" s="486" t="s">
        <v>921</v>
      </c>
      <c r="C187" s="486" t="s">
        <v>465</v>
      </c>
      <c r="D187" s="486" t="s">
        <v>563</v>
      </c>
      <c r="E187" s="486" t="s">
        <v>913</v>
      </c>
      <c r="F187" s="486" t="s">
        <v>961</v>
      </c>
      <c r="G187" s="486" t="s">
        <v>962</v>
      </c>
      <c r="H187" s="490">
        <v>600</v>
      </c>
      <c r="I187" s="490">
        <v>45000</v>
      </c>
      <c r="J187" s="486"/>
      <c r="K187" s="486">
        <v>75</v>
      </c>
      <c r="L187" s="490">
        <v>743</v>
      </c>
      <c r="M187" s="490">
        <v>56468</v>
      </c>
      <c r="N187" s="486"/>
      <c r="O187" s="486">
        <v>76</v>
      </c>
      <c r="P187" s="490">
        <v>190</v>
      </c>
      <c r="Q187" s="490">
        <v>15390</v>
      </c>
      <c r="R187" s="527"/>
      <c r="S187" s="491">
        <v>81</v>
      </c>
    </row>
    <row r="188" spans="1:19" ht="14.45" customHeight="1" x14ac:dyDescent="0.2">
      <c r="A188" s="485" t="s">
        <v>920</v>
      </c>
      <c r="B188" s="486" t="s">
        <v>921</v>
      </c>
      <c r="C188" s="486" t="s">
        <v>465</v>
      </c>
      <c r="D188" s="486" t="s">
        <v>563</v>
      </c>
      <c r="E188" s="486" t="s">
        <v>913</v>
      </c>
      <c r="F188" s="486" t="s">
        <v>963</v>
      </c>
      <c r="G188" s="486" t="s">
        <v>964</v>
      </c>
      <c r="H188" s="490"/>
      <c r="I188" s="490"/>
      <c r="J188" s="486"/>
      <c r="K188" s="486"/>
      <c r="L188" s="490">
        <v>0</v>
      </c>
      <c r="M188" s="490">
        <v>0</v>
      </c>
      <c r="N188" s="486"/>
      <c r="O188" s="486"/>
      <c r="P188" s="490"/>
      <c r="Q188" s="490"/>
      <c r="R188" s="527"/>
      <c r="S188" s="491"/>
    </row>
    <row r="189" spans="1:19" ht="14.45" customHeight="1" x14ac:dyDescent="0.2">
      <c r="A189" s="485" t="s">
        <v>920</v>
      </c>
      <c r="B189" s="486" t="s">
        <v>921</v>
      </c>
      <c r="C189" s="486" t="s">
        <v>465</v>
      </c>
      <c r="D189" s="486" t="s">
        <v>563</v>
      </c>
      <c r="E189" s="486" t="s">
        <v>913</v>
      </c>
      <c r="F189" s="486" t="s">
        <v>965</v>
      </c>
      <c r="G189" s="486" t="s">
        <v>966</v>
      </c>
      <c r="H189" s="490">
        <v>456</v>
      </c>
      <c r="I189" s="490">
        <v>81624</v>
      </c>
      <c r="J189" s="486"/>
      <c r="K189" s="486">
        <v>179</v>
      </c>
      <c r="L189" s="490">
        <v>368</v>
      </c>
      <c r="M189" s="490">
        <v>66240</v>
      </c>
      <c r="N189" s="486"/>
      <c r="O189" s="486">
        <v>180</v>
      </c>
      <c r="P189" s="490">
        <v>46</v>
      </c>
      <c r="Q189" s="490">
        <v>8924</v>
      </c>
      <c r="R189" s="527"/>
      <c r="S189" s="491">
        <v>194</v>
      </c>
    </row>
    <row r="190" spans="1:19" ht="14.45" customHeight="1" x14ac:dyDescent="0.2">
      <c r="A190" s="485" t="s">
        <v>920</v>
      </c>
      <c r="B190" s="486" t="s">
        <v>921</v>
      </c>
      <c r="C190" s="486" t="s">
        <v>465</v>
      </c>
      <c r="D190" s="486" t="s">
        <v>563</v>
      </c>
      <c r="E190" s="486" t="s">
        <v>913</v>
      </c>
      <c r="F190" s="486" t="s">
        <v>967</v>
      </c>
      <c r="G190" s="486" t="s">
        <v>968</v>
      </c>
      <c r="H190" s="490"/>
      <c r="I190" s="490"/>
      <c r="J190" s="486"/>
      <c r="K190" s="486"/>
      <c r="L190" s="490">
        <v>11</v>
      </c>
      <c r="M190" s="490">
        <v>3036</v>
      </c>
      <c r="N190" s="486"/>
      <c r="O190" s="486">
        <v>276</v>
      </c>
      <c r="P190" s="490"/>
      <c r="Q190" s="490"/>
      <c r="R190" s="527"/>
      <c r="S190" s="491"/>
    </row>
    <row r="191" spans="1:19" ht="14.45" customHeight="1" x14ac:dyDescent="0.2">
      <c r="A191" s="485" t="s">
        <v>920</v>
      </c>
      <c r="B191" s="486" t="s">
        <v>921</v>
      </c>
      <c r="C191" s="486" t="s">
        <v>465</v>
      </c>
      <c r="D191" s="486" t="s">
        <v>563</v>
      </c>
      <c r="E191" s="486" t="s">
        <v>913</v>
      </c>
      <c r="F191" s="486" t="s">
        <v>969</v>
      </c>
      <c r="G191" s="486" t="s">
        <v>970</v>
      </c>
      <c r="H191" s="490">
        <v>848</v>
      </c>
      <c r="I191" s="490">
        <v>28266.660000000003</v>
      </c>
      <c r="J191" s="486"/>
      <c r="K191" s="486">
        <v>33.333325471698117</v>
      </c>
      <c r="L191" s="490">
        <v>1017</v>
      </c>
      <c r="M191" s="490">
        <v>39477.78</v>
      </c>
      <c r="N191" s="486"/>
      <c r="O191" s="486">
        <v>38.817876106194689</v>
      </c>
      <c r="P191" s="490">
        <v>390</v>
      </c>
      <c r="Q191" s="490">
        <v>17766.66</v>
      </c>
      <c r="R191" s="527"/>
      <c r="S191" s="491">
        <v>45.555538461538461</v>
      </c>
    </row>
    <row r="192" spans="1:19" ht="14.45" customHeight="1" x14ac:dyDescent="0.2">
      <c r="A192" s="485" t="s">
        <v>920</v>
      </c>
      <c r="B192" s="486" t="s">
        <v>921</v>
      </c>
      <c r="C192" s="486" t="s">
        <v>465</v>
      </c>
      <c r="D192" s="486" t="s">
        <v>563</v>
      </c>
      <c r="E192" s="486" t="s">
        <v>913</v>
      </c>
      <c r="F192" s="486" t="s">
        <v>973</v>
      </c>
      <c r="G192" s="486" t="s">
        <v>974</v>
      </c>
      <c r="H192" s="490">
        <v>2921</v>
      </c>
      <c r="I192" s="490">
        <v>394335</v>
      </c>
      <c r="J192" s="486"/>
      <c r="K192" s="486">
        <v>135</v>
      </c>
      <c r="L192" s="490">
        <v>2208</v>
      </c>
      <c r="M192" s="490">
        <v>302496</v>
      </c>
      <c r="N192" s="486"/>
      <c r="O192" s="486">
        <v>137</v>
      </c>
      <c r="P192" s="490"/>
      <c r="Q192" s="490"/>
      <c r="R192" s="527"/>
      <c r="S192" s="491"/>
    </row>
    <row r="193" spans="1:19" ht="14.45" customHeight="1" x14ac:dyDescent="0.2">
      <c r="A193" s="485" t="s">
        <v>920</v>
      </c>
      <c r="B193" s="486" t="s">
        <v>921</v>
      </c>
      <c r="C193" s="486" t="s">
        <v>465</v>
      </c>
      <c r="D193" s="486" t="s">
        <v>563</v>
      </c>
      <c r="E193" s="486" t="s">
        <v>913</v>
      </c>
      <c r="F193" s="486" t="s">
        <v>975</v>
      </c>
      <c r="G193" s="486" t="s">
        <v>976</v>
      </c>
      <c r="H193" s="490">
        <v>67</v>
      </c>
      <c r="I193" s="490">
        <v>5025</v>
      </c>
      <c r="J193" s="486"/>
      <c r="K193" s="486">
        <v>75</v>
      </c>
      <c r="L193" s="490">
        <v>131</v>
      </c>
      <c r="M193" s="490">
        <v>9956</v>
      </c>
      <c r="N193" s="486"/>
      <c r="O193" s="486">
        <v>76</v>
      </c>
      <c r="P193" s="490">
        <v>12</v>
      </c>
      <c r="Q193" s="490">
        <v>972</v>
      </c>
      <c r="R193" s="527"/>
      <c r="S193" s="491">
        <v>81</v>
      </c>
    </row>
    <row r="194" spans="1:19" ht="14.45" customHeight="1" x14ac:dyDescent="0.2">
      <c r="A194" s="485" t="s">
        <v>920</v>
      </c>
      <c r="B194" s="486" t="s">
        <v>921</v>
      </c>
      <c r="C194" s="486" t="s">
        <v>465</v>
      </c>
      <c r="D194" s="486" t="s">
        <v>563</v>
      </c>
      <c r="E194" s="486" t="s">
        <v>913</v>
      </c>
      <c r="F194" s="486" t="s">
        <v>977</v>
      </c>
      <c r="G194" s="486" t="s">
        <v>978</v>
      </c>
      <c r="H194" s="490">
        <v>288</v>
      </c>
      <c r="I194" s="490">
        <v>103104</v>
      </c>
      <c r="J194" s="486"/>
      <c r="K194" s="486">
        <v>358</v>
      </c>
      <c r="L194" s="490">
        <v>474</v>
      </c>
      <c r="M194" s="490">
        <v>170640</v>
      </c>
      <c r="N194" s="486"/>
      <c r="O194" s="486">
        <v>360</v>
      </c>
      <c r="P194" s="490">
        <v>105</v>
      </c>
      <c r="Q194" s="490">
        <v>40740</v>
      </c>
      <c r="R194" s="527"/>
      <c r="S194" s="491">
        <v>388</v>
      </c>
    </row>
    <row r="195" spans="1:19" ht="14.45" customHeight="1" x14ac:dyDescent="0.2">
      <c r="A195" s="485" t="s">
        <v>920</v>
      </c>
      <c r="B195" s="486" t="s">
        <v>921</v>
      </c>
      <c r="C195" s="486" t="s">
        <v>465</v>
      </c>
      <c r="D195" s="486" t="s">
        <v>563</v>
      </c>
      <c r="E195" s="486" t="s">
        <v>913</v>
      </c>
      <c r="F195" s="486" t="s">
        <v>979</v>
      </c>
      <c r="G195" s="486" t="s">
        <v>980</v>
      </c>
      <c r="H195" s="490">
        <v>927</v>
      </c>
      <c r="I195" s="490">
        <v>209502</v>
      </c>
      <c r="J195" s="486"/>
      <c r="K195" s="486">
        <v>226</v>
      </c>
      <c r="L195" s="490">
        <v>844</v>
      </c>
      <c r="M195" s="490">
        <v>192432</v>
      </c>
      <c r="N195" s="486"/>
      <c r="O195" s="486">
        <v>228</v>
      </c>
      <c r="P195" s="490">
        <v>393</v>
      </c>
      <c r="Q195" s="490">
        <v>95499</v>
      </c>
      <c r="R195" s="527"/>
      <c r="S195" s="491">
        <v>243</v>
      </c>
    </row>
    <row r="196" spans="1:19" ht="14.45" customHeight="1" x14ac:dyDescent="0.2">
      <c r="A196" s="485" t="s">
        <v>920</v>
      </c>
      <c r="B196" s="486" t="s">
        <v>921</v>
      </c>
      <c r="C196" s="486" t="s">
        <v>465</v>
      </c>
      <c r="D196" s="486" t="s">
        <v>563</v>
      </c>
      <c r="E196" s="486" t="s">
        <v>913</v>
      </c>
      <c r="F196" s="486" t="s">
        <v>981</v>
      </c>
      <c r="G196" s="486" t="s">
        <v>982</v>
      </c>
      <c r="H196" s="490">
        <v>4</v>
      </c>
      <c r="I196" s="490">
        <v>312</v>
      </c>
      <c r="J196" s="486"/>
      <c r="K196" s="486">
        <v>78</v>
      </c>
      <c r="L196" s="490">
        <v>53</v>
      </c>
      <c r="M196" s="490">
        <v>4187</v>
      </c>
      <c r="N196" s="486"/>
      <c r="O196" s="486">
        <v>79</v>
      </c>
      <c r="P196" s="490"/>
      <c r="Q196" s="490"/>
      <c r="R196" s="527"/>
      <c r="S196" s="491"/>
    </row>
    <row r="197" spans="1:19" ht="14.45" customHeight="1" x14ac:dyDescent="0.2">
      <c r="A197" s="485" t="s">
        <v>920</v>
      </c>
      <c r="B197" s="486" t="s">
        <v>921</v>
      </c>
      <c r="C197" s="486" t="s">
        <v>465</v>
      </c>
      <c r="D197" s="486" t="s">
        <v>563</v>
      </c>
      <c r="E197" s="486" t="s">
        <v>913</v>
      </c>
      <c r="F197" s="486" t="s">
        <v>987</v>
      </c>
      <c r="G197" s="486" t="s">
        <v>988</v>
      </c>
      <c r="H197" s="490">
        <v>110</v>
      </c>
      <c r="I197" s="490">
        <v>77770</v>
      </c>
      <c r="J197" s="486"/>
      <c r="K197" s="486">
        <v>707</v>
      </c>
      <c r="L197" s="490">
        <v>178</v>
      </c>
      <c r="M197" s="490">
        <v>126558</v>
      </c>
      <c r="N197" s="486"/>
      <c r="O197" s="486">
        <v>711</v>
      </c>
      <c r="P197" s="490">
        <v>240</v>
      </c>
      <c r="Q197" s="490">
        <v>184320</v>
      </c>
      <c r="R197" s="527"/>
      <c r="S197" s="491">
        <v>768</v>
      </c>
    </row>
    <row r="198" spans="1:19" ht="14.45" customHeight="1" x14ac:dyDescent="0.2">
      <c r="A198" s="485" t="s">
        <v>920</v>
      </c>
      <c r="B198" s="486" t="s">
        <v>921</v>
      </c>
      <c r="C198" s="486" t="s">
        <v>465</v>
      </c>
      <c r="D198" s="486" t="s">
        <v>563</v>
      </c>
      <c r="E198" s="486" t="s">
        <v>913</v>
      </c>
      <c r="F198" s="486" t="s">
        <v>989</v>
      </c>
      <c r="G198" s="486" t="s">
        <v>990</v>
      </c>
      <c r="H198" s="490">
        <v>371</v>
      </c>
      <c r="I198" s="490">
        <v>86443</v>
      </c>
      <c r="J198" s="486"/>
      <c r="K198" s="486">
        <v>233</v>
      </c>
      <c r="L198" s="490">
        <v>583</v>
      </c>
      <c r="M198" s="490">
        <v>137005</v>
      </c>
      <c r="N198" s="486"/>
      <c r="O198" s="486">
        <v>235</v>
      </c>
      <c r="P198" s="490">
        <v>453</v>
      </c>
      <c r="Q198" s="490">
        <v>115062</v>
      </c>
      <c r="R198" s="527"/>
      <c r="S198" s="491">
        <v>254</v>
      </c>
    </row>
    <row r="199" spans="1:19" ht="14.45" customHeight="1" x14ac:dyDescent="0.2">
      <c r="A199" s="485" t="s">
        <v>920</v>
      </c>
      <c r="B199" s="486" t="s">
        <v>921</v>
      </c>
      <c r="C199" s="486" t="s">
        <v>465</v>
      </c>
      <c r="D199" s="486" t="s">
        <v>563</v>
      </c>
      <c r="E199" s="486" t="s">
        <v>913</v>
      </c>
      <c r="F199" s="486" t="s">
        <v>991</v>
      </c>
      <c r="G199" s="486" t="s">
        <v>992</v>
      </c>
      <c r="H199" s="490"/>
      <c r="I199" s="490"/>
      <c r="J199" s="486"/>
      <c r="K199" s="486"/>
      <c r="L199" s="490">
        <v>2</v>
      </c>
      <c r="M199" s="490">
        <v>372</v>
      </c>
      <c r="N199" s="486"/>
      <c r="O199" s="486">
        <v>186</v>
      </c>
      <c r="P199" s="490"/>
      <c r="Q199" s="490"/>
      <c r="R199" s="527"/>
      <c r="S199" s="491"/>
    </row>
    <row r="200" spans="1:19" ht="14.45" customHeight="1" x14ac:dyDescent="0.2">
      <c r="A200" s="485" t="s">
        <v>920</v>
      </c>
      <c r="B200" s="486" t="s">
        <v>921</v>
      </c>
      <c r="C200" s="486" t="s">
        <v>465</v>
      </c>
      <c r="D200" s="486" t="s">
        <v>563</v>
      </c>
      <c r="E200" s="486" t="s">
        <v>913</v>
      </c>
      <c r="F200" s="486" t="s">
        <v>995</v>
      </c>
      <c r="G200" s="486" t="s">
        <v>996</v>
      </c>
      <c r="H200" s="490"/>
      <c r="I200" s="490"/>
      <c r="J200" s="486"/>
      <c r="K200" s="486"/>
      <c r="L200" s="490">
        <v>0</v>
      </c>
      <c r="M200" s="490">
        <v>0</v>
      </c>
      <c r="N200" s="486"/>
      <c r="O200" s="486"/>
      <c r="P200" s="490"/>
      <c r="Q200" s="490"/>
      <c r="R200" s="527"/>
      <c r="S200" s="491"/>
    </row>
    <row r="201" spans="1:19" ht="14.45" customHeight="1" x14ac:dyDescent="0.2">
      <c r="A201" s="485" t="s">
        <v>920</v>
      </c>
      <c r="B201" s="486" t="s">
        <v>921</v>
      </c>
      <c r="C201" s="486" t="s">
        <v>465</v>
      </c>
      <c r="D201" s="486" t="s">
        <v>563</v>
      </c>
      <c r="E201" s="486" t="s">
        <v>913</v>
      </c>
      <c r="F201" s="486" t="s">
        <v>997</v>
      </c>
      <c r="G201" s="486" t="s">
        <v>998</v>
      </c>
      <c r="H201" s="490"/>
      <c r="I201" s="490"/>
      <c r="J201" s="486"/>
      <c r="K201" s="486"/>
      <c r="L201" s="490">
        <v>2</v>
      </c>
      <c r="M201" s="490">
        <v>2872</v>
      </c>
      <c r="N201" s="486"/>
      <c r="O201" s="486">
        <v>1436</v>
      </c>
      <c r="P201" s="490"/>
      <c r="Q201" s="490"/>
      <c r="R201" s="527"/>
      <c r="S201" s="491"/>
    </row>
    <row r="202" spans="1:19" ht="14.45" customHeight="1" x14ac:dyDescent="0.2">
      <c r="A202" s="485" t="s">
        <v>920</v>
      </c>
      <c r="B202" s="486" t="s">
        <v>921</v>
      </c>
      <c r="C202" s="486" t="s">
        <v>465</v>
      </c>
      <c r="D202" s="486" t="s">
        <v>563</v>
      </c>
      <c r="E202" s="486" t="s">
        <v>913</v>
      </c>
      <c r="F202" s="486" t="s">
        <v>999</v>
      </c>
      <c r="G202" s="486" t="s">
        <v>996</v>
      </c>
      <c r="H202" s="490"/>
      <c r="I202" s="490"/>
      <c r="J202" s="486"/>
      <c r="K202" s="486"/>
      <c r="L202" s="490">
        <v>10</v>
      </c>
      <c r="M202" s="490">
        <v>1170</v>
      </c>
      <c r="N202" s="486"/>
      <c r="O202" s="486">
        <v>117</v>
      </c>
      <c r="P202" s="490"/>
      <c r="Q202" s="490"/>
      <c r="R202" s="527"/>
      <c r="S202" s="491"/>
    </row>
    <row r="203" spans="1:19" ht="14.45" customHeight="1" x14ac:dyDescent="0.2">
      <c r="A203" s="485" t="s">
        <v>920</v>
      </c>
      <c r="B203" s="486" t="s">
        <v>921</v>
      </c>
      <c r="C203" s="486" t="s">
        <v>465</v>
      </c>
      <c r="D203" s="486" t="s">
        <v>848</v>
      </c>
      <c r="E203" s="486" t="s">
        <v>922</v>
      </c>
      <c r="F203" s="486" t="s">
        <v>923</v>
      </c>
      <c r="G203" s="486" t="s">
        <v>924</v>
      </c>
      <c r="H203" s="490">
        <v>23.4</v>
      </c>
      <c r="I203" s="490">
        <v>1271.0400000000002</v>
      </c>
      <c r="J203" s="486"/>
      <c r="K203" s="486">
        <v>54.317948717948731</v>
      </c>
      <c r="L203" s="490">
        <v>4</v>
      </c>
      <c r="M203" s="490">
        <v>217.6</v>
      </c>
      <c r="N203" s="486"/>
      <c r="O203" s="486">
        <v>54.4</v>
      </c>
      <c r="P203" s="490"/>
      <c r="Q203" s="490"/>
      <c r="R203" s="527"/>
      <c r="S203" s="491"/>
    </row>
    <row r="204" spans="1:19" ht="14.45" customHeight="1" x14ac:dyDescent="0.2">
      <c r="A204" s="485" t="s">
        <v>920</v>
      </c>
      <c r="B204" s="486" t="s">
        <v>921</v>
      </c>
      <c r="C204" s="486" t="s">
        <v>465</v>
      </c>
      <c r="D204" s="486" t="s">
        <v>848</v>
      </c>
      <c r="E204" s="486" t="s">
        <v>922</v>
      </c>
      <c r="F204" s="486" t="s">
        <v>927</v>
      </c>
      <c r="G204" s="486" t="s">
        <v>928</v>
      </c>
      <c r="H204" s="490">
        <v>1.6999999999999997</v>
      </c>
      <c r="I204" s="490">
        <v>86.07</v>
      </c>
      <c r="J204" s="486"/>
      <c r="K204" s="486">
        <v>50.629411764705885</v>
      </c>
      <c r="L204" s="490">
        <v>0.2</v>
      </c>
      <c r="M204" s="490">
        <v>10.14</v>
      </c>
      <c r="N204" s="486"/>
      <c r="O204" s="486">
        <v>50.7</v>
      </c>
      <c r="P204" s="490"/>
      <c r="Q204" s="490"/>
      <c r="R204" s="527"/>
      <c r="S204" s="491"/>
    </row>
    <row r="205" spans="1:19" ht="14.45" customHeight="1" x14ac:dyDescent="0.2">
      <c r="A205" s="485" t="s">
        <v>920</v>
      </c>
      <c r="B205" s="486" t="s">
        <v>921</v>
      </c>
      <c r="C205" s="486" t="s">
        <v>465</v>
      </c>
      <c r="D205" s="486" t="s">
        <v>848</v>
      </c>
      <c r="E205" s="486" t="s">
        <v>922</v>
      </c>
      <c r="F205" s="486" t="s">
        <v>929</v>
      </c>
      <c r="G205" s="486" t="s">
        <v>930</v>
      </c>
      <c r="H205" s="490">
        <v>0.30000000000000004</v>
      </c>
      <c r="I205" s="490">
        <v>53.099999999999994</v>
      </c>
      <c r="J205" s="486"/>
      <c r="K205" s="486">
        <v>176.99999999999994</v>
      </c>
      <c r="L205" s="490"/>
      <c r="M205" s="490"/>
      <c r="N205" s="486"/>
      <c r="O205" s="486"/>
      <c r="P205" s="490"/>
      <c r="Q205" s="490"/>
      <c r="R205" s="527"/>
      <c r="S205" s="491"/>
    </row>
    <row r="206" spans="1:19" ht="14.45" customHeight="1" x14ac:dyDescent="0.2">
      <c r="A206" s="485" t="s">
        <v>920</v>
      </c>
      <c r="B206" s="486" t="s">
        <v>921</v>
      </c>
      <c r="C206" s="486" t="s">
        <v>465</v>
      </c>
      <c r="D206" s="486" t="s">
        <v>848</v>
      </c>
      <c r="E206" s="486" t="s">
        <v>922</v>
      </c>
      <c r="F206" s="486" t="s">
        <v>931</v>
      </c>
      <c r="G206" s="486" t="s">
        <v>535</v>
      </c>
      <c r="H206" s="490">
        <v>6</v>
      </c>
      <c r="I206" s="490">
        <v>28.8</v>
      </c>
      <c r="J206" s="486"/>
      <c r="K206" s="486">
        <v>4.8</v>
      </c>
      <c r="L206" s="490">
        <v>3.65</v>
      </c>
      <c r="M206" s="490">
        <v>17.659999999999997</v>
      </c>
      <c r="N206" s="486"/>
      <c r="O206" s="486">
        <v>4.8383561643835611</v>
      </c>
      <c r="P206" s="490"/>
      <c r="Q206" s="490"/>
      <c r="R206" s="527"/>
      <c r="S206" s="491"/>
    </row>
    <row r="207" spans="1:19" ht="14.45" customHeight="1" x14ac:dyDescent="0.2">
      <c r="A207" s="485" t="s">
        <v>920</v>
      </c>
      <c r="B207" s="486" t="s">
        <v>921</v>
      </c>
      <c r="C207" s="486" t="s">
        <v>465</v>
      </c>
      <c r="D207" s="486" t="s">
        <v>848</v>
      </c>
      <c r="E207" s="486" t="s">
        <v>922</v>
      </c>
      <c r="F207" s="486" t="s">
        <v>932</v>
      </c>
      <c r="G207" s="486" t="s">
        <v>933</v>
      </c>
      <c r="H207" s="490">
        <v>0.30000000000000004</v>
      </c>
      <c r="I207" s="490">
        <v>237.84</v>
      </c>
      <c r="J207" s="486"/>
      <c r="K207" s="486">
        <v>792.79999999999984</v>
      </c>
      <c r="L207" s="490">
        <v>0.4</v>
      </c>
      <c r="M207" s="490">
        <v>317.12</v>
      </c>
      <c r="N207" s="486"/>
      <c r="O207" s="486">
        <v>792.8</v>
      </c>
      <c r="P207" s="490"/>
      <c r="Q207" s="490"/>
      <c r="R207" s="527"/>
      <c r="S207" s="491"/>
    </row>
    <row r="208" spans="1:19" ht="14.45" customHeight="1" x14ac:dyDescent="0.2">
      <c r="A208" s="485" t="s">
        <v>920</v>
      </c>
      <c r="B208" s="486" t="s">
        <v>921</v>
      </c>
      <c r="C208" s="486" t="s">
        <v>465</v>
      </c>
      <c r="D208" s="486" t="s">
        <v>848</v>
      </c>
      <c r="E208" s="486" t="s">
        <v>922</v>
      </c>
      <c r="F208" s="486" t="s">
        <v>936</v>
      </c>
      <c r="G208" s="486" t="s">
        <v>935</v>
      </c>
      <c r="H208" s="490"/>
      <c r="I208" s="490"/>
      <c r="J208" s="486"/>
      <c r="K208" s="486"/>
      <c r="L208" s="490">
        <v>0.2</v>
      </c>
      <c r="M208" s="490">
        <v>24.32</v>
      </c>
      <c r="N208" s="486"/>
      <c r="O208" s="486">
        <v>121.6</v>
      </c>
      <c r="P208" s="490"/>
      <c r="Q208" s="490"/>
      <c r="R208" s="527"/>
      <c r="S208" s="491"/>
    </row>
    <row r="209" spans="1:19" ht="14.45" customHeight="1" x14ac:dyDescent="0.2">
      <c r="A209" s="485" t="s">
        <v>920</v>
      </c>
      <c r="B209" s="486" t="s">
        <v>921</v>
      </c>
      <c r="C209" s="486" t="s">
        <v>465</v>
      </c>
      <c r="D209" s="486" t="s">
        <v>848</v>
      </c>
      <c r="E209" s="486" t="s">
        <v>922</v>
      </c>
      <c r="F209" s="486" t="s">
        <v>937</v>
      </c>
      <c r="G209" s="486" t="s">
        <v>938</v>
      </c>
      <c r="H209" s="490"/>
      <c r="I209" s="490"/>
      <c r="J209" s="486"/>
      <c r="K209" s="486"/>
      <c r="L209" s="490">
        <v>3</v>
      </c>
      <c r="M209" s="490">
        <v>163.19999999999999</v>
      </c>
      <c r="N209" s="486"/>
      <c r="O209" s="486">
        <v>54.4</v>
      </c>
      <c r="P209" s="490"/>
      <c r="Q209" s="490"/>
      <c r="R209" s="527"/>
      <c r="S209" s="491"/>
    </row>
    <row r="210" spans="1:19" ht="14.45" customHeight="1" x14ac:dyDescent="0.2">
      <c r="A210" s="485" t="s">
        <v>920</v>
      </c>
      <c r="B210" s="486" t="s">
        <v>921</v>
      </c>
      <c r="C210" s="486" t="s">
        <v>465</v>
      </c>
      <c r="D210" s="486" t="s">
        <v>848</v>
      </c>
      <c r="E210" s="486" t="s">
        <v>913</v>
      </c>
      <c r="F210" s="486" t="s">
        <v>951</v>
      </c>
      <c r="G210" s="486" t="s">
        <v>952</v>
      </c>
      <c r="H210" s="490"/>
      <c r="I210" s="490"/>
      <c r="J210" s="486"/>
      <c r="K210" s="486"/>
      <c r="L210" s="490">
        <v>6</v>
      </c>
      <c r="M210" s="490">
        <v>738</v>
      </c>
      <c r="N210" s="486"/>
      <c r="O210" s="486">
        <v>123</v>
      </c>
      <c r="P210" s="490"/>
      <c r="Q210" s="490"/>
      <c r="R210" s="527"/>
      <c r="S210" s="491"/>
    </row>
    <row r="211" spans="1:19" ht="14.45" customHeight="1" x14ac:dyDescent="0.2">
      <c r="A211" s="485" t="s">
        <v>920</v>
      </c>
      <c r="B211" s="486" t="s">
        <v>921</v>
      </c>
      <c r="C211" s="486" t="s">
        <v>465</v>
      </c>
      <c r="D211" s="486" t="s">
        <v>848</v>
      </c>
      <c r="E211" s="486" t="s">
        <v>913</v>
      </c>
      <c r="F211" s="486" t="s">
        <v>953</v>
      </c>
      <c r="G211" s="486" t="s">
        <v>954</v>
      </c>
      <c r="H211" s="490">
        <v>185</v>
      </c>
      <c r="I211" s="490">
        <v>7030</v>
      </c>
      <c r="J211" s="486"/>
      <c r="K211" s="486">
        <v>38</v>
      </c>
      <c r="L211" s="490">
        <v>21</v>
      </c>
      <c r="M211" s="490">
        <v>798</v>
      </c>
      <c r="N211" s="486"/>
      <c r="O211" s="486">
        <v>38</v>
      </c>
      <c r="P211" s="490"/>
      <c r="Q211" s="490"/>
      <c r="R211" s="527"/>
      <c r="S211" s="491"/>
    </row>
    <row r="212" spans="1:19" ht="14.45" customHeight="1" x14ac:dyDescent="0.2">
      <c r="A212" s="485" t="s">
        <v>920</v>
      </c>
      <c r="B212" s="486" t="s">
        <v>921</v>
      </c>
      <c r="C212" s="486" t="s">
        <v>465</v>
      </c>
      <c r="D212" s="486" t="s">
        <v>848</v>
      </c>
      <c r="E212" s="486" t="s">
        <v>913</v>
      </c>
      <c r="F212" s="486" t="s">
        <v>955</v>
      </c>
      <c r="G212" s="486" t="s">
        <v>956</v>
      </c>
      <c r="H212" s="490">
        <v>571</v>
      </c>
      <c r="I212" s="490">
        <v>5710</v>
      </c>
      <c r="J212" s="486"/>
      <c r="K212" s="486">
        <v>10</v>
      </c>
      <c r="L212" s="490">
        <v>201</v>
      </c>
      <c r="M212" s="490">
        <v>2010</v>
      </c>
      <c r="N212" s="486"/>
      <c r="O212" s="486">
        <v>10</v>
      </c>
      <c r="P212" s="490"/>
      <c r="Q212" s="490"/>
      <c r="R212" s="527"/>
      <c r="S212" s="491"/>
    </row>
    <row r="213" spans="1:19" ht="14.45" customHeight="1" x14ac:dyDescent="0.2">
      <c r="A213" s="485" t="s">
        <v>920</v>
      </c>
      <c r="B213" s="486" t="s">
        <v>921</v>
      </c>
      <c r="C213" s="486" t="s">
        <v>465</v>
      </c>
      <c r="D213" s="486" t="s">
        <v>848</v>
      </c>
      <c r="E213" s="486" t="s">
        <v>913</v>
      </c>
      <c r="F213" s="486" t="s">
        <v>957</v>
      </c>
      <c r="G213" s="486" t="s">
        <v>958</v>
      </c>
      <c r="H213" s="490">
        <v>21</v>
      </c>
      <c r="I213" s="490">
        <v>105</v>
      </c>
      <c r="J213" s="486"/>
      <c r="K213" s="486">
        <v>5</v>
      </c>
      <c r="L213" s="490">
        <v>9</v>
      </c>
      <c r="M213" s="490">
        <v>45</v>
      </c>
      <c r="N213" s="486"/>
      <c r="O213" s="486">
        <v>5</v>
      </c>
      <c r="P213" s="490"/>
      <c r="Q213" s="490"/>
      <c r="R213" s="527"/>
      <c r="S213" s="491"/>
    </row>
    <row r="214" spans="1:19" ht="14.45" customHeight="1" x14ac:dyDescent="0.2">
      <c r="A214" s="485" t="s">
        <v>920</v>
      </c>
      <c r="B214" s="486" t="s">
        <v>921</v>
      </c>
      <c r="C214" s="486" t="s">
        <v>465</v>
      </c>
      <c r="D214" s="486" t="s">
        <v>848</v>
      </c>
      <c r="E214" s="486" t="s">
        <v>913</v>
      </c>
      <c r="F214" s="486" t="s">
        <v>961</v>
      </c>
      <c r="G214" s="486" t="s">
        <v>962</v>
      </c>
      <c r="H214" s="490">
        <v>11</v>
      </c>
      <c r="I214" s="490">
        <v>825</v>
      </c>
      <c r="J214" s="486"/>
      <c r="K214" s="486">
        <v>75</v>
      </c>
      <c r="L214" s="490">
        <v>7</v>
      </c>
      <c r="M214" s="490">
        <v>532</v>
      </c>
      <c r="N214" s="486"/>
      <c r="O214" s="486">
        <v>76</v>
      </c>
      <c r="P214" s="490"/>
      <c r="Q214" s="490"/>
      <c r="R214" s="527"/>
      <c r="S214" s="491"/>
    </row>
    <row r="215" spans="1:19" ht="14.45" customHeight="1" x14ac:dyDescent="0.2">
      <c r="A215" s="485" t="s">
        <v>920</v>
      </c>
      <c r="B215" s="486" t="s">
        <v>921</v>
      </c>
      <c r="C215" s="486" t="s">
        <v>465</v>
      </c>
      <c r="D215" s="486" t="s">
        <v>848</v>
      </c>
      <c r="E215" s="486" t="s">
        <v>913</v>
      </c>
      <c r="F215" s="486" t="s">
        <v>965</v>
      </c>
      <c r="G215" s="486" t="s">
        <v>966</v>
      </c>
      <c r="H215" s="490">
        <v>319</v>
      </c>
      <c r="I215" s="490">
        <v>57101</v>
      </c>
      <c r="J215" s="486"/>
      <c r="K215" s="486">
        <v>179</v>
      </c>
      <c r="L215" s="490">
        <v>91</v>
      </c>
      <c r="M215" s="490">
        <v>16380</v>
      </c>
      <c r="N215" s="486"/>
      <c r="O215" s="486">
        <v>180</v>
      </c>
      <c r="P215" s="490"/>
      <c r="Q215" s="490"/>
      <c r="R215" s="527"/>
      <c r="S215" s="491"/>
    </row>
    <row r="216" spans="1:19" ht="14.45" customHeight="1" x14ac:dyDescent="0.2">
      <c r="A216" s="485" t="s">
        <v>920</v>
      </c>
      <c r="B216" s="486" t="s">
        <v>921</v>
      </c>
      <c r="C216" s="486" t="s">
        <v>465</v>
      </c>
      <c r="D216" s="486" t="s">
        <v>848</v>
      </c>
      <c r="E216" s="486" t="s">
        <v>913</v>
      </c>
      <c r="F216" s="486" t="s">
        <v>967</v>
      </c>
      <c r="G216" s="486" t="s">
        <v>968</v>
      </c>
      <c r="H216" s="490"/>
      <c r="I216" s="490"/>
      <c r="J216" s="486"/>
      <c r="K216" s="486"/>
      <c r="L216" s="490">
        <v>4</v>
      </c>
      <c r="M216" s="490">
        <v>1104</v>
      </c>
      <c r="N216" s="486"/>
      <c r="O216" s="486">
        <v>276</v>
      </c>
      <c r="P216" s="490"/>
      <c r="Q216" s="490"/>
      <c r="R216" s="527"/>
      <c r="S216" s="491"/>
    </row>
    <row r="217" spans="1:19" ht="14.45" customHeight="1" x14ac:dyDescent="0.2">
      <c r="A217" s="485" t="s">
        <v>920</v>
      </c>
      <c r="B217" s="486" t="s">
        <v>921</v>
      </c>
      <c r="C217" s="486" t="s">
        <v>465</v>
      </c>
      <c r="D217" s="486" t="s">
        <v>848</v>
      </c>
      <c r="E217" s="486" t="s">
        <v>913</v>
      </c>
      <c r="F217" s="486" t="s">
        <v>969</v>
      </c>
      <c r="G217" s="486" t="s">
        <v>970</v>
      </c>
      <c r="H217" s="490">
        <v>1005</v>
      </c>
      <c r="I217" s="490">
        <v>33500</v>
      </c>
      <c r="J217" s="486"/>
      <c r="K217" s="486">
        <v>33.333333333333336</v>
      </c>
      <c r="L217" s="490">
        <v>325</v>
      </c>
      <c r="M217" s="490">
        <v>10833.34</v>
      </c>
      <c r="N217" s="486"/>
      <c r="O217" s="486">
        <v>33.333353846153848</v>
      </c>
      <c r="P217" s="490"/>
      <c r="Q217" s="490"/>
      <c r="R217" s="527"/>
      <c r="S217" s="491"/>
    </row>
    <row r="218" spans="1:19" ht="14.45" customHeight="1" x14ac:dyDescent="0.2">
      <c r="A218" s="485" t="s">
        <v>920</v>
      </c>
      <c r="B218" s="486" t="s">
        <v>921</v>
      </c>
      <c r="C218" s="486" t="s">
        <v>465</v>
      </c>
      <c r="D218" s="486" t="s">
        <v>848</v>
      </c>
      <c r="E218" s="486" t="s">
        <v>913</v>
      </c>
      <c r="F218" s="486" t="s">
        <v>971</v>
      </c>
      <c r="G218" s="486" t="s">
        <v>972</v>
      </c>
      <c r="H218" s="490">
        <v>1</v>
      </c>
      <c r="I218" s="490">
        <v>38</v>
      </c>
      <c r="J218" s="486"/>
      <c r="K218" s="486">
        <v>38</v>
      </c>
      <c r="L218" s="490">
        <v>1</v>
      </c>
      <c r="M218" s="490">
        <v>38</v>
      </c>
      <c r="N218" s="486"/>
      <c r="O218" s="486">
        <v>38</v>
      </c>
      <c r="P218" s="490"/>
      <c r="Q218" s="490"/>
      <c r="R218" s="527"/>
      <c r="S218" s="491"/>
    </row>
    <row r="219" spans="1:19" ht="14.45" customHeight="1" x14ac:dyDescent="0.2">
      <c r="A219" s="485" t="s">
        <v>920</v>
      </c>
      <c r="B219" s="486" t="s">
        <v>921</v>
      </c>
      <c r="C219" s="486" t="s">
        <v>465</v>
      </c>
      <c r="D219" s="486" t="s">
        <v>848</v>
      </c>
      <c r="E219" s="486" t="s">
        <v>913</v>
      </c>
      <c r="F219" s="486" t="s">
        <v>973</v>
      </c>
      <c r="G219" s="486" t="s">
        <v>974</v>
      </c>
      <c r="H219" s="490">
        <v>126</v>
      </c>
      <c r="I219" s="490">
        <v>17010</v>
      </c>
      <c r="J219" s="486"/>
      <c r="K219" s="486">
        <v>135</v>
      </c>
      <c r="L219" s="490">
        <v>40</v>
      </c>
      <c r="M219" s="490">
        <v>5480</v>
      </c>
      <c r="N219" s="486"/>
      <c r="O219" s="486">
        <v>137</v>
      </c>
      <c r="P219" s="490"/>
      <c r="Q219" s="490"/>
      <c r="R219" s="527"/>
      <c r="S219" s="491"/>
    </row>
    <row r="220" spans="1:19" ht="14.45" customHeight="1" x14ac:dyDescent="0.2">
      <c r="A220" s="485" t="s">
        <v>920</v>
      </c>
      <c r="B220" s="486" t="s">
        <v>921</v>
      </c>
      <c r="C220" s="486" t="s">
        <v>465</v>
      </c>
      <c r="D220" s="486" t="s">
        <v>848</v>
      </c>
      <c r="E220" s="486" t="s">
        <v>913</v>
      </c>
      <c r="F220" s="486" t="s">
        <v>975</v>
      </c>
      <c r="G220" s="486" t="s">
        <v>976</v>
      </c>
      <c r="H220" s="490">
        <v>43</v>
      </c>
      <c r="I220" s="490">
        <v>3225</v>
      </c>
      <c r="J220" s="486"/>
      <c r="K220" s="486">
        <v>75</v>
      </c>
      <c r="L220" s="490">
        <v>22</v>
      </c>
      <c r="M220" s="490">
        <v>1672</v>
      </c>
      <c r="N220" s="486"/>
      <c r="O220" s="486">
        <v>76</v>
      </c>
      <c r="P220" s="490"/>
      <c r="Q220" s="490"/>
      <c r="R220" s="527"/>
      <c r="S220" s="491"/>
    </row>
    <row r="221" spans="1:19" ht="14.45" customHeight="1" x14ac:dyDescent="0.2">
      <c r="A221" s="485" t="s">
        <v>920</v>
      </c>
      <c r="B221" s="486" t="s">
        <v>921</v>
      </c>
      <c r="C221" s="486" t="s">
        <v>465</v>
      </c>
      <c r="D221" s="486" t="s">
        <v>848</v>
      </c>
      <c r="E221" s="486" t="s">
        <v>913</v>
      </c>
      <c r="F221" s="486" t="s">
        <v>977</v>
      </c>
      <c r="G221" s="486" t="s">
        <v>978</v>
      </c>
      <c r="H221" s="490">
        <v>596</v>
      </c>
      <c r="I221" s="490">
        <v>213368</v>
      </c>
      <c r="J221" s="486"/>
      <c r="K221" s="486">
        <v>358</v>
      </c>
      <c r="L221" s="490">
        <v>230</v>
      </c>
      <c r="M221" s="490">
        <v>82800</v>
      </c>
      <c r="N221" s="486"/>
      <c r="O221" s="486">
        <v>360</v>
      </c>
      <c r="P221" s="490"/>
      <c r="Q221" s="490"/>
      <c r="R221" s="527"/>
      <c r="S221" s="491"/>
    </row>
    <row r="222" spans="1:19" ht="14.45" customHeight="1" x14ac:dyDescent="0.2">
      <c r="A222" s="485" t="s">
        <v>920</v>
      </c>
      <c r="B222" s="486" t="s">
        <v>921</v>
      </c>
      <c r="C222" s="486" t="s">
        <v>465</v>
      </c>
      <c r="D222" s="486" t="s">
        <v>848</v>
      </c>
      <c r="E222" s="486" t="s">
        <v>913</v>
      </c>
      <c r="F222" s="486" t="s">
        <v>979</v>
      </c>
      <c r="G222" s="486" t="s">
        <v>980</v>
      </c>
      <c r="H222" s="490">
        <v>172</v>
      </c>
      <c r="I222" s="490">
        <v>38872</v>
      </c>
      <c r="J222" s="486"/>
      <c r="K222" s="486">
        <v>226</v>
      </c>
      <c r="L222" s="490">
        <v>111</v>
      </c>
      <c r="M222" s="490">
        <v>25308</v>
      </c>
      <c r="N222" s="486"/>
      <c r="O222" s="486">
        <v>228</v>
      </c>
      <c r="P222" s="490"/>
      <c r="Q222" s="490"/>
      <c r="R222" s="527"/>
      <c r="S222" s="491"/>
    </row>
    <row r="223" spans="1:19" ht="14.45" customHeight="1" x14ac:dyDescent="0.2">
      <c r="A223" s="485" t="s">
        <v>920</v>
      </c>
      <c r="B223" s="486" t="s">
        <v>921</v>
      </c>
      <c r="C223" s="486" t="s">
        <v>465</v>
      </c>
      <c r="D223" s="486" t="s">
        <v>848</v>
      </c>
      <c r="E223" s="486" t="s">
        <v>913</v>
      </c>
      <c r="F223" s="486" t="s">
        <v>981</v>
      </c>
      <c r="G223" s="486" t="s">
        <v>982</v>
      </c>
      <c r="H223" s="490"/>
      <c r="I223" s="490"/>
      <c r="J223" s="486"/>
      <c r="K223" s="486"/>
      <c r="L223" s="490">
        <v>6</v>
      </c>
      <c r="M223" s="490">
        <v>474</v>
      </c>
      <c r="N223" s="486"/>
      <c r="O223" s="486">
        <v>79</v>
      </c>
      <c r="P223" s="490"/>
      <c r="Q223" s="490"/>
      <c r="R223" s="527"/>
      <c r="S223" s="491"/>
    </row>
    <row r="224" spans="1:19" ht="14.45" customHeight="1" x14ac:dyDescent="0.2">
      <c r="A224" s="485" t="s">
        <v>920</v>
      </c>
      <c r="B224" s="486" t="s">
        <v>921</v>
      </c>
      <c r="C224" s="486" t="s">
        <v>465</v>
      </c>
      <c r="D224" s="486" t="s">
        <v>848</v>
      </c>
      <c r="E224" s="486" t="s">
        <v>913</v>
      </c>
      <c r="F224" s="486" t="s">
        <v>985</v>
      </c>
      <c r="G224" s="486" t="s">
        <v>986</v>
      </c>
      <c r="H224" s="490">
        <v>2</v>
      </c>
      <c r="I224" s="490">
        <v>122</v>
      </c>
      <c r="J224" s="486"/>
      <c r="K224" s="486">
        <v>61</v>
      </c>
      <c r="L224" s="490"/>
      <c r="M224" s="490"/>
      <c r="N224" s="486"/>
      <c r="O224" s="486"/>
      <c r="P224" s="490"/>
      <c r="Q224" s="490"/>
      <c r="R224" s="527"/>
      <c r="S224" s="491"/>
    </row>
    <row r="225" spans="1:19" ht="14.45" customHeight="1" x14ac:dyDescent="0.2">
      <c r="A225" s="485" t="s">
        <v>920</v>
      </c>
      <c r="B225" s="486" t="s">
        <v>921</v>
      </c>
      <c r="C225" s="486" t="s">
        <v>465</v>
      </c>
      <c r="D225" s="486" t="s">
        <v>848</v>
      </c>
      <c r="E225" s="486" t="s">
        <v>913</v>
      </c>
      <c r="F225" s="486" t="s">
        <v>987</v>
      </c>
      <c r="G225" s="486" t="s">
        <v>988</v>
      </c>
      <c r="H225" s="490">
        <v>99</v>
      </c>
      <c r="I225" s="490">
        <v>69993</v>
      </c>
      <c r="J225" s="486"/>
      <c r="K225" s="486">
        <v>707</v>
      </c>
      <c r="L225" s="490">
        <v>4</v>
      </c>
      <c r="M225" s="490">
        <v>2844</v>
      </c>
      <c r="N225" s="486"/>
      <c r="O225" s="486">
        <v>711</v>
      </c>
      <c r="P225" s="490"/>
      <c r="Q225" s="490"/>
      <c r="R225" s="527"/>
      <c r="S225" s="491"/>
    </row>
    <row r="226" spans="1:19" ht="14.45" customHeight="1" x14ac:dyDescent="0.2">
      <c r="A226" s="485" t="s">
        <v>920</v>
      </c>
      <c r="B226" s="486" t="s">
        <v>921</v>
      </c>
      <c r="C226" s="486" t="s">
        <v>465</v>
      </c>
      <c r="D226" s="486" t="s">
        <v>848</v>
      </c>
      <c r="E226" s="486" t="s">
        <v>913</v>
      </c>
      <c r="F226" s="486" t="s">
        <v>989</v>
      </c>
      <c r="G226" s="486" t="s">
        <v>990</v>
      </c>
      <c r="H226" s="490">
        <v>662</v>
      </c>
      <c r="I226" s="490">
        <v>154246</v>
      </c>
      <c r="J226" s="486"/>
      <c r="K226" s="486">
        <v>233</v>
      </c>
      <c r="L226" s="490">
        <v>136</v>
      </c>
      <c r="M226" s="490">
        <v>31960</v>
      </c>
      <c r="N226" s="486"/>
      <c r="O226" s="486">
        <v>235</v>
      </c>
      <c r="P226" s="490"/>
      <c r="Q226" s="490"/>
      <c r="R226" s="527"/>
      <c r="S226" s="491"/>
    </row>
    <row r="227" spans="1:19" ht="14.45" customHeight="1" x14ac:dyDescent="0.2">
      <c r="A227" s="485" t="s">
        <v>920</v>
      </c>
      <c r="B227" s="486" t="s">
        <v>921</v>
      </c>
      <c r="C227" s="486" t="s">
        <v>465</v>
      </c>
      <c r="D227" s="486" t="s">
        <v>848</v>
      </c>
      <c r="E227" s="486" t="s">
        <v>913</v>
      </c>
      <c r="F227" s="486" t="s">
        <v>993</v>
      </c>
      <c r="G227" s="486" t="s">
        <v>994</v>
      </c>
      <c r="H227" s="490"/>
      <c r="I227" s="490"/>
      <c r="J227" s="486"/>
      <c r="K227" s="486"/>
      <c r="L227" s="490">
        <v>2</v>
      </c>
      <c r="M227" s="490">
        <v>964</v>
      </c>
      <c r="N227" s="486"/>
      <c r="O227" s="486">
        <v>482</v>
      </c>
      <c r="P227" s="490"/>
      <c r="Q227" s="490"/>
      <c r="R227" s="527"/>
      <c r="S227" s="491"/>
    </row>
    <row r="228" spans="1:19" ht="14.45" customHeight="1" x14ac:dyDescent="0.2">
      <c r="A228" s="485" t="s">
        <v>920</v>
      </c>
      <c r="B228" s="486" t="s">
        <v>921</v>
      </c>
      <c r="C228" s="486" t="s">
        <v>465</v>
      </c>
      <c r="D228" s="486" t="s">
        <v>870</v>
      </c>
      <c r="E228" s="486" t="s">
        <v>922</v>
      </c>
      <c r="F228" s="486" t="s">
        <v>932</v>
      </c>
      <c r="G228" s="486" t="s">
        <v>933</v>
      </c>
      <c r="H228" s="490"/>
      <c r="I228" s="490"/>
      <c r="J228" s="486"/>
      <c r="K228" s="486"/>
      <c r="L228" s="490">
        <v>0.3</v>
      </c>
      <c r="M228" s="490">
        <v>237.84</v>
      </c>
      <c r="N228" s="486"/>
      <c r="O228" s="486">
        <v>792.80000000000007</v>
      </c>
      <c r="P228" s="490"/>
      <c r="Q228" s="490"/>
      <c r="R228" s="527"/>
      <c r="S228" s="491"/>
    </row>
    <row r="229" spans="1:19" ht="14.45" customHeight="1" x14ac:dyDescent="0.2">
      <c r="A229" s="485" t="s">
        <v>920</v>
      </c>
      <c r="B229" s="486" t="s">
        <v>921</v>
      </c>
      <c r="C229" s="486" t="s">
        <v>465</v>
      </c>
      <c r="D229" s="486" t="s">
        <v>870</v>
      </c>
      <c r="E229" s="486" t="s">
        <v>922</v>
      </c>
      <c r="F229" s="486" t="s">
        <v>937</v>
      </c>
      <c r="G229" s="486" t="s">
        <v>938</v>
      </c>
      <c r="H229" s="490"/>
      <c r="I229" s="490"/>
      <c r="J229" s="486"/>
      <c r="K229" s="486"/>
      <c r="L229" s="490">
        <v>1.2</v>
      </c>
      <c r="M229" s="490">
        <v>65.28</v>
      </c>
      <c r="N229" s="486"/>
      <c r="O229" s="486">
        <v>54.400000000000006</v>
      </c>
      <c r="P229" s="490"/>
      <c r="Q229" s="490"/>
      <c r="R229" s="527"/>
      <c r="S229" s="491"/>
    </row>
    <row r="230" spans="1:19" ht="14.45" customHeight="1" x14ac:dyDescent="0.2">
      <c r="A230" s="485" t="s">
        <v>920</v>
      </c>
      <c r="B230" s="486" t="s">
        <v>921</v>
      </c>
      <c r="C230" s="486" t="s">
        <v>465</v>
      </c>
      <c r="D230" s="486" t="s">
        <v>870</v>
      </c>
      <c r="E230" s="486" t="s">
        <v>922</v>
      </c>
      <c r="F230" s="486" t="s">
        <v>939</v>
      </c>
      <c r="G230" s="486" t="s">
        <v>940</v>
      </c>
      <c r="H230" s="490"/>
      <c r="I230" s="490"/>
      <c r="J230" s="486"/>
      <c r="K230" s="486"/>
      <c r="L230" s="490">
        <v>0.03</v>
      </c>
      <c r="M230" s="490">
        <v>2.4300000000000002</v>
      </c>
      <c r="N230" s="486"/>
      <c r="O230" s="486">
        <v>81.000000000000014</v>
      </c>
      <c r="P230" s="490"/>
      <c r="Q230" s="490"/>
      <c r="R230" s="527"/>
      <c r="S230" s="491"/>
    </row>
    <row r="231" spans="1:19" ht="14.45" customHeight="1" x14ac:dyDescent="0.2">
      <c r="A231" s="485" t="s">
        <v>920</v>
      </c>
      <c r="B231" s="486" t="s">
        <v>921</v>
      </c>
      <c r="C231" s="486" t="s">
        <v>465</v>
      </c>
      <c r="D231" s="486" t="s">
        <v>870</v>
      </c>
      <c r="E231" s="486" t="s">
        <v>922</v>
      </c>
      <c r="F231" s="486" t="s">
        <v>941</v>
      </c>
      <c r="G231" s="486" t="s">
        <v>942</v>
      </c>
      <c r="H231" s="490"/>
      <c r="I231" s="490"/>
      <c r="J231" s="486"/>
      <c r="K231" s="486"/>
      <c r="L231" s="490">
        <v>0.4</v>
      </c>
      <c r="M231" s="490">
        <v>21.76</v>
      </c>
      <c r="N231" s="486"/>
      <c r="O231" s="486">
        <v>54.4</v>
      </c>
      <c r="P231" s="490"/>
      <c r="Q231" s="490"/>
      <c r="R231" s="527"/>
      <c r="S231" s="491"/>
    </row>
    <row r="232" spans="1:19" ht="14.45" customHeight="1" x14ac:dyDescent="0.2">
      <c r="A232" s="485" t="s">
        <v>920</v>
      </c>
      <c r="B232" s="486" t="s">
        <v>921</v>
      </c>
      <c r="C232" s="486" t="s">
        <v>465</v>
      </c>
      <c r="D232" s="486" t="s">
        <v>870</v>
      </c>
      <c r="E232" s="486" t="s">
        <v>922</v>
      </c>
      <c r="F232" s="486" t="s">
        <v>943</v>
      </c>
      <c r="G232" s="486" t="s">
        <v>944</v>
      </c>
      <c r="H232" s="490"/>
      <c r="I232" s="490"/>
      <c r="J232" s="486"/>
      <c r="K232" s="486"/>
      <c r="L232" s="490">
        <v>1</v>
      </c>
      <c r="M232" s="490">
        <v>223.07</v>
      </c>
      <c r="N232" s="486"/>
      <c r="O232" s="486">
        <v>223.07</v>
      </c>
      <c r="P232" s="490"/>
      <c r="Q232" s="490"/>
      <c r="R232" s="527"/>
      <c r="S232" s="491"/>
    </row>
    <row r="233" spans="1:19" ht="14.45" customHeight="1" x14ac:dyDescent="0.2">
      <c r="A233" s="485" t="s">
        <v>920</v>
      </c>
      <c r="B233" s="486" t="s">
        <v>921</v>
      </c>
      <c r="C233" s="486" t="s">
        <v>465</v>
      </c>
      <c r="D233" s="486" t="s">
        <v>870</v>
      </c>
      <c r="E233" s="486" t="s">
        <v>913</v>
      </c>
      <c r="F233" s="486" t="s">
        <v>953</v>
      </c>
      <c r="G233" s="486" t="s">
        <v>954</v>
      </c>
      <c r="H233" s="490">
        <v>32</v>
      </c>
      <c r="I233" s="490">
        <v>1216</v>
      </c>
      <c r="J233" s="486"/>
      <c r="K233" s="486">
        <v>38</v>
      </c>
      <c r="L233" s="490">
        <v>40</v>
      </c>
      <c r="M233" s="490">
        <v>1520</v>
      </c>
      <c r="N233" s="486"/>
      <c r="O233" s="486">
        <v>38</v>
      </c>
      <c r="P233" s="490"/>
      <c r="Q233" s="490"/>
      <c r="R233" s="527"/>
      <c r="S233" s="491"/>
    </row>
    <row r="234" spans="1:19" ht="14.45" customHeight="1" x14ac:dyDescent="0.2">
      <c r="A234" s="485" t="s">
        <v>920</v>
      </c>
      <c r="B234" s="486" t="s">
        <v>921</v>
      </c>
      <c r="C234" s="486" t="s">
        <v>465</v>
      </c>
      <c r="D234" s="486" t="s">
        <v>870</v>
      </c>
      <c r="E234" s="486" t="s">
        <v>913</v>
      </c>
      <c r="F234" s="486" t="s">
        <v>955</v>
      </c>
      <c r="G234" s="486" t="s">
        <v>956</v>
      </c>
      <c r="H234" s="490">
        <v>7</v>
      </c>
      <c r="I234" s="490">
        <v>70</v>
      </c>
      <c r="J234" s="486"/>
      <c r="K234" s="486">
        <v>10</v>
      </c>
      <c r="L234" s="490">
        <v>32</v>
      </c>
      <c r="M234" s="490">
        <v>320</v>
      </c>
      <c r="N234" s="486"/>
      <c r="O234" s="486">
        <v>10</v>
      </c>
      <c r="P234" s="490"/>
      <c r="Q234" s="490"/>
      <c r="R234" s="527"/>
      <c r="S234" s="491"/>
    </row>
    <row r="235" spans="1:19" ht="14.45" customHeight="1" x14ac:dyDescent="0.2">
      <c r="A235" s="485" t="s">
        <v>920</v>
      </c>
      <c r="B235" s="486" t="s">
        <v>921</v>
      </c>
      <c r="C235" s="486" t="s">
        <v>465</v>
      </c>
      <c r="D235" s="486" t="s">
        <v>870</v>
      </c>
      <c r="E235" s="486" t="s">
        <v>913</v>
      </c>
      <c r="F235" s="486" t="s">
        <v>961</v>
      </c>
      <c r="G235" s="486" t="s">
        <v>962</v>
      </c>
      <c r="H235" s="490">
        <v>6</v>
      </c>
      <c r="I235" s="490">
        <v>450</v>
      </c>
      <c r="J235" s="486"/>
      <c r="K235" s="486">
        <v>75</v>
      </c>
      <c r="L235" s="490">
        <v>22</v>
      </c>
      <c r="M235" s="490">
        <v>1672</v>
      </c>
      <c r="N235" s="486"/>
      <c r="O235" s="486">
        <v>76</v>
      </c>
      <c r="P235" s="490"/>
      <c r="Q235" s="490"/>
      <c r="R235" s="527"/>
      <c r="S235" s="491"/>
    </row>
    <row r="236" spans="1:19" ht="14.45" customHeight="1" x14ac:dyDescent="0.2">
      <c r="A236" s="485" t="s">
        <v>920</v>
      </c>
      <c r="B236" s="486" t="s">
        <v>921</v>
      </c>
      <c r="C236" s="486" t="s">
        <v>465</v>
      </c>
      <c r="D236" s="486" t="s">
        <v>870</v>
      </c>
      <c r="E236" s="486" t="s">
        <v>913</v>
      </c>
      <c r="F236" s="486" t="s">
        <v>965</v>
      </c>
      <c r="G236" s="486" t="s">
        <v>966</v>
      </c>
      <c r="H236" s="490">
        <v>5</v>
      </c>
      <c r="I236" s="490">
        <v>895</v>
      </c>
      <c r="J236" s="486"/>
      <c r="K236" s="486">
        <v>179</v>
      </c>
      <c r="L236" s="490">
        <v>17</v>
      </c>
      <c r="M236" s="490">
        <v>3060</v>
      </c>
      <c r="N236" s="486"/>
      <c r="O236" s="486">
        <v>180</v>
      </c>
      <c r="P236" s="490"/>
      <c r="Q236" s="490"/>
      <c r="R236" s="527"/>
      <c r="S236" s="491"/>
    </row>
    <row r="237" spans="1:19" ht="14.45" customHeight="1" x14ac:dyDescent="0.2">
      <c r="A237" s="485" t="s">
        <v>920</v>
      </c>
      <c r="B237" s="486" t="s">
        <v>921</v>
      </c>
      <c r="C237" s="486" t="s">
        <v>465</v>
      </c>
      <c r="D237" s="486" t="s">
        <v>870</v>
      </c>
      <c r="E237" s="486" t="s">
        <v>913</v>
      </c>
      <c r="F237" s="486" t="s">
        <v>969</v>
      </c>
      <c r="G237" s="486" t="s">
        <v>970</v>
      </c>
      <c r="H237" s="490">
        <v>13</v>
      </c>
      <c r="I237" s="490">
        <v>433.33000000000004</v>
      </c>
      <c r="J237" s="486"/>
      <c r="K237" s="486">
        <v>33.333076923076923</v>
      </c>
      <c r="L237" s="490">
        <v>73</v>
      </c>
      <c r="M237" s="490">
        <v>2946.6600000000003</v>
      </c>
      <c r="N237" s="486"/>
      <c r="O237" s="486">
        <v>40.365205479452058</v>
      </c>
      <c r="P237" s="490"/>
      <c r="Q237" s="490"/>
      <c r="R237" s="527"/>
      <c r="S237" s="491"/>
    </row>
    <row r="238" spans="1:19" ht="14.45" customHeight="1" x14ac:dyDescent="0.2">
      <c r="A238" s="485" t="s">
        <v>920</v>
      </c>
      <c r="B238" s="486" t="s">
        <v>921</v>
      </c>
      <c r="C238" s="486" t="s">
        <v>465</v>
      </c>
      <c r="D238" s="486" t="s">
        <v>870</v>
      </c>
      <c r="E238" s="486" t="s">
        <v>913</v>
      </c>
      <c r="F238" s="486" t="s">
        <v>971</v>
      </c>
      <c r="G238" s="486" t="s">
        <v>972</v>
      </c>
      <c r="H238" s="490"/>
      <c r="I238" s="490"/>
      <c r="J238" s="486"/>
      <c r="K238" s="486"/>
      <c r="L238" s="490">
        <v>1</v>
      </c>
      <c r="M238" s="490">
        <v>38</v>
      </c>
      <c r="N238" s="486"/>
      <c r="O238" s="486">
        <v>38</v>
      </c>
      <c r="P238" s="490"/>
      <c r="Q238" s="490"/>
      <c r="R238" s="527"/>
      <c r="S238" s="491"/>
    </row>
    <row r="239" spans="1:19" ht="14.45" customHeight="1" x14ac:dyDescent="0.2">
      <c r="A239" s="485" t="s">
        <v>920</v>
      </c>
      <c r="B239" s="486" t="s">
        <v>921</v>
      </c>
      <c r="C239" s="486" t="s">
        <v>465</v>
      </c>
      <c r="D239" s="486" t="s">
        <v>870</v>
      </c>
      <c r="E239" s="486" t="s">
        <v>913</v>
      </c>
      <c r="F239" s="486" t="s">
        <v>973</v>
      </c>
      <c r="G239" s="486" t="s">
        <v>974</v>
      </c>
      <c r="H239" s="490"/>
      <c r="I239" s="490"/>
      <c r="J239" s="486"/>
      <c r="K239" s="486"/>
      <c r="L239" s="490">
        <v>3</v>
      </c>
      <c r="M239" s="490">
        <v>411</v>
      </c>
      <c r="N239" s="486"/>
      <c r="O239" s="486">
        <v>137</v>
      </c>
      <c r="P239" s="490"/>
      <c r="Q239" s="490"/>
      <c r="R239" s="527"/>
      <c r="S239" s="491"/>
    </row>
    <row r="240" spans="1:19" ht="14.45" customHeight="1" x14ac:dyDescent="0.2">
      <c r="A240" s="485" t="s">
        <v>920</v>
      </c>
      <c r="B240" s="486" t="s">
        <v>921</v>
      </c>
      <c r="C240" s="486" t="s">
        <v>465</v>
      </c>
      <c r="D240" s="486" t="s">
        <v>870</v>
      </c>
      <c r="E240" s="486" t="s">
        <v>913</v>
      </c>
      <c r="F240" s="486" t="s">
        <v>975</v>
      </c>
      <c r="G240" s="486" t="s">
        <v>976</v>
      </c>
      <c r="H240" s="490">
        <v>68</v>
      </c>
      <c r="I240" s="490">
        <v>5100</v>
      </c>
      <c r="J240" s="486"/>
      <c r="K240" s="486">
        <v>75</v>
      </c>
      <c r="L240" s="490">
        <v>93</v>
      </c>
      <c r="M240" s="490">
        <v>7068</v>
      </c>
      <c r="N240" s="486"/>
      <c r="O240" s="486">
        <v>76</v>
      </c>
      <c r="P240" s="490"/>
      <c r="Q240" s="490"/>
      <c r="R240" s="527"/>
      <c r="S240" s="491"/>
    </row>
    <row r="241" spans="1:19" ht="14.45" customHeight="1" x14ac:dyDescent="0.2">
      <c r="A241" s="485" t="s">
        <v>920</v>
      </c>
      <c r="B241" s="486" t="s">
        <v>921</v>
      </c>
      <c r="C241" s="486" t="s">
        <v>465</v>
      </c>
      <c r="D241" s="486" t="s">
        <v>870</v>
      </c>
      <c r="E241" s="486" t="s">
        <v>913</v>
      </c>
      <c r="F241" s="486" t="s">
        <v>977</v>
      </c>
      <c r="G241" s="486" t="s">
        <v>978</v>
      </c>
      <c r="H241" s="490">
        <v>5</v>
      </c>
      <c r="I241" s="490">
        <v>1790</v>
      </c>
      <c r="J241" s="486"/>
      <c r="K241" s="486">
        <v>358</v>
      </c>
      <c r="L241" s="490">
        <v>29</v>
      </c>
      <c r="M241" s="490">
        <v>10440</v>
      </c>
      <c r="N241" s="486"/>
      <c r="O241" s="486">
        <v>360</v>
      </c>
      <c r="P241" s="490"/>
      <c r="Q241" s="490"/>
      <c r="R241" s="527"/>
      <c r="S241" s="491"/>
    </row>
    <row r="242" spans="1:19" ht="14.45" customHeight="1" x14ac:dyDescent="0.2">
      <c r="A242" s="485" t="s">
        <v>920</v>
      </c>
      <c r="B242" s="486" t="s">
        <v>921</v>
      </c>
      <c r="C242" s="486" t="s">
        <v>465</v>
      </c>
      <c r="D242" s="486" t="s">
        <v>870</v>
      </c>
      <c r="E242" s="486" t="s">
        <v>913</v>
      </c>
      <c r="F242" s="486" t="s">
        <v>979</v>
      </c>
      <c r="G242" s="486" t="s">
        <v>980</v>
      </c>
      <c r="H242" s="490">
        <v>12</v>
      </c>
      <c r="I242" s="490">
        <v>2712</v>
      </c>
      <c r="J242" s="486"/>
      <c r="K242" s="486">
        <v>226</v>
      </c>
      <c r="L242" s="490">
        <v>54</v>
      </c>
      <c r="M242" s="490">
        <v>12312</v>
      </c>
      <c r="N242" s="486"/>
      <c r="O242" s="486">
        <v>228</v>
      </c>
      <c r="P242" s="490"/>
      <c r="Q242" s="490"/>
      <c r="R242" s="527"/>
      <c r="S242" s="491"/>
    </row>
    <row r="243" spans="1:19" ht="14.45" customHeight="1" x14ac:dyDescent="0.2">
      <c r="A243" s="485" t="s">
        <v>920</v>
      </c>
      <c r="B243" s="486" t="s">
        <v>921</v>
      </c>
      <c r="C243" s="486" t="s">
        <v>465</v>
      </c>
      <c r="D243" s="486" t="s">
        <v>870</v>
      </c>
      <c r="E243" s="486" t="s">
        <v>913</v>
      </c>
      <c r="F243" s="486" t="s">
        <v>987</v>
      </c>
      <c r="G243" s="486" t="s">
        <v>988</v>
      </c>
      <c r="H243" s="490">
        <v>3</v>
      </c>
      <c r="I243" s="490">
        <v>2121</v>
      </c>
      <c r="J243" s="486"/>
      <c r="K243" s="486">
        <v>707</v>
      </c>
      <c r="L243" s="490">
        <v>27</v>
      </c>
      <c r="M243" s="490">
        <v>19197</v>
      </c>
      <c r="N243" s="486"/>
      <c r="O243" s="486">
        <v>711</v>
      </c>
      <c r="P243" s="490"/>
      <c r="Q243" s="490"/>
      <c r="R243" s="527"/>
      <c r="S243" s="491"/>
    </row>
    <row r="244" spans="1:19" ht="14.45" customHeight="1" x14ac:dyDescent="0.2">
      <c r="A244" s="485" t="s">
        <v>920</v>
      </c>
      <c r="B244" s="486" t="s">
        <v>921</v>
      </c>
      <c r="C244" s="486" t="s">
        <v>465</v>
      </c>
      <c r="D244" s="486" t="s">
        <v>870</v>
      </c>
      <c r="E244" s="486" t="s">
        <v>913</v>
      </c>
      <c r="F244" s="486" t="s">
        <v>989</v>
      </c>
      <c r="G244" s="486" t="s">
        <v>990</v>
      </c>
      <c r="H244" s="490">
        <v>178</v>
      </c>
      <c r="I244" s="490">
        <v>41474</v>
      </c>
      <c r="J244" s="486"/>
      <c r="K244" s="486">
        <v>233</v>
      </c>
      <c r="L244" s="490">
        <v>236</v>
      </c>
      <c r="M244" s="490">
        <v>55460</v>
      </c>
      <c r="N244" s="486"/>
      <c r="O244" s="486">
        <v>235</v>
      </c>
      <c r="P244" s="490">
        <v>9</v>
      </c>
      <c r="Q244" s="490">
        <v>2286</v>
      </c>
      <c r="R244" s="527"/>
      <c r="S244" s="491">
        <v>254</v>
      </c>
    </row>
    <row r="245" spans="1:19" ht="14.45" customHeight="1" x14ac:dyDescent="0.2">
      <c r="A245" s="485" t="s">
        <v>920</v>
      </c>
      <c r="B245" s="486" t="s">
        <v>921</v>
      </c>
      <c r="C245" s="486" t="s">
        <v>465</v>
      </c>
      <c r="D245" s="486" t="s">
        <v>870</v>
      </c>
      <c r="E245" s="486" t="s">
        <v>913</v>
      </c>
      <c r="F245" s="486" t="s">
        <v>991</v>
      </c>
      <c r="G245" s="486" t="s">
        <v>992</v>
      </c>
      <c r="H245" s="490"/>
      <c r="I245" s="490"/>
      <c r="J245" s="486"/>
      <c r="K245" s="486"/>
      <c r="L245" s="490">
        <v>2</v>
      </c>
      <c r="M245" s="490">
        <v>372</v>
      </c>
      <c r="N245" s="486"/>
      <c r="O245" s="486">
        <v>186</v>
      </c>
      <c r="P245" s="490"/>
      <c r="Q245" s="490"/>
      <c r="R245" s="527"/>
      <c r="S245" s="491"/>
    </row>
    <row r="246" spans="1:19" ht="14.45" customHeight="1" x14ac:dyDescent="0.2">
      <c r="A246" s="485" t="s">
        <v>920</v>
      </c>
      <c r="B246" s="486" t="s">
        <v>921</v>
      </c>
      <c r="C246" s="486" t="s">
        <v>465</v>
      </c>
      <c r="D246" s="486" t="s">
        <v>870</v>
      </c>
      <c r="E246" s="486" t="s">
        <v>913</v>
      </c>
      <c r="F246" s="486" t="s">
        <v>999</v>
      </c>
      <c r="G246" s="486" t="s">
        <v>996</v>
      </c>
      <c r="H246" s="490"/>
      <c r="I246" s="490"/>
      <c r="J246" s="486"/>
      <c r="K246" s="486"/>
      <c r="L246" s="490">
        <v>1</v>
      </c>
      <c r="M246" s="490">
        <v>117</v>
      </c>
      <c r="N246" s="486"/>
      <c r="O246" s="486">
        <v>117</v>
      </c>
      <c r="P246" s="490"/>
      <c r="Q246" s="490"/>
      <c r="R246" s="527"/>
      <c r="S246" s="491"/>
    </row>
    <row r="247" spans="1:19" ht="14.45" customHeight="1" x14ac:dyDescent="0.2">
      <c r="A247" s="485" t="s">
        <v>920</v>
      </c>
      <c r="B247" s="486" t="s">
        <v>921</v>
      </c>
      <c r="C247" s="486" t="s">
        <v>465</v>
      </c>
      <c r="D247" s="486" t="s">
        <v>886</v>
      </c>
      <c r="E247" s="486" t="s">
        <v>922</v>
      </c>
      <c r="F247" s="486" t="s">
        <v>923</v>
      </c>
      <c r="G247" s="486" t="s">
        <v>924</v>
      </c>
      <c r="H247" s="490">
        <v>4</v>
      </c>
      <c r="I247" s="490">
        <v>217.36</v>
      </c>
      <c r="J247" s="486"/>
      <c r="K247" s="486">
        <v>54.34</v>
      </c>
      <c r="L247" s="490">
        <v>1.2000000000000002</v>
      </c>
      <c r="M247" s="490">
        <v>65.28</v>
      </c>
      <c r="N247" s="486"/>
      <c r="O247" s="486">
        <v>54.399999999999991</v>
      </c>
      <c r="P247" s="490"/>
      <c r="Q247" s="490"/>
      <c r="R247" s="527"/>
      <c r="S247" s="491"/>
    </row>
    <row r="248" spans="1:19" ht="14.45" customHeight="1" x14ac:dyDescent="0.2">
      <c r="A248" s="485" t="s">
        <v>920</v>
      </c>
      <c r="B248" s="486" t="s">
        <v>921</v>
      </c>
      <c r="C248" s="486" t="s">
        <v>465</v>
      </c>
      <c r="D248" s="486" t="s">
        <v>886</v>
      </c>
      <c r="E248" s="486" t="s">
        <v>922</v>
      </c>
      <c r="F248" s="486" t="s">
        <v>927</v>
      </c>
      <c r="G248" s="486" t="s">
        <v>928</v>
      </c>
      <c r="H248" s="490">
        <v>0.2</v>
      </c>
      <c r="I248" s="490">
        <v>10.119999999999999</v>
      </c>
      <c r="J248" s="486"/>
      <c r="K248" s="486">
        <v>50.599999999999994</v>
      </c>
      <c r="L248" s="490"/>
      <c r="M248" s="490"/>
      <c r="N248" s="486"/>
      <c r="O248" s="486"/>
      <c r="P248" s="490"/>
      <c r="Q248" s="490"/>
      <c r="R248" s="527"/>
      <c r="S248" s="491"/>
    </row>
    <row r="249" spans="1:19" ht="14.45" customHeight="1" x14ac:dyDescent="0.2">
      <c r="A249" s="485" t="s">
        <v>920</v>
      </c>
      <c r="B249" s="486" t="s">
        <v>921</v>
      </c>
      <c r="C249" s="486" t="s">
        <v>465</v>
      </c>
      <c r="D249" s="486" t="s">
        <v>886</v>
      </c>
      <c r="E249" s="486" t="s">
        <v>922</v>
      </c>
      <c r="F249" s="486" t="s">
        <v>931</v>
      </c>
      <c r="G249" s="486" t="s">
        <v>535</v>
      </c>
      <c r="H249" s="490">
        <v>1.35</v>
      </c>
      <c r="I249" s="490">
        <v>6.48</v>
      </c>
      <c r="J249" s="486"/>
      <c r="K249" s="486">
        <v>4.8</v>
      </c>
      <c r="L249" s="490">
        <v>0.64999999999999991</v>
      </c>
      <c r="M249" s="490">
        <v>3.12</v>
      </c>
      <c r="N249" s="486"/>
      <c r="O249" s="486">
        <v>4.8000000000000007</v>
      </c>
      <c r="P249" s="490"/>
      <c r="Q249" s="490"/>
      <c r="R249" s="527"/>
      <c r="S249" s="491"/>
    </row>
    <row r="250" spans="1:19" ht="14.45" customHeight="1" x14ac:dyDescent="0.2">
      <c r="A250" s="485" t="s">
        <v>920</v>
      </c>
      <c r="B250" s="486" t="s">
        <v>921</v>
      </c>
      <c r="C250" s="486" t="s">
        <v>465</v>
      </c>
      <c r="D250" s="486" t="s">
        <v>886</v>
      </c>
      <c r="E250" s="486" t="s">
        <v>922</v>
      </c>
      <c r="F250" s="486" t="s">
        <v>937</v>
      </c>
      <c r="G250" s="486" t="s">
        <v>938</v>
      </c>
      <c r="H250" s="490"/>
      <c r="I250" s="490"/>
      <c r="J250" s="486"/>
      <c r="K250" s="486"/>
      <c r="L250" s="490">
        <v>1.4</v>
      </c>
      <c r="M250" s="490">
        <v>76.160000000000011</v>
      </c>
      <c r="N250" s="486"/>
      <c r="O250" s="486">
        <v>54.400000000000013</v>
      </c>
      <c r="P250" s="490"/>
      <c r="Q250" s="490"/>
      <c r="R250" s="527"/>
      <c r="S250" s="491"/>
    </row>
    <row r="251" spans="1:19" ht="14.45" customHeight="1" x14ac:dyDescent="0.2">
      <c r="A251" s="485" t="s">
        <v>920</v>
      </c>
      <c r="B251" s="486" t="s">
        <v>921</v>
      </c>
      <c r="C251" s="486" t="s">
        <v>465</v>
      </c>
      <c r="D251" s="486" t="s">
        <v>886</v>
      </c>
      <c r="E251" s="486" t="s">
        <v>913</v>
      </c>
      <c r="F251" s="486" t="s">
        <v>953</v>
      </c>
      <c r="G251" s="486" t="s">
        <v>954</v>
      </c>
      <c r="H251" s="490">
        <v>228</v>
      </c>
      <c r="I251" s="490">
        <v>8664</v>
      </c>
      <c r="J251" s="486"/>
      <c r="K251" s="486">
        <v>38</v>
      </c>
      <c r="L251" s="490">
        <v>76</v>
      </c>
      <c r="M251" s="490">
        <v>2888</v>
      </c>
      <c r="N251" s="486"/>
      <c r="O251" s="486">
        <v>38</v>
      </c>
      <c r="P251" s="490"/>
      <c r="Q251" s="490"/>
      <c r="R251" s="527"/>
      <c r="S251" s="491"/>
    </row>
    <row r="252" spans="1:19" ht="14.45" customHeight="1" x14ac:dyDescent="0.2">
      <c r="A252" s="485" t="s">
        <v>920</v>
      </c>
      <c r="B252" s="486" t="s">
        <v>921</v>
      </c>
      <c r="C252" s="486" t="s">
        <v>465</v>
      </c>
      <c r="D252" s="486" t="s">
        <v>886</v>
      </c>
      <c r="E252" s="486" t="s">
        <v>913</v>
      </c>
      <c r="F252" s="486" t="s">
        <v>955</v>
      </c>
      <c r="G252" s="486" t="s">
        <v>956</v>
      </c>
      <c r="H252" s="490">
        <v>525</v>
      </c>
      <c r="I252" s="490">
        <v>5250</v>
      </c>
      <c r="J252" s="486"/>
      <c r="K252" s="486">
        <v>10</v>
      </c>
      <c r="L252" s="490">
        <v>250</v>
      </c>
      <c r="M252" s="490">
        <v>2500</v>
      </c>
      <c r="N252" s="486"/>
      <c r="O252" s="486">
        <v>10</v>
      </c>
      <c r="P252" s="490"/>
      <c r="Q252" s="490"/>
      <c r="R252" s="527"/>
      <c r="S252" s="491"/>
    </row>
    <row r="253" spans="1:19" ht="14.45" customHeight="1" x14ac:dyDescent="0.2">
      <c r="A253" s="485" t="s">
        <v>920</v>
      </c>
      <c r="B253" s="486" t="s">
        <v>921</v>
      </c>
      <c r="C253" s="486" t="s">
        <v>465</v>
      </c>
      <c r="D253" s="486" t="s">
        <v>886</v>
      </c>
      <c r="E253" s="486" t="s">
        <v>913</v>
      </c>
      <c r="F253" s="486" t="s">
        <v>957</v>
      </c>
      <c r="G253" s="486" t="s">
        <v>958</v>
      </c>
      <c r="H253" s="490">
        <v>12</v>
      </c>
      <c r="I253" s="490">
        <v>60</v>
      </c>
      <c r="J253" s="486"/>
      <c r="K253" s="486">
        <v>5</v>
      </c>
      <c r="L253" s="490">
        <v>3</v>
      </c>
      <c r="M253" s="490">
        <v>15</v>
      </c>
      <c r="N253" s="486"/>
      <c r="O253" s="486">
        <v>5</v>
      </c>
      <c r="P253" s="490"/>
      <c r="Q253" s="490"/>
      <c r="R253" s="527"/>
      <c r="S253" s="491"/>
    </row>
    <row r="254" spans="1:19" ht="14.45" customHeight="1" x14ac:dyDescent="0.2">
      <c r="A254" s="485" t="s">
        <v>920</v>
      </c>
      <c r="B254" s="486" t="s">
        <v>921</v>
      </c>
      <c r="C254" s="486" t="s">
        <v>465</v>
      </c>
      <c r="D254" s="486" t="s">
        <v>886</v>
      </c>
      <c r="E254" s="486" t="s">
        <v>913</v>
      </c>
      <c r="F254" s="486" t="s">
        <v>961</v>
      </c>
      <c r="G254" s="486" t="s">
        <v>962</v>
      </c>
      <c r="H254" s="490">
        <v>171</v>
      </c>
      <c r="I254" s="490">
        <v>12825</v>
      </c>
      <c r="J254" s="486"/>
      <c r="K254" s="486">
        <v>75</v>
      </c>
      <c r="L254" s="490">
        <v>56</v>
      </c>
      <c r="M254" s="490">
        <v>4256</v>
      </c>
      <c r="N254" s="486"/>
      <c r="O254" s="486">
        <v>76</v>
      </c>
      <c r="P254" s="490"/>
      <c r="Q254" s="490"/>
      <c r="R254" s="527"/>
      <c r="S254" s="491"/>
    </row>
    <row r="255" spans="1:19" ht="14.45" customHeight="1" x14ac:dyDescent="0.2">
      <c r="A255" s="485" t="s">
        <v>920</v>
      </c>
      <c r="B255" s="486" t="s">
        <v>921</v>
      </c>
      <c r="C255" s="486" t="s">
        <v>465</v>
      </c>
      <c r="D255" s="486" t="s">
        <v>886</v>
      </c>
      <c r="E255" s="486" t="s">
        <v>913</v>
      </c>
      <c r="F255" s="486" t="s">
        <v>965</v>
      </c>
      <c r="G255" s="486" t="s">
        <v>966</v>
      </c>
      <c r="H255" s="490">
        <v>1</v>
      </c>
      <c r="I255" s="490">
        <v>179</v>
      </c>
      <c r="J255" s="486"/>
      <c r="K255" s="486">
        <v>179</v>
      </c>
      <c r="L255" s="490"/>
      <c r="M255" s="490"/>
      <c r="N255" s="486"/>
      <c r="O255" s="486"/>
      <c r="P255" s="490"/>
      <c r="Q255" s="490"/>
      <c r="R255" s="527"/>
      <c r="S255" s="491"/>
    </row>
    <row r="256" spans="1:19" ht="14.45" customHeight="1" x14ac:dyDescent="0.2">
      <c r="A256" s="485" t="s">
        <v>920</v>
      </c>
      <c r="B256" s="486" t="s">
        <v>921</v>
      </c>
      <c r="C256" s="486" t="s">
        <v>465</v>
      </c>
      <c r="D256" s="486" t="s">
        <v>886</v>
      </c>
      <c r="E256" s="486" t="s">
        <v>913</v>
      </c>
      <c r="F256" s="486" t="s">
        <v>967</v>
      </c>
      <c r="G256" s="486" t="s">
        <v>968</v>
      </c>
      <c r="H256" s="490"/>
      <c r="I256" s="490"/>
      <c r="J256" s="486"/>
      <c r="K256" s="486"/>
      <c r="L256" s="490">
        <v>2</v>
      </c>
      <c r="M256" s="490">
        <v>552</v>
      </c>
      <c r="N256" s="486"/>
      <c r="O256" s="486">
        <v>276</v>
      </c>
      <c r="P256" s="490"/>
      <c r="Q256" s="490"/>
      <c r="R256" s="527"/>
      <c r="S256" s="491"/>
    </row>
    <row r="257" spans="1:19" ht="14.45" customHeight="1" x14ac:dyDescent="0.2">
      <c r="A257" s="485" t="s">
        <v>920</v>
      </c>
      <c r="B257" s="486" t="s">
        <v>921</v>
      </c>
      <c r="C257" s="486" t="s">
        <v>465</v>
      </c>
      <c r="D257" s="486" t="s">
        <v>886</v>
      </c>
      <c r="E257" s="486" t="s">
        <v>913</v>
      </c>
      <c r="F257" s="486" t="s">
        <v>969</v>
      </c>
      <c r="G257" s="486" t="s">
        <v>970</v>
      </c>
      <c r="H257" s="490">
        <v>636</v>
      </c>
      <c r="I257" s="490">
        <v>21200</v>
      </c>
      <c r="J257" s="486"/>
      <c r="K257" s="486">
        <v>33.333333333333336</v>
      </c>
      <c r="L257" s="490">
        <v>290</v>
      </c>
      <c r="M257" s="490">
        <v>9666.66</v>
      </c>
      <c r="N257" s="486"/>
      <c r="O257" s="486">
        <v>33.333310344827588</v>
      </c>
      <c r="P257" s="490"/>
      <c r="Q257" s="490"/>
      <c r="R257" s="527"/>
      <c r="S257" s="491"/>
    </row>
    <row r="258" spans="1:19" ht="14.45" customHeight="1" x14ac:dyDescent="0.2">
      <c r="A258" s="485" t="s">
        <v>920</v>
      </c>
      <c r="B258" s="486" t="s">
        <v>921</v>
      </c>
      <c r="C258" s="486" t="s">
        <v>465</v>
      </c>
      <c r="D258" s="486" t="s">
        <v>886</v>
      </c>
      <c r="E258" s="486" t="s">
        <v>913</v>
      </c>
      <c r="F258" s="486" t="s">
        <v>973</v>
      </c>
      <c r="G258" s="486" t="s">
        <v>974</v>
      </c>
      <c r="H258" s="490">
        <v>27</v>
      </c>
      <c r="I258" s="490">
        <v>3645</v>
      </c>
      <c r="J258" s="486"/>
      <c r="K258" s="486">
        <v>135</v>
      </c>
      <c r="L258" s="490">
        <v>13</v>
      </c>
      <c r="M258" s="490">
        <v>1781</v>
      </c>
      <c r="N258" s="486"/>
      <c r="O258" s="486">
        <v>137</v>
      </c>
      <c r="P258" s="490"/>
      <c r="Q258" s="490"/>
      <c r="R258" s="527"/>
      <c r="S258" s="491"/>
    </row>
    <row r="259" spans="1:19" ht="14.45" customHeight="1" x14ac:dyDescent="0.2">
      <c r="A259" s="485" t="s">
        <v>920</v>
      </c>
      <c r="B259" s="486" t="s">
        <v>921</v>
      </c>
      <c r="C259" s="486" t="s">
        <v>465</v>
      </c>
      <c r="D259" s="486" t="s">
        <v>886</v>
      </c>
      <c r="E259" s="486" t="s">
        <v>913</v>
      </c>
      <c r="F259" s="486" t="s">
        <v>975</v>
      </c>
      <c r="G259" s="486" t="s">
        <v>976</v>
      </c>
      <c r="H259" s="490">
        <v>11</v>
      </c>
      <c r="I259" s="490">
        <v>825</v>
      </c>
      <c r="J259" s="486"/>
      <c r="K259" s="486">
        <v>75</v>
      </c>
      <c r="L259" s="490">
        <v>4</v>
      </c>
      <c r="M259" s="490">
        <v>304</v>
      </c>
      <c r="N259" s="486"/>
      <c r="O259" s="486">
        <v>76</v>
      </c>
      <c r="P259" s="490"/>
      <c r="Q259" s="490"/>
      <c r="R259" s="527"/>
      <c r="S259" s="491"/>
    </row>
    <row r="260" spans="1:19" ht="14.45" customHeight="1" x14ac:dyDescent="0.2">
      <c r="A260" s="485" t="s">
        <v>920</v>
      </c>
      <c r="B260" s="486" t="s">
        <v>921</v>
      </c>
      <c r="C260" s="486" t="s">
        <v>465</v>
      </c>
      <c r="D260" s="486" t="s">
        <v>886</v>
      </c>
      <c r="E260" s="486" t="s">
        <v>913</v>
      </c>
      <c r="F260" s="486" t="s">
        <v>977</v>
      </c>
      <c r="G260" s="486" t="s">
        <v>978</v>
      </c>
      <c r="H260" s="490">
        <v>510</v>
      </c>
      <c r="I260" s="490">
        <v>182580</v>
      </c>
      <c r="J260" s="486"/>
      <c r="K260" s="486">
        <v>358</v>
      </c>
      <c r="L260" s="490">
        <v>247</v>
      </c>
      <c r="M260" s="490">
        <v>88920</v>
      </c>
      <c r="N260" s="486"/>
      <c r="O260" s="486">
        <v>360</v>
      </c>
      <c r="P260" s="490"/>
      <c r="Q260" s="490"/>
      <c r="R260" s="527"/>
      <c r="S260" s="491"/>
    </row>
    <row r="261" spans="1:19" ht="14.45" customHeight="1" x14ac:dyDescent="0.2">
      <c r="A261" s="485" t="s">
        <v>920</v>
      </c>
      <c r="B261" s="486" t="s">
        <v>921</v>
      </c>
      <c r="C261" s="486" t="s">
        <v>465</v>
      </c>
      <c r="D261" s="486" t="s">
        <v>886</v>
      </c>
      <c r="E261" s="486" t="s">
        <v>913</v>
      </c>
      <c r="F261" s="486" t="s">
        <v>979</v>
      </c>
      <c r="G261" s="486" t="s">
        <v>980</v>
      </c>
      <c r="H261" s="490">
        <v>805</v>
      </c>
      <c r="I261" s="490">
        <v>181930</v>
      </c>
      <c r="J261" s="486"/>
      <c r="K261" s="486">
        <v>226</v>
      </c>
      <c r="L261" s="490">
        <v>326</v>
      </c>
      <c r="M261" s="490">
        <v>74328</v>
      </c>
      <c r="N261" s="486"/>
      <c r="O261" s="486">
        <v>228</v>
      </c>
      <c r="P261" s="490"/>
      <c r="Q261" s="490"/>
      <c r="R261" s="527"/>
      <c r="S261" s="491"/>
    </row>
    <row r="262" spans="1:19" ht="14.45" customHeight="1" x14ac:dyDescent="0.2">
      <c r="A262" s="485" t="s">
        <v>920</v>
      </c>
      <c r="B262" s="486" t="s">
        <v>921</v>
      </c>
      <c r="C262" s="486" t="s">
        <v>465</v>
      </c>
      <c r="D262" s="486" t="s">
        <v>886</v>
      </c>
      <c r="E262" s="486" t="s">
        <v>913</v>
      </c>
      <c r="F262" s="486" t="s">
        <v>981</v>
      </c>
      <c r="G262" s="486" t="s">
        <v>982</v>
      </c>
      <c r="H262" s="490"/>
      <c r="I262" s="490"/>
      <c r="J262" s="486"/>
      <c r="K262" s="486"/>
      <c r="L262" s="490">
        <v>2</v>
      </c>
      <c r="M262" s="490">
        <v>158</v>
      </c>
      <c r="N262" s="486"/>
      <c r="O262" s="486">
        <v>79</v>
      </c>
      <c r="P262" s="490"/>
      <c r="Q262" s="490"/>
      <c r="R262" s="527"/>
      <c r="S262" s="491"/>
    </row>
    <row r="263" spans="1:19" ht="14.45" customHeight="1" x14ac:dyDescent="0.2">
      <c r="A263" s="485" t="s">
        <v>920</v>
      </c>
      <c r="B263" s="486" t="s">
        <v>921</v>
      </c>
      <c r="C263" s="486" t="s">
        <v>465</v>
      </c>
      <c r="D263" s="486" t="s">
        <v>886</v>
      </c>
      <c r="E263" s="486" t="s">
        <v>913</v>
      </c>
      <c r="F263" s="486" t="s">
        <v>987</v>
      </c>
      <c r="G263" s="486" t="s">
        <v>988</v>
      </c>
      <c r="H263" s="490">
        <v>126</v>
      </c>
      <c r="I263" s="490">
        <v>89082</v>
      </c>
      <c r="J263" s="486"/>
      <c r="K263" s="486">
        <v>707</v>
      </c>
      <c r="L263" s="490">
        <v>43</v>
      </c>
      <c r="M263" s="490">
        <v>30573</v>
      </c>
      <c r="N263" s="486"/>
      <c r="O263" s="486">
        <v>711</v>
      </c>
      <c r="P263" s="490"/>
      <c r="Q263" s="490"/>
      <c r="R263" s="527"/>
      <c r="S263" s="491"/>
    </row>
    <row r="264" spans="1:19" ht="14.45" customHeight="1" x14ac:dyDescent="0.2">
      <c r="A264" s="485" t="s">
        <v>920</v>
      </c>
      <c r="B264" s="486" t="s">
        <v>921</v>
      </c>
      <c r="C264" s="486" t="s">
        <v>465</v>
      </c>
      <c r="D264" s="486" t="s">
        <v>886</v>
      </c>
      <c r="E264" s="486" t="s">
        <v>913</v>
      </c>
      <c r="F264" s="486" t="s">
        <v>989</v>
      </c>
      <c r="G264" s="486" t="s">
        <v>990</v>
      </c>
      <c r="H264" s="490">
        <v>579</v>
      </c>
      <c r="I264" s="490">
        <v>134907</v>
      </c>
      <c r="J264" s="486"/>
      <c r="K264" s="486">
        <v>233</v>
      </c>
      <c r="L264" s="490">
        <v>223</v>
      </c>
      <c r="M264" s="490">
        <v>52405</v>
      </c>
      <c r="N264" s="486"/>
      <c r="O264" s="486">
        <v>235</v>
      </c>
      <c r="P264" s="490"/>
      <c r="Q264" s="490"/>
      <c r="R264" s="527"/>
      <c r="S264" s="491"/>
    </row>
    <row r="265" spans="1:19" ht="14.45" customHeight="1" x14ac:dyDescent="0.2">
      <c r="A265" s="485" t="s">
        <v>920</v>
      </c>
      <c r="B265" s="486" t="s">
        <v>921</v>
      </c>
      <c r="C265" s="486" t="s">
        <v>465</v>
      </c>
      <c r="D265" s="486" t="s">
        <v>565</v>
      </c>
      <c r="E265" s="486" t="s">
        <v>922</v>
      </c>
      <c r="F265" s="486" t="s">
        <v>923</v>
      </c>
      <c r="G265" s="486" t="s">
        <v>924</v>
      </c>
      <c r="H265" s="490">
        <v>53.4</v>
      </c>
      <c r="I265" s="490">
        <v>2899.6799999999994</v>
      </c>
      <c r="J265" s="486"/>
      <c r="K265" s="486">
        <v>54.301123595505608</v>
      </c>
      <c r="L265" s="490">
        <v>1.6</v>
      </c>
      <c r="M265" s="490">
        <v>87.04</v>
      </c>
      <c r="N265" s="486"/>
      <c r="O265" s="486">
        <v>54.4</v>
      </c>
      <c r="P265" s="490"/>
      <c r="Q265" s="490"/>
      <c r="R265" s="527"/>
      <c r="S265" s="491"/>
    </row>
    <row r="266" spans="1:19" ht="14.45" customHeight="1" x14ac:dyDescent="0.2">
      <c r="A266" s="485" t="s">
        <v>920</v>
      </c>
      <c r="B266" s="486" t="s">
        <v>921</v>
      </c>
      <c r="C266" s="486" t="s">
        <v>465</v>
      </c>
      <c r="D266" s="486" t="s">
        <v>565</v>
      </c>
      <c r="E266" s="486" t="s">
        <v>922</v>
      </c>
      <c r="F266" s="486" t="s">
        <v>925</v>
      </c>
      <c r="G266" s="486" t="s">
        <v>926</v>
      </c>
      <c r="H266" s="490"/>
      <c r="I266" s="490"/>
      <c r="J266" s="486"/>
      <c r="K266" s="486"/>
      <c r="L266" s="490">
        <v>0.7</v>
      </c>
      <c r="M266" s="490">
        <v>95.48</v>
      </c>
      <c r="N266" s="486"/>
      <c r="O266" s="486">
        <v>136.4</v>
      </c>
      <c r="P266" s="490"/>
      <c r="Q266" s="490"/>
      <c r="R266" s="527"/>
      <c r="S266" s="491"/>
    </row>
    <row r="267" spans="1:19" ht="14.45" customHeight="1" x14ac:dyDescent="0.2">
      <c r="A267" s="485" t="s">
        <v>920</v>
      </c>
      <c r="B267" s="486" t="s">
        <v>921</v>
      </c>
      <c r="C267" s="486" t="s">
        <v>465</v>
      </c>
      <c r="D267" s="486" t="s">
        <v>565</v>
      </c>
      <c r="E267" s="486" t="s">
        <v>922</v>
      </c>
      <c r="F267" s="486" t="s">
        <v>927</v>
      </c>
      <c r="G267" s="486" t="s">
        <v>928</v>
      </c>
      <c r="H267" s="490">
        <v>5.0999999999999996</v>
      </c>
      <c r="I267" s="490">
        <v>258.36</v>
      </c>
      <c r="J267" s="486"/>
      <c r="K267" s="486">
        <v>50.658823529411769</v>
      </c>
      <c r="L267" s="490">
        <v>2.9</v>
      </c>
      <c r="M267" s="490">
        <v>126.73</v>
      </c>
      <c r="N267" s="486"/>
      <c r="O267" s="486">
        <v>43.7</v>
      </c>
      <c r="P267" s="490"/>
      <c r="Q267" s="490"/>
      <c r="R267" s="527"/>
      <c r="S267" s="491"/>
    </row>
    <row r="268" spans="1:19" ht="14.45" customHeight="1" x14ac:dyDescent="0.2">
      <c r="A268" s="485" t="s">
        <v>920</v>
      </c>
      <c r="B268" s="486" t="s">
        <v>921</v>
      </c>
      <c r="C268" s="486" t="s">
        <v>465</v>
      </c>
      <c r="D268" s="486" t="s">
        <v>565</v>
      </c>
      <c r="E268" s="486" t="s">
        <v>922</v>
      </c>
      <c r="F268" s="486" t="s">
        <v>929</v>
      </c>
      <c r="G268" s="486" t="s">
        <v>930</v>
      </c>
      <c r="H268" s="490">
        <v>0.30000000000000004</v>
      </c>
      <c r="I268" s="490">
        <v>53.099999999999994</v>
      </c>
      <c r="J268" s="486"/>
      <c r="K268" s="486">
        <v>176.99999999999994</v>
      </c>
      <c r="L268" s="490">
        <v>0.6</v>
      </c>
      <c r="M268" s="490">
        <v>106.2</v>
      </c>
      <c r="N268" s="486"/>
      <c r="O268" s="486">
        <v>177</v>
      </c>
      <c r="P268" s="490"/>
      <c r="Q268" s="490"/>
      <c r="R268" s="527"/>
      <c r="S268" s="491"/>
    </row>
    <row r="269" spans="1:19" ht="14.45" customHeight="1" x14ac:dyDescent="0.2">
      <c r="A269" s="485" t="s">
        <v>920</v>
      </c>
      <c r="B269" s="486" t="s">
        <v>921</v>
      </c>
      <c r="C269" s="486" t="s">
        <v>465</v>
      </c>
      <c r="D269" s="486" t="s">
        <v>565</v>
      </c>
      <c r="E269" s="486" t="s">
        <v>922</v>
      </c>
      <c r="F269" s="486" t="s">
        <v>931</v>
      </c>
      <c r="G269" s="486" t="s">
        <v>535</v>
      </c>
      <c r="H269" s="490">
        <v>13.75</v>
      </c>
      <c r="I269" s="490">
        <v>66</v>
      </c>
      <c r="J269" s="486"/>
      <c r="K269" s="486">
        <v>4.8</v>
      </c>
      <c r="L269" s="490">
        <v>6.95</v>
      </c>
      <c r="M269" s="490">
        <v>33.5</v>
      </c>
      <c r="N269" s="486"/>
      <c r="O269" s="486">
        <v>4.8201438848920866</v>
      </c>
      <c r="P269" s="490"/>
      <c r="Q269" s="490"/>
      <c r="R269" s="527"/>
      <c r="S269" s="491"/>
    </row>
    <row r="270" spans="1:19" ht="14.45" customHeight="1" x14ac:dyDescent="0.2">
      <c r="A270" s="485" t="s">
        <v>920</v>
      </c>
      <c r="B270" s="486" t="s">
        <v>921</v>
      </c>
      <c r="C270" s="486" t="s">
        <v>465</v>
      </c>
      <c r="D270" s="486" t="s">
        <v>565</v>
      </c>
      <c r="E270" s="486" t="s">
        <v>922</v>
      </c>
      <c r="F270" s="486" t="s">
        <v>932</v>
      </c>
      <c r="G270" s="486" t="s">
        <v>933</v>
      </c>
      <c r="H270" s="490">
        <v>0.1</v>
      </c>
      <c r="I270" s="490">
        <v>79.28</v>
      </c>
      <c r="J270" s="486"/>
      <c r="K270" s="486">
        <v>792.8</v>
      </c>
      <c r="L270" s="490">
        <v>1.4</v>
      </c>
      <c r="M270" s="490">
        <v>1109.92</v>
      </c>
      <c r="N270" s="486"/>
      <c r="O270" s="486">
        <v>792.80000000000007</v>
      </c>
      <c r="P270" s="490"/>
      <c r="Q270" s="490"/>
      <c r="R270" s="527"/>
      <c r="S270" s="491"/>
    </row>
    <row r="271" spans="1:19" ht="14.45" customHeight="1" x14ac:dyDescent="0.2">
      <c r="A271" s="485" t="s">
        <v>920</v>
      </c>
      <c r="B271" s="486" t="s">
        <v>921</v>
      </c>
      <c r="C271" s="486" t="s">
        <v>465</v>
      </c>
      <c r="D271" s="486" t="s">
        <v>565</v>
      </c>
      <c r="E271" s="486" t="s">
        <v>922</v>
      </c>
      <c r="F271" s="486" t="s">
        <v>934</v>
      </c>
      <c r="G271" s="486" t="s">
        <v>935</v>
      </c>
      <c r="H271" s="490"/>
      <c r="I271" s="490"/>
      <c r="J271" s="486"/>
      <c r="K271" s="486"/>
      <c r="L271" s="490">
        <v>1.31</v>
      </c>
      <c r="M271" s="490">
        <v>126.36000000000001</v>
      </c>
      <c r="N271" s="486"/>
      <c r="O271" s="486">
        <v>96.458015267175583</v>
      </c>
      <c r="P271" s="490"/>
      <c r="Q271" s="490"/>
      <c r="R271" s="527"/>
      <c r="S271" s="491"/>
    </row>
    <row r="272" spans="1:19" ht="14.45" customHeight="1" x14ac:dyDescent="0.2">
      <c r="A272" s="485" t="s">
        <v>920</v>
      </c>
      <c r="B272" s="486" t="s">
        <v>921</v>
      </c>
      <c r="C272" s="486" t="s">
        <v>465</v>
      </c>
      <c r="D272" s="486" t="s">
        <v>565</v>
      </c>
      <c r="E272" s="486" t="s">
        <v>922</v>
      </c>
      <c r="F272" s="486" t="s">
        <v>936</v>
      </c>
      <c r="G272" s="486" t="s">
        <v>935</v>
      </c>
      <c r="H272" s="490"/>
      <c r="I272" s="490"/>
      <c r="J272" s="486"/>
      <c r="K272" s="486"/>
      <c r="L272" s="490">
        <v>0.1</v>
      </c>
      <c r="M272" s="490">
        <v>12.16</v>
      </c>
      <c r="N272" s="486"/>
      <c r="O272" s="486">
        <v>121.6</v>
      </c>
      <c r="P272" s="490"/>
      <c r="Q272" s="490"/>
      <c r="R272" s="527"/>
      <c r="S272" s="491"/>
    </row>
    <row r="273" spans="1:19" ht="14.45" customHeight="1" x14ac:dyDescent="0.2">
      <c r="A273" s="485" t="s">
        <v>920</v>
      </c>
      <c r="B273" s="486" t="s">
        <v>921</v>
      </c>
      <c r="C273" s="486" t="s">
        <v>465</v>
      </c>
      <c r="D273" s="486" t="s">
        <v>565</v>
      </c>
      <c r="E273" s="486" t="s">
        <v>922</v>
      </c>
      <c r="F273" s="486" t="s">
        <v>937</v>
      </c>
      <c r="G273" s="486" t="s">
        <v>938</v>
      </c>
      <c r="H273" s="490"/>
      <c r="I273" s="490"/>
      <c r="J273" s="486"/>
      <c r="K273" s="486"/>
      <c r="L273" s="490">
        <v>19.2</v>
      </c>
      <c r="M273" s="490">
        <v>1044.48</v>
      </c>
      <c r="N273" s="486"/>
      <c r="O273" s="486">
        <v>54.400000000000006</v>
      </c>
      <c r="P273" s="490"/>
      <c r="Q273" s="490"/>
      <c r="R273" s="527"/>
      <c r="S273" s="491"/>
    </row>
    <row r="274" spans="1:19" ht="14.45" customHeight="1" x14ac:dyDescent="0.2">
      <c r="A274" s="485" t="s">
        <v>920</v>
      </c>
      <c r="B274" s="486" t="s">
        <v>921</v>
      </c>
      <c r="C274" s="486" t="s">
        <v>465</v>
      </c>
      <c r="D274" s="486" t="s">
        <v>565</v>
      </c>
      <c r="E274" s="486" t="s">
        <v>922</v>
      </c>
      <c r="F274" s="486" t="s">
        <v>939</v>
      </c>
      <c r="G274" s="486" t="s">
        <v>940</v>
      </c>
      <c r="H274" s="490"/>
      <c r="I274" s="490"/>
      <c r="J274" s="486"/>
      <c r="K274" s="486"/>
      <c r="L274" s="490">
        <v>0.53</v>
      </c>
      <c r="M274" s="490">
        <v>51.03</v>
      </c>
      <c r="N274" s="486"/>
      <c r="O274" s="486">
        <v>96.283018867924525</v>
      </c>
      <c r="P274" s="490"/>
      <c r="Q274" s="490"/>
      <c r="R274" s="527"/>
      <c r="S274" s="491"/>
    </row>
    <row r="275" spans="1:19" ht="14.45" customHeight="1" x14ac:dyDescent="0.2">
      <c r="A275" s="485" t="s">
        <v>920</v>
      </c>
      <c r="B275" s="486" t="s">
        <v>921</v>
      </c>
      <c r="C275" s="486" t="s">
        <v>465</v>
      </c>
      <c r="D275" s="486" t="s">
        <v>565</v>
      </c>
      <c r="E275" s="486" t="s">
        <v>922</v>
      </c>
      <c r="F275" s="486" t="s">
        <v>941</v>
      </c>
      <c r="G275" s="486" t="s">
        <v>942</v>
      </c>
      <c r="H275" s="490"/>
      <c r="I275" s="490"/>
      <c r="J275" s="486"/>
      <c r="K275" s="486"/>
      <c r="L275" s="490">
        <v>17</v>
      </c>
      <c r="M275" s="490">
        <v>924.80000000000007</v>
      </c>
      <c r="N275" s="486"/>
      <c r="O275" s="486">
        <v>54.400000000000006</v>
      </c>
      <c r="P275" s="490"/>
      <c r="Q275" s="490"/>
      <c r="R275" s="527"/>
      <c r="S275" s="491"/>
    </row>
    <row r="276" spans="1:19" ht="14.45" customHeight="1" x14ac:dyDescent="0.2">
      <c r="A276" s="485" t="s">
        <v>920</v>
      </c>
      <c r="B276" s="486" t="s">
        <v>921</v>
      </c>
      <c r="C276" s="486" t="s">
        <v>465</v>
      </c>
      <c r="D276" s="486" t="s">
        <v>565</v>
      </c>
      <c r="E276" s="486" t="s">
        <v>922</v>
      </c>
      <c r="F276" s="486" t="s">
        <v>943</v>
      </c>
      <c r="G276" s="486" t="s">
        <v>944</v>
      </c>
      <c r="H276" s="490"/>
      <c r="I276" s="490"/>
      <c r="J276" s="486"/>
      <c r="K276" s="486"/>
      <c r="L276" s="490">
        <v>3</v>
      </c>
      <c r="M276" s="490">
        <v>743.89</v>
      </c>
      <c r="N276" s="486"/>
      <c r="O276" s="486">
        <v>247.96333333333334</v>
      </c>
      <c r="P276" s="490"/>
      <c r="Q276" s="490"/>
      <c r="R276" s="527"/>
      <c r="S276" s="491"/>
    </row>
    <row r="277" spans="1:19" ht="14.45" customHeight="1" x14ac:dyDescent="0.2">
      <c r="A277" s="485" t="s">
        <v>920</v>
      </c>
      <c r="B277" s="486" t="s">
        <v>921</v>
      </c>
      <c r="C277" s="486" t="s">
        <v>465</v>
      </c>
      <c r="D277" s="486" t="s">
        <v>565</v>
      </c>
      <c r="E277" s="486" t="s">
        <v>922</v>
      </c>
      <c r="F277" s="486" t="s">
        <v>947</v>
      </c>
      <c r="G277" s="486" t="s">
        <v>948</v>
      </c>
      <c r="H277" s="490"/>
      <c r="I277" s="490"/>
      <c r="J277" s="486"/>
      <c r="K277" s="486"/>
      <c r="L277" s="490">
        <v>22</v>
      </c>
      <c r="M277" s="490">
        <v>6550.28</v>
      </c>
      <c r="N277" s="486"/>
      <c r="O277" s="486">
        <v>297.74</v>
      </c>
      <c r="P277" s="490"/>
      <c r="Q277" s="490"/>
      <c r="R277" s="527"/>
      <c r="S277" s="491"/>
    </row>
    <row r="278" spans="1:19" ht="14.45" customHeight="1" x14ac:dyDescent="0.2">
      <c r="A278" s="485" t="s">
        <v>920</v>
      </c>
      <c r="B278" s="486" t="s">
        <v>921</v>
      </c>
      <c r="C278" s="486" t="s">
        <v>465</v>
      </c>
      <c r="D278" s="486" t="s">
        <v>565</v>
      </c>
      <c r="E278" s="486" t="s">
        <v>913</v>
      </c>
      <c r="F278" s="486" t="s">
        <v>949</v>
      </c>
      <c r="G278" s="486" t="s">
        <v>950</v>
      </c>
      <c r="H278" s="490"/>
      <c r="I278" s="490"/>
      <c r="J278" s="486"/>
      <c r="K278" s="486"/>
      <c r="L278" s="490">
        <v>2</v>
      </c>
      <c r="M278" s="490">
        <v>372</v>
      </c>
      <c r="N278" s="486"/>
      <c r="O278" s="486">
        <v>186</v>
      </c>
      <c r="P278" s="490"/>
      <c r="Q278" s="490"/>
      <c r="R278" s="527"/>
      <c r="S278" s="491"/>
    </row>
    <row r="279" spans="1:19" ht="14.45" customHeight="1" x14ac:dyDescent="0.2">
      <c r="A279" s="485" t="s">
        <v>920</v>
      </c>
      <c r="B279" s="486" t="s">
        <v>921</v>
      </c>
      <c r="C279" s="486" t="s">
        <v>465</v>
      </c>
      <c r="D279" s="486" t="s">
        <v>565</v>
      </c>
      <c r="E279" s="486" t="s">
        <v>913</v>
      </c>
      <c r="F279" s="486" t="s">
        <v>951</v>
      </c>
      <c r="G279" s="486" t="s">
        <v>952</v>
      </c>
      <c r="H279" s="490"/>
      <c r="I279" s="490"/>
      <c r="J279" s="486"/>
      <c r="K279" s="486"/>
      <c r="L279" s="490">
        <v>3</v>
      </c>
      <c r="M279" s="490">
        <v>369</v>
      </c>
      <c r="N279" s="486"/>
      <c r="O279" s="486">
        <v>123</v>
      </c>
      <c r="P279" s="490"/>
      <c r="Q279" s="490"/>
      <c r="R279" s="527"/>
      <c r="S279" s="491"/>
    </row>
    <row r="280" spans="1:19" ht="14.45" customHeight="1" x14ac:dyDescent="0.2">
      <c r="A280" s="485" t="s">
        <v>920</v>
      </c>
      <c r="B280" s="486" t="s">
        <v>921</v>
      </c>
      <c r="C280" s="486" t="s">
        <v>465</v>
      </c>
      <c r="D280" s="486" t="s">
        <v>565</v>
      </c>
      <c r="E280" s="486" t="s">
        <v>913</v>
      </c>
      <c r="F280" s="486" t="s">
        <v>953</v>
      </c>
      <c r="G280" s="486" t="s">
        <v>954</v>
      </c>
      <c r="H280" s="490">
        <v>269</v>
      </c>
      <c r="I280" s="490">
        <v>10222</v>
      </c>
      <c r="J280" s="486"/>
      <c r="K280" s="486">
        <v>38</v>
      </c>
      <c r="L280" s="490">
        <v>219</v>
      </c>
      <c r="M280" s="490">
        <v>8322</v>
      </c>
      <c r="N280" s="486"/>
      <c r="O280" s="486">
        <v>38</v>
      </c>
      <c r="P280" s="490">
        <v>26</v>
      </c>
      <c r="Q280" s="490">
        <v>1040</v>
      </c>
      <c r="R280" s="527"/>
      <c r="S280" s="491">
        <v>40</v>
      </c>
    </row>
    <row r="281" spans="1:19" ht="14.45" customHeight="1" x14ac:dyDescent="0.2">
      <c r="A281" s="485" t="s">
        <v>920</v>
      </c>
      <c r="B281" s="486" t="s">
        <v>921</v>
      </c>
      <c r="C281" s="486" t="s">
        <v>465</v>
      </c>
      <c r="D281" s="486" t="s">
        <v>565</v>
      </c>
      <c r="E281" s="486" t="s">
        <v>913</v>
      </c>
      <c r="F281" s="486" t="s">
        <v>955</v>
      </c>
      <c r="G281" s="486" t="s">
        <v>956</v>
      </c>
      <c r="H281" s="490">
        <v>277</v>
      </c>
      <c r="I281" s="490">
        <v>2770</v>
      </c>
      <c r="J281" s="486"/>
      <c r="K281" s="486">
        <v>10</v>
      </c>
      <c r="L281" s="490">
        <v>425</v>
      </c>
      <c r="M281" s="490">
        <v>4250</v>
      </c>
      <c r="N281" s="486"/>
      <c r="O281" s="486">
        <v>10</v>
      </c>
      <c r="P281" s="490">
        <v>152</v>
      </c>
      <c r="Q281" s="490">
        <v>1520</v>
      </c>
      <c r="R281" s="527"/>
      <c r="S281" s="491">
        <v>10</v>
      </c>
    </row>
    <row r="282" spans="1:19" ht="14.45" customHeight="1" x14ac:dyDescent="0.2">
      <c r="A282" s="485" t="s">
        <v>920</v>
      </c>
      <c r="B282" s="486" t="s">
        <v>921</v>
      </c>
      <c r="C282" s="486" t="s">
        <v>465</v>
      </c>
      <c r="D282" s="486" t="s">
        <v>565</v>
      </c>
      <c r="E282" s="486" t="s">
        <v>913</v>
      </c>
      <c r="F282" s="486" t="s">
        <v>957</v>
      </c>
      <c r="G282" s="486" t="s">
        <v>958</v>
      </c>
      <c r="H282" s="490">
        <v>18</v>
      </c>
      <c r="I282" s="490">
        <v>90</v>
      </c>
      <c r="J282" s="486"/>
      <c r="K282" s="486">
        <v>5</v>
      </c>
      <c r="L282" s="490">
        <v>35</v>
      </c>
      <c r="M282" s="490">
        <v>175</v>
      </c>
      <c r="N282" s="486"/>
      <c r="O282" s="486">
        <v>5</v>
      </c>
      <c r="P282" s="490"/>
      <c r="Q282" s="490"/>
      <c r="R282" s="527"/>
      <c r="S282" s="491"/>
    </row>
    <row r="283" spans="1:19" ht="14.45" customHeight="1" x14ac:dyDescent="0.2">
      <c r="A283" s="485" t="s">
        <v>920</v>
      </c>
      <c r="B283" s="486" t="s">
        <v>921</v>
      </c>
      <c r="C283" s="486" t="s">
        <v>465</v>
      </c>
      <c r="D283" s="486" t="s">
        <v>565</v>
      </c>
      <c r="E283" s="486" t="s">
        <v>913</v>
      </c>
      <c r="F283" s="486" t="s">
        <v>959</v>
      </c>
      <c r="G283" s="486" t="s">
        <v>960</v>
      </c>
      <c r="H283" s="490">
        <v>3</v>
      </c>
      <c r="I283" s="490">
        <v>15</v>
      </c>
      <c r="J283" s="486"/>
      <c r="K283" s="486">
        <v>5</v>
      </c>
      <c r="L283" s="490">
        <v>5</v>
      </c>
      <c r="M283" s="490">
        <v>25</v>
      </c>
      <c r="N283" s="486"/>
      <c r="O283" s="486">
        <v>5</v>
      </c>
      <c r="P283" s="490"/>
      <c r="Q283" s="490"/>
      <c r="R283" s="527"/>
      <c r="S283" s="491"/>
    </row>
    <row r="284" spans="1:19" ht="14.45" customHeight="1" x14ac:dyDescent="0.2">
      <c r="A284" s="485" t="s">
        <v>920</v>
      </c>
      <c r="B284" s="486" t="s">
        <v>921</v>
      </c>
      <c r="C284" s="486" t="s">
        <v>465</v>
      </c>
      <c r="D284" s="486" t="s">
        <v>565</v>
      </c>
      <c r="E284" s="486" t="s">
        <v>913</v>
      </c>
      <c r="F284" s="486" t="s">
        <v>961</v>
      </c>
      <c r="G284" s="486" t="s">
        <v>962</v>
      </c>
      <c r="H284" s="490">
        <v>215</v>
      </c>
      <c r="I284" s="490">
        <v>16125</v>
      </c>
      <c r="J284" s="486"/>
      <c r="K284" s="486">
        <v>75</v>
      </c>
      <c r="L284" s="490">
        <v>274</v>
      </c>
      <c r="M284" s="490">
        <v>20824</v>
      </c>
      <c r="N284" s="486"/>
      <c r="O284" s="486">
        <v>76</v>
      </c>
      <c r="P284" s="490">
        <v>73</v>
      </c>
      <c r="Q284" s="490">
        <v>5913</v>
      </c>
      <c r="R284" s="527"/>
      <c r="S284" s="491">
        <v>81</v>
      </c>
    </row>
    <row r="285" spans="1:19" ht="14.45" customHeight="1" x14ac:dyDescent="0.2">
      <c r="A285" s="485" t="s">
        <v>920</v>
      </c>
      <c r="B285" s="486" t="s">
        <v>921</v>
      </c>
      <c r="C285" s="486" t="s">
        <v>465</v>
      </c>
      <c r="D285" s="486" t="s">
        <v>565</v>
      </c>
      <c r="E285" s="486" t="s">
        <v>913</v>
      </c>
      <c r="F285" s="486" t="s">
        <v>965</v>
      </c>
      <c r="G285" s="486" t="s">
        <v>966</v>
      </c>
      <c r="H285" s="490">
        <v>48</v>
      </c>
      <c r="I285" s="490">
        <v>8592</v>
      </c>
      <c r="J285" s="486"/>
      <c r="K285" s="486">
        <v>179</v>
      </c>
      <c r="L285" s="490">
        <v>119</v>
      </c>
      <c r="M285" s="490">
        <v>21420</v>
      </c>
      <c r="N285" s="486"/>
      <c r="O285" s="486">
        <v>180</v>
      </c>
      <c r="P285" s="490">
        <v>19</v>
      </c>
      <c r="Q285" s="490">
        <v>3686</v>
      </c>
      <c r="R285" s="527"/>
      <c r="S285" s="491">
        <v>194</v>
      </c>
    </row>
    <row r="286" spans="1:19" ht="14.45" customHeight="1" x14ac:dyDescent="0.2">
      <c r="A286" s="485" t="s">
        <v>920</v>
      </c>
      <c r="B286" s="486" t="s">
        <v>921</v>
      </c>
      <c r="C286" s="486" t="s">
        <v>465</v>
      </c>
      <c r="D286" s="486" t="s">
        <v>565</v>
      </c>
      <c r="E286" s="486" t="s">
        <v>913</v>
      </c>
      <c r="F286" s="486" t="s">
        <v>967</v>
      </c>
      <c r="G286" s="486" t="s">
        <v>968</v>
      </c>
      <c r="H286" s="490"/>
      <c r="I286" s="490"/>
      <c r="J286" s="486"/>
      <c r="K286" s="486"/>
      <c r="L286" s="490">
        <v>3</v>
      </c>
      <c r="M286" s="490">
        <v>828</v>
      </c>
      <c r="N286" s="486"/>
      <c r="O286" s="486">
        <v>276</v>
      </c>
      <c r="P286" s="490"/>
      <c r="Q286" s="490"/>
      <c r="R286" s="527"/>
      <c r="S286" s="491"/>
    </row>
    <row r="287" spans="1:19" ht="14.45" customHeight="1" x14ac:dyDescent="0.2">
      <c r="A287" s="485" t="s">
        <v>920</v>
      </c>
      <c r="B287" s="486" t="s">
        <v>921</v>
      </c>
      <c r="C287" s="486" t="s">
        <v>465</v>
      </c>
      <c r="D287" s="486" t="s">
        <v>565</v>
      </c>
      <c r="E287" s="486" t="s">
        <v>913</v>
      </c>
      <c r="F287" s="486" t="s">
        <v>969</v>
      </c>
      <c r="G287" s="486" t="s">
        <v>970</v>
      </c>
      <c r="H287" s="490">
        <v>388</v>
      </c>
      <c r="I287" s="490">
        <v>12933.33</v>
      </c>
      <c r="J287" s="486"/>
      <c r="K287" s="486">
        <v>33.33332474226804</v>
      </c>
      <c r="L287" s="490">
        <v>683</v>
      </c>
      <c r="M287" s="490">
        <v>27081.119999999999</v>
      </c>
      <c r="N287" s="486"/>
      <c r="O287" s="486">
        <v>39.650248901903367</v>
      </c>
      <c r="P287" s="490">
        <v>308</v>
      </c>
      <c r="Q287" s="490">
        <v>14031.12</v>
      </c>
      <c r="R287" s="527"/>
      <c r="S287" s="491">
        <v>45.55558441558442</v>
      </c>
    </row>
    <row r="288" spans="1:19" ht="14.45" customHeight="1" x14ac:dyDescent="0.2">
      <c r="A288" s="485" t="s">
        <v>920</v>
      </c>
      <c r="B288" s="486" t="s">
        <v>921</v>
      </c>
      <c r="C288" s="486" t="s">
        <v>465</v>
      </c>
      <c r="D288" s="486" t="s">
        <v>565</v>
      </c>
      <c r="E288" s="486" t="s">
        <v>913</v>
      </c>
      <c r="F288" s="486" t="s">
        <v>971</v>
      </c>
      <c r="G288" s="486" t="s">
        <v>972</v>
      </c>
      <c r="H288" s="490"/>
      <c r="I288" s="490"/>
      <c r="J288" s="486"/>
      <c r="K288" s="486"/>
      <c r="L288" s="490">
        <v>1</v>
      </c>
      <c r="M288" s="490">
        <v>38</v>
      </c>
      <c r="N288" s="486"/>
      <c r="O288" s="486">
        <v>38</v>
      </c>
      <c r="P288" s="490"/>
      <c r="Q288" s="490"/>
      <c r="R288" s="527"/>
      <c r="S288" s="491"/>
    </row>
    <row r="289" spans="1:19" ht="14.45" customHeight="1" x14ac:dyDescent="0.2">
      <c r="A289" s="485" t="s">
        <v>920</v>
      </c>
      <c r="B289" s="486" t="s">
        <v>921</v>
      </c>
      <c r="C289" s="486" t="s">
        <v>465</v>
      </c>
      <c r="D289" s="486" t="s">
        <v>565</v>
      </c>
      <c r="E289" s="486" t="s">
        <v>913</v>
      </c>
      <c r="F289" s="486" t="s">
        <v>973</v>
      </c>
      <c r="G289" s="486" t="s">
        <v>974</v>
      </c>
      <c r="H289" s="490">
        <v>290</v>
      </c>
      <c r="I289" s="490">
        <v>39150</v>
      </c>
      <c r="J289" s="486"/>
      <c r="K289" s="486">
        <v>135</v>
      </c>
      <c r="L289" s="490">
        <v>217</v>
      </c>
      <c r="M289" s="490">
        <v>29729</v>
      </c>
      <c r="N289" s="486"/>
      <c r="O289" s="486">
        <v>137</v>
      </c>
      <c r="P289" s="490"/>
      <c r="Q289" s="490"/>
      <c r="R289" s="527"/>
      <c r="S289" s="491"/>
    </row>
    <row r="290" spans="1:19" ht="14.45" customHeight="1" x14ac:dyDescent="0.2">
      <c r="A290" s="485" t="s">
        <v>920</v>
      </c>
      <c r="B290" s="486" t="s">
        <v>921</v>
      </c>
      <c r="C290" s="486" t="s">
        <v>465</v>
      </c>
      <c r="D290" s="486" t="s">
        <v>565</v>
      </c>
      <c r="E290" s="486" t="s">
        <v>913</v>
      </c>
      <c r="F290" s="486" t="s">
        <v>975</v>
      </c>
      <c r="G290" s="486" t="s">
        <v>976</v>
      </c>
      <c r="H290" s="490">
        <v>19</v>
      </c>
      <c r="I290" s="490">
        <v>1425</v>
      </c>
      <c r="J290" s="486"/>
      <c r="K290" s="486">
        <v>75</v>
      </c>
      <c r="L290" s="490">
        <v>54</v>
      </c>
      <c r="M290" s="490">
        <v>4104</v>
      </c>
      <c r="N290" s="486"/>
      <c r="O290" s="486">
        <v>76</v>
      </c>
      <c r="P290" s="490">
        <v>7</v>
      </c>
      <c r="Q290" s="490">
        <v>567</v>
      </c>
      <c r="R290" s="527"/>
      <c r="S290" s="491">
        <v>81</v>
      </c>
    </row>
    <row r="291" spans="1:19" ht="14.45" customHeight="1" x14ac:dyDescent="0.2">
      <c r="A291" s="485" t="s">
        <v>920</v>
      </c>
      <c r="B291" s="486" t="s">
        <v>921</v>
      </c>
      <c r="C291" s="486" t="s">
        <v>465</v>
      </c>
      <c r="D291" s="486" t="s">
        <v>565</v>
      </c>
      <c r="E291" s="486" t="s">
        <v>913</v>
      </c>
      <c r="F291" s="486" t="s">
        <v>977</v>
      </c>
      <c r="G291" s="486" t="s">
        <v>978</v>
      </c>
      <c r="H291" s="490">
        <v>287</v>
      </c>
      <c r="I291" s="490">
        <v>102746</v>
      </c>
      <c r="J291" s="486"/>
      <c r="K291" s="486">
        <v>358</v>
      </c>
      <c r="L291" s="490">
        <v>429</v>
      </c>
      <c r="M291" s="490">
        <v>154440</v>
      </c>
      <c r="N291" s="486"/>
      <c r="O291" s="486">
        <v>360</v>
      </c>
      <c r="P291" s="490">
        <v>139</v>
      </c>
      <c r="Q291" s="490">
        <v>53932</v>
      </c>
      <c r="R291" s="527"/>
      <c r="S291" s="491">
        <v>388</v>
      </c>
    </row>
    <row r="292" spans="1:19" ht="14.45" customHeight="1" x14ac:dyDescent="0.2">
      <c r="A292" s="485" t="s">
        <v>920</v>
      </c>
      <c r="B292" s="486" t="s">
        <v>921</v>
      </c>
      <c r="C292" s="486" t="s">
        <v>465</v>
      </c>
      <c r="D292" s="486" t="s">
        <v>565</v>
      </c>
      <c r="E292" s="486" t="s">
        <v>913</v>
      </c>
      <c r="F292" s="486" t="s">
        <v>979</v>
      </c>
      <c r="G292" s="486" t="s">
        <v>980</v>
      </c>
      <c r="H292" s="490">
        <v>427</v>
      </c>
      <c r="I292" s="490">
        <v>96502</v>
      </c>
      <c r="J292" s="486"/>
      <c r="K292" s="486">
        <v>226</v>
      </c>
      <c r="L292" s="490">
        <v>571</v>
      </c>
      <c r="M292" s="490">
        <v>130188</v>
      </c>
      <c r="N292" s="486"/>
      <c r="O292" s="486">
        <v>228</v>
      </c>
      <c r="P292" s="490">
        <v>269</v>
      </c>
      <c r="Q292" s="490">
        <v>65367</v>
      </c>
      <c r="R292" s="527"/>
      <c r="S292" s="491">
        <v>243</v>
      </c>
    </row>
    <row r="293" spans="1:19" ht="14.45" customHeight="1" x14ac:dyDescent="0.2">
      <c r="A293" s="485" t="s">
        <v>920</v>
      </c>
      <c r="B293" s="486" t="s">
        <v>921</v>
      </c>
      <c r="C293" s="486" t="s">
        <v>465</v>
      </c>
      <c r="D293" s="486" t="s">
        <v>565</v>
      </c>
      <c r="E293" s="486" t="s">
        <v>913</v>
      </c>
      <c r="F293" s="486" t="s">
        <v>981</v>
      </c>
      <c r="G293" s="486" t="s">
        <v>982</v>
      </c>
      <c r="H293" s="490"/>
      <c r="I293" s="490"/>
      <c r="J293" s="486"/>
      <c r="K293" s="486"/>
      <c r="L293" s="490">
        <v>5</v>
      </c>
      <c r="M293" s="490">
        <v>395</v>
      </c>
      <c r="N293" s="486"/>
      <c r="O293" s="486">
        <v>79</v>
      </c>
      <c r="P293" s="490"/>
      <c r="Q293" s="490"/>
      <c r="R293" s="527"/>
      <c r="S293" s="491"/>
    </row>
    <row r="294" spans="1:19" ht="14.45" customHeight="1" x14ac:dyDescent="0.2">
      <c r="A294" s="485" t="s">
        <v>920</v>
      </c>
      <c r="B294" s="486" t="s">
        <v>921</v>
      </c>
      <c r="C294" s="486" t="s">
        <v>465</v>
      </c>
      <c r="D294" s="486" t="s">
        <v>565</v>
      </c>
      <c r="E294" s="486" t="s">
        <v>913</v>
      </c>
      <c r="F294" s="486" t="s">
        <v>987</v>
      </c>
      <c r="G294" s="486" t="s">
        <v>988</v>
      </c>
      <c r="H294" s="490">
        <v>53</v>
      </c>
      <c r="I294" s="490">
        <v>37471</v>
      </c>
      <c r="J294" s="486"/>
      <c r="K294" s="486">
        <v>707</v>
      </c>
      <c r="L294" s="490">
        <v>137</v>
      </c>
      <c r="M294" s="490">
        <v>97407</v>
      </c>
      <c r="N294" s="486"/>
      <c r="O294" s="486">
        <v>711</v>
      </c>
      <c r="P294" s="490">
        <v>150</v>
      </c>
      <c r="Q294" s="490">
        <v>115200</v>
      </c>
      <c r="R294" s="527"/>
      <c r="S294" s="491">
        <v>768</v>
      </c>
    </row>
    <row r="295" spans="1:19" ht="14.45" customHeight="1" x14ac:dyDescent="0.2">
      <c r="A295" s="485" t="s">
        <v>920</v>
      </c>
      <c r="B295" s="486" t="s">
        <v>921</v>
      </c>
      <c r="C295" s="486" t="s">
        <v>465</v>
      </c>
      <c r="D295" s="486" t="s">
        <v>565</v>
      </c>
      <c r="E295" s="486" t="s">
        <v>913</v>
      </c>
      <c r="F295" s="486" t="s">
        <v>989</v>
      </c>
      <c r="G295" s="486" t="s">
        <v>990</v>
      </c>
      <c r="H295" s="490">
        <v>284</v>
      </c>
      <c r="I295" s="490">
        <v>66172</v>
      </c>
      <c r="J295" s="486"/>
      <c r="K295" s="486">
        <v>233</v>
      </c>
      <c r="L295" s="490">
        <v>508</v>
      </c>
      <c r="M295" s="490">
        <v>119380</v>
      </c>
      <c r="N295" s="486"/>
      <c r="O295" s="486">
        <v>235</v>
      </c>
      <c r="P295" s="490">
        <v>426</v>
      </c>
      <c r="Q295" s="490">
        <v>108204</v>
      </c>
      <c r="R295" s="527"/>
      <c r="S295" s="491">
        <v>254</v>
      </c>
    </row>
    <row r="296" spans="1:19" ht="14.45" customHeight="1" x14ac:dyDescent="0.2">
      <c r="A296" s="485" t="s">
        <v>920</v>
      </c>
      <c r="B296" s="486" t="s">
        <v>921</v>
      </c>
      <c r="C296" s="486" t="s">
        <v>465</v>
      </c>
      <c r="D296" s="486" t="s">
        <v>565</v>
      </c>
      <c r="E296" s="486" t="s">
        <v>913</v>
      </c>
      <c r="F296" s="486" t="s">
        <v>991</v>
      </c>
      <c r="G296" s="486" t="s">
        <v>992</v>
      </c>
      <c r="H296" s="490"/>
      <c r="I296" s="490"/>
      <c r="J296" s="486"/>
      <c r="K296" s="486"/>
      <c r="L296" s="490">
        <v>23</v>
      </c>
      <c r="M296" s="490">
        <v>4278</v>
      </c>
      <c r="N296" s="486"/>
      <c r="O296" s="486">
        <v>186</v>
      </c>
      <c r="P296" s="490"/>
      <c r="Q296" s="490"/>
      <c r="R296" s="527"/>
      <c r="S296" s="491"/>
    </row>
    <row r="297" spans="1:19" ht="14.45" customHeight="1" x14ac:dyDescent="0.2">
      <c r="A297" s="485" t="s">
        <v>920</v>
      </c>
      <c r="B297" s="486" t="s">
        <v>921</v>
      </c>
      <c r="C297" s="486" t="s">
        <v>465</v>
      </c>
      <c r="D297" s="486" t="s">
        <v>565</v>
      </c>
      <c r="E297" s="486" t="s">
        <v>913</v>
      </c>
      <c r="F297" s="486" t="s">
        <v>993</v>
      </c>
      <c r="G297" s="486" t="s">
        <v>994</v>
      </c>
      <c r="H297" s="490"/>
      <c r="I297" s="490"/>
      <c r="J297" s="486"/>
      <c r="K297" s="486"/>
      <c r="L297" s="490">
        <v>1</v>
      </c>
      <c r="M297" s="490">
        <v>482</v>
      </c>
      <c r="N297" s="486"/>
      <c r="O297" s="486">
        <v>482</v>
      </c>
      <c r="P297" s="490"/>
      <c r="Q297" s="490"/>
      <c r="R297" s="527"/>
      <c r="S297" s="491"/>
    </row>
    <row r="298" spans="1:19" ht="14.45" customHeight="1" x14ac:dyDescent="0.2">
      <c r="A298" s="485" t="s">
        <v>920</v>
      </c>
      <c r="B298" s="486" t="s">
        <v>921</v>
      </c>
      <c r="C298" s="486" t="s">
        <v>465</v>
      </c>
      <c r="D298" s="486" t="s">
        <v>565</v>
      </c>
      <c r="E298" s="486" t="s">
        <v>913</v>
      </c>
      <c r="F298" s="486" t="s">
        <v>995</v>
      </c>
      <c r="G298" s="486" t="s">
        <v>996</v>
      </c>
      <c r="H298" s="490"/>
      <c r="I298" s="490"/>
      <c r="J298" s="486"/>
      <c r="K298" s="486"/>
      <c r="L298" s="490">
        <v>1</v>
      </c>
      <c r="M298" s="490">
        <v>234</v>
      </c>
      <c r="N298" s="486"/>
      <c r="O298" s="486">
        <v>234</v>
      </c>
      <c r="P298" s="490"/>
      <c r="Q298" s="490"/>
      <c r="R298" s="527"/>
      <c r="S298" s="491"/>
    </row>
    <row r="299" spans="1:19" ht="14.45" customHeight="1" x14ac:dyDescent="0.2">
      <c r="A299" s="485" t="s">
        <v>920</v>
      </c>
      <c r="B299" s="486" t="s">
        <v>921</v>
      </c>
      <c r="C299" s="486" t="s">
        <v>465</v>
      </c>
      <c r="D299" s="486" t="s">
        <v>899</v>
      </c>
      <c r="E299" s="486" t="s">
        <v>922</v>
      </c>
      <c r="F299" s="486" t="s">
        <v>947</v>
      </c>
      <c r="G299" s="486" t="s">
        <v>948</v>
      </c>
      <c r="H299" s="490"/>
      <c r="I299" s="490"/>
      <c r="J299" s="486"/>
      <c r="K299" s="486"/>
      <c r="L299" s="490">
        <v>1</v>
      </c>
      <c r="M299" s="490">
        <v>297.74</v>
      </c>
      <c r="N299" s="486"/>
      <c r="O299" s="486">
        <v>297.74</v>
      </c>
      <c r="P299" s="490"/>
      <c r="Q299" s="490"/>
      <c r="R299" s="527"/>
      <c r="S299" s="491"/>
    </row>
    <row r="300" spans="1:19" ht="14.45" customHeight="1" x14ac:dyDescent="0.2">
      <c r="A300" s="485" t="s">
        <v>920</v>
      </c>
      <c r="B300" s="486" t="s">
        <v>921</v>
      </c>
      <c r="C300" s="486" t="s">
        <v>465</v>
      </c>
      <c r="D300" s="486" t="s">
        <v>899</v>
      </c>
      <c r="E300" s="486" t="s">
        <v>913</v>
      </c>
      <c r="F300" s="486" t="s">
        <v>953</v>
      </c>
      <c r="G300" s="486" t="s">
        <v>954</v>
      </c>
      <c r="H300" s="490">
        <v>8</v>
      </c>
      <c r="I300" s="490">
        <v>304</v>
      </c>
      <c r="J300" s="486"/>
      <c r="K300" s="486">
        <v>38</v>
      </c>
      <c r="L300" s="490">
        <v>39</v>
      </c>
      <c r="M300" s="490">
        <v>1482</v>
      </c>
      <c r="N300" s="486"/>
      <c r="O300" s="486">
        <v>38</v>
      </c>
      <c r="P300" s="490">
        <v>15</v>
      </c>
      <c r="Q300" s="490">
        <v>600</v>
      </c>
      <c r="R300" s="527"/>
      <c r="S300" s="491">
        <v>40</v>
      </c>
    </row>
    <row r="301" spans="1:19" ht="14.45" customHeight="1" x14ac:dyDescent="0.2">
      <c r="A301" s="485" t="s">
        <v>920</v>
      </c>
      <c r="B301" s="486" t="s">
        <v>921</v>
      </c>
      <c r="C301" s="486" t="s">
        <v>465</v>
      </c>
      <c r="D301" s="486" t="s">
        <v>899</v>
      </c>
      <c r="E301" s="486" t="s">
        <v>913</v>
      </c>
      <c r="F301" s="486" t="s">
        <v>955</v>
      </c>
      <c r="G301" s="486" t="s">
        <v>956</v>
      </c>
      <c r="H301" s="490">
        <v>81</v>
      </c>
      <c r="I301" s="490">
        <v>810</v>
      </c>
      <c r="J301" s="486"/>
      <c r="K301" s="486">
        <v>10</v>
      </c>
      <c r="L301" s="490">
        <v>260</v>
      </c>
      <c r="M301" s="490">
        <v>2600</v>
      </c>
      <c r="N301" s="486"/>
      <c r="O301" s="486">
        <v>10</v>
      </c>
      <c r="P301" s="490">
        <v>24</v>
      </c>
      <c r="Q301" s="490">
        <v>240</v>
      </c>
      <c r="R301" s="527"/>
      <c r="S301" s="491">
        <v>10</v>
      </c>
    </row>
    <row r="302" spans="1:19" ht="14.45" customHeight="1" x14ac:dyDescent="0.2">
      <c r="A302" s="485" t="s">
        <v>920</v>
      </c>
      <c r="B302" s="486" t="s">
        <v>921</v>
      </c>
      <c r="C302" s="486" t="s">
        <v>465</v>
      </c>
      <c r="D302" s="486" t="s">
        <v>899</v>
      </c>
      <c r="E302" s="486" t="s">
        <v>913</v>
      </c>
      <c r="F302" s="486" t="s">
        <v>961</v>
      </c>
      <c r="G302" s="486" t="s">
        <v>962</v>
      </c>
      <c r="H302" s="490">
        <v>9</v>
      </c>
      <c r="I302" s="490">
        <v>675</v>
      </c>
      <c r="J302" s="486"/>
      <c r="K302" s="486">
        <v>75</v>
      </c>
      <c r="L302" s="490">
        <v>128</v>
      </c>
      <c r="M302" s="490">
        <v>9728</v>
      </c>
      <c r="N302" s="486"/>
      <c r="O302" s="486">
        <v>76</v>
      </c>
      <c r="P302" s="490">
        <v>17</v>
      </c>
      <c r="Q302" s="490">
        <v>1377</v>
      </c>
      <c r="R302" s="527"/>
      <c r="S302" s="491">
        <v>81</v>
      </c>
    </row>
    <row r="303" spans="1:19" ht="14.45" customHeight="1" x14ac:dyDescent="0.2">
      <c r="A303" s="485" t="s">
        <v>920</v>
      </c>
      <c r="B303" s="486" t="s">
        <v>921</v>
      </c>
      <c r="C303" s="486" t="s">
        <v>465</v>
      </c>
      <c r="D303" s="486" t="s">
        <v>899</v>
      </c>
      <c r="E303" s="486" t="s">
        <v>913</v>
      </c>
      <c r="F303" s="486" t="s">
        <v>965</v>
      </c>
      <c r="G303" s="486" t="s">
        <v>966</v>
      </c>
      <c r="H303" s="490">
        <v>2</v>
      </c>
      <c r="I303" s="490">
        <v>358</v>
      </c>
      <c r="J303" s="486"/>
      <c r="K303" s="486">
        <v>179</v>
      </c>
      <c r="L303" s="490">
        <v>4</v>
      </c>
      <c r="M303" s="490">
        <v>720</v>
      </c>
      <c r="N303" s="486"/>
      <c r="O303" s="486">
        <v>180</v>
      </c>
      <c r="P303" s="490"/>
      <c r="Q303" s="490"/>
      <c r="R303" s="527"/>
      <c r="S303" s="491"/>
    </row>
    <row r="304" spans="1:19" ht="14.45" customHeight="1" x14ac:dyDescent="0.2">
      <c r="A304" s="485" t="s">
        <v>920</v>
      </c>
      <c r="B304" s="486" t="s">
        <v>921</v>
      </c>
      <c r="C304" s="486" t="s">
        <v>465</v>
      </c>
      <c r="D304" s="486" t="s">
        <v>899</v>
      </c>
      <c r="E304" s="486" t="s">
        <v>913</v>
      </c>
      <c r="F304" s="486" t="s">
        <v>969</v>
      </c>
      <c r="G304" s="486" t="s">
        <v>970</v>
      </c>
      <c r="H304" s="490">
        <v>86</v>
      </c>
      <c r="I304" s="490">
        <v>2866.67</v>
      </c>
      <c r="J304" s="486"/>
      <c r="K304" s="486">
        <v>33.333372093023257</v>
      </c>
      <c r="L304" s="490">
        <v>320</v>
      </c>
      <c r="M304" s="490">
        <v>12524.460000000001</v>
      </c>
      <c r="N304" s="486"/>
      <c r="O304" s="486">
        <v>39.138937500000004</v>
      </c>
      <c r="P304" s="490">
        <v>105</v>
      </c>
      <c r="Q304" s="490">
        <v>4783.33</v>
      </c>
      <c r="R304" s="527"/>
      <c r="S304" s="491">
        <v>45.555523809523805</v>
      </c>
    </row>
    <row r="305" spans="1:19" ht="14.45" customHeight="1" x14ac:dyDescent="0.2">
      <c r="A305" s="485" t="s">
        <v>920</v>
      </c>
      <c r="B305" s="486" t="s">
        <v>921</v>
      </c>
      <c r="C305" s="486" t="s">
        <v>465</v>
      </c>
      <c r="D305" s="486" t="s">
        <v>899</v>
      </c>
      <c r="E305" s="486" t="s">
        <v>913</v>
      </c>
      <c r="F305" s="486" t="s">
        <v>975</v>
      </c>
      <c r="G305" s="486" t="s">
        <v>976</v>
      </c>
      <c r="H305" s="490">
        <v>7</v>
      </c>
      <c r="I305" s="490">
        <v>525</v>
      </c>
      <c r="J305" s="486"/>
      <c r="K305" s="486">
        <v>75</v>
      </c>
      <c r="L305" s="490">
        <v>46</v>
      </c>
      <c r="M305" s="490">
        <v>3496</v>
      </c>
      <c r="N305" s="486"/>
      <c r="O305" s="486">
        <v>76</v>
      </c>
      <c r="P305" s="490">
        <v>12</v>
      </c>
      <c r="Q305" s="490">
        <v>972</v>
      </c>
      <c r="R305" s="527"/>
      <c r="S305" s="491">
        <v>81</v>
      </c>
    </row>
    <row r="306" spans="1:19" ht="14.45" customHeight="1" x14ac:dyDescent="0.2">
      <c r="A306" s="485" t="s">
        <v>920</v>
      </c>
      <c r="B306" s="486" t="s">
        <v>921</v>
      </c>
      <c r="C306" s="486" t="s">
        <v>465</v>
      </c>
      <c r="D306" s="486" t="s">
        <v>899</v>
      </c>
      <c r="E306" s="486" t="s">
        <v>913</v>
      </c>
      <c r="F306" s="486" t="s">
        <v>977</v>
      </c>
      <c r="G306" s="486" t="s">
        <v>978</v>
      </c>
      <c r="H306" s="490">
        <v>74</v>
      </c>
      <c r="I306" s="490">
        <v>26492</v>
      </c>
      <c r="J306" s="486"/>
      <c r="K306" s="486">
        <v>358</v>
      </c>
      <c r="L306" s="490">
        <v>220</v>
      </c>
      <c r="M306" s="490">
        <v>79200</v>
      </c>
      <c r="N306" s="486"/>
      <c r="O306" s="486">
        <v>360</v>
      </c>
      <c r="P306" s="490">
        <v>32</v>
      </c>
      <c r="Q306" s="490">
        <v>12416</v>
      </c>
      <c r="R306" s="527"/>
      <c r="S306" s="491">
        <v>388</v>
      </c>
    </row>
    <row r="307" spans="1:19" ht="14.45" customHeight="1" x14ac:dyDescent="0.2">
      <c r="A307" s="485" t="s">
        <v>920</v>
      </c>
      <c r="B307" s="486" t="s">
        <v>921</v>
      </c>
      <c r="C307" s="486" t="s">
        <v>465</v>
      </c>
      <c r="D307" s="486" t="s">
        <v>899</v>
      </c>
      <c r="E307" s="486" t="s">
        <v>913</v>
      </c>
      <c r="F307" s="486" t="s">
        <v>979</v>
      </c>
      <c r="G307" s="486" t="s">
        <v>980</v>
      </c>
      <c r="H307" s="490">
        <v>85</v>
      </c>
      <c r="I307" s="490">
        <v>19210</v>
      </c>
      <c r="J307" s="486"/>
      <c r="K307" s="486">
        <v>226</v>
      </c>
      <c r="L307" s="490">
        <v>317</v>
      </c>
      <c r="M307" s="490">
        <v>72276</v>
      </c>
      <c r="N307" s="486"/>
      <c r="O307" s="486">
        <v>228</v>
      </c>
      <c r="P307" s="490">
        <v>105</v>
      </c>
      <c r="Q307" s="490">
        <v>25515</v>
      </c>
      <c r="R307" s="527"/>
      <c r="S307" s="491">
        <v>243</v>
      </c>
    </row>
    <row r="308" spans="1:19" ht="14.45" customHeight="1" x14ac:dyDescent="0.2">
      <c r="A308" s="485" t="s">
        <v>920</v>
      </c>
      <c r="B308" s="486" t="s">
        <v>921</v>
      </c>
      <c r="C308" s="486" t="s">
        <v>465</v>
      </c>
      <c r="D308" s="486" t="s">
        <v>899</v>
      </c>
      <c r="E308" s="486" t="s">
        <v>913</v>
      </c>
      <c r="F308" s="486" t="s">
        <v>987</v>
      </c>
      <c r="G308" s="486" t="s">
        <v>988</v>
      </c>
      <c r="H308" s="490">
        <v>10</v>
      </c>
      <c r="I308" s="490">
        <v>7070</v>
      </c>
      <c r="J308" s="486"/>
      <c r="K308" s="486">
        <v>707</v>
      </c>
      <c r="L308" s="490">
        <v>104</v>
      </c>
      <c r="M308" s="490">
        <v>73944</v>
      </c>
      <c r="N308" s="486"/>
      <c r="O308" s="486">
        <v>711</v>
      </c>
      <c r="P308" s="490">
        <v>75</v>
      </c>
      <c r="Q308" s="490">
        <v>57600</v>
      </c>
      <c r="R308" s="527"/>
      <c r="S308" s="491">
        <v>768</v>
      </c>
    </row>
    <row r="309" spans="1:19" ht="14.45" customHeight="1" x14ac:dyDescent="0.2">
      <c r="A309" s="485" t="s">
        <v>920</v>
      </c>
      <c r="B309" s="486" t="s">
        <v>921</v>
      </c>
      <c r="C309" s="486" t="s">
        <v>465</v>
      </c>
      <c r="D309" s="486" t="s">
        <v>899</v>
      </c>
      <c r="E309" s="486" t="s">
        <v>913</v>
      </c>
      <c r="F309" s="486" t="s">
        <v>989</v>
      </c>
      <c r="G309" s="486" t="s">
        <v>990</v>
      </c>
      <c r="H309" s="490"/>
      <c r="I309" s="490"/>
      <c r="J309" s="486"/>
      <c r="K309" s="486"/>
      <c r="L309" s="490">
        <v>178</v>
      </c>
      <c r="M309" s="490">
        <v>41830</v>
      </c>
      <c r="N309" s="486"/>
      <c r="O309" s="486">
        <v>235</v>
      </c>
      <c r="P309" s="490">
        <v>109</v>
      </c>
      <c r="Q309" s="490">
        <v>27686</v>
      </c>
      <c r="R309" s="527"/>
      <c r="S309" s="491">
        <v>254</v>
      </c>
    </row>
    <row r="310" spans="1:19" ht="14.45" customHeight="1" x14ac:dyDescent="0.2">
      <c r="A310" s="485" t="s">
        <v>920</v>
      </c>
      <c r="B310" s="486" t="s">
        <v>921</v>
      </c>
      <c r="C310" s="486" t="s">
        <v>465</v>
      </c>
      <c r="D310" s="486" t="s">
        <v>899</v>
      </c>
      <c r="E310" s="486" t="s">
        <v>913</v>
      </c>
      <c r="F310" s="486" t="s">
        <v>991</v>
      </c>
      <c r="G310" s="486" t="s">
        <v>992</v>
      </c>
      <c r="H310" s="490"/>
      <c r="I310" s="490"/>
      <c r="J310" s="486"/>
      <c r="K310" s="486"/>
      <c r="L310" s="490">
        <v>1</v>
      </c>
      <c r="M310" s="490">
        <v>186</v>
      </c>
      <c r="N310" s="486"/>
      <c r="O310" s="486">
        <v>186</v>
      </c>
      <c r="P310" s="490"/>
      <c r="Q310" s="490"/>
      <c r="R310" s="527"/>
      <c r="S310" s="491"/>
    </row>
    <row r="311" spans="1:19" ht="14.45" customHeight="1" x14ac:dyDescent="0.2">
      <c r="A311" s="485" t="s">
        <v>920</v>
      </c>
      <c r="B311" s="486" t="s">
        <v>921</v>
      </c>
      <c r="C311" s="486" t="s">
        <v>465</v>
      </c>
      <c r="D311" s="486" t="s">
        <v>899</v>
      </c>
      <c r="E311" s="486" t="s">
        <v>913</v>
      </c>
      <c r="F311" s="486" t="s">
        <v>995</v>
      </c>
      <c r="G311" s="486" t="s">
        <v>996</v>
      </c>
      <c r="H311" s="490"/>
      <c r="I311" s="490"/>
      <c r="J311" s="486"/>
      <c r="K311" s="486"/>
      <c r="L311" s="490">
        <v>2</v>
      </c>
      <c r="M311" s="490">
        <v>468</v>
      </c>
      <c r="N311" s="486"/>
      <c r="O311" s="486">
        <v>234</v>
      </c>
      <c r="P311" s="490"/>
      <c r="Q311" s="490"/>
      <c r="R311" s="527"/>
      <c r="S311" s="491"/>
    </row>
    <row r="312" spans="1:19" ht="14.45" customHeight="1" x14ac:dyDescent="0.2">
      <c r="A312" s="485" t="s">
        <v>920</v>
      </c>
      <c r="B312" s="486" t="s">
        <v>921</v>
      </c>
      <c r="C312" s="486" t="s">
        <v>465</v>
      </c>
      <c r="D312" s="486" t="s">
        <v>899</v>
      </c>
      <c r="E312" s="486" t="s">
        <v>913</v>
      </c>
      <c r="F312" s="486" t="s">
        <v>999</v>
      </c>
      <c r="G312" s="486" t="s">
        <v>996</v>
      </c>
      <c r="H312" s="490"/>
      <c r="I312" s="490"/>
      <c r="J312" s="486"/>
      <c r="K312" s="486"/>
      <c r="L312" s="490">
        <v>3</v>
      </c>
      <c r="M312" s="490">
        <v>351</v>
      </c>
      <c r="N312" s="486"/>
      <c r="O312" s="486">
        <v>117</v>
      </c>
      <c r="P312" s="490"/>
      <c r="Q312" s="490"/>
      <c r="R312" s="527"/>
      <c r="S312" s="491"/>
    </row>
    <row r="313" spans="1:19" ht="14.45" customHeight="1" x14ac:dyDescent="0.2">
      <c r="A313" s="485" t="s">
        <v>920</v>
      </c>
      <c r="B313" s="486" t="s">
        <v>921</v>
      </c>
      <c r="C313" s="486" t="s">
        <v>465</v>
      </c>
      <c r="D313" s="486" t="s">
        <v>887</v>
      </c>
      <c r="E313" s="486" t="s">
        <v>913</v>
      </c>
      <c r="F313" s="486" t="s">
        <v>989</v>
      </c>
      <c r="G313" s="486" t="s">
        <v>990</v>
      </c>
      <c r="H313" s="490">
        <v>1</v>
      </c>
      <c r="I313" s="490">
        <v>233</v>
      </c>
      <c r="J313" s="486"/>
      <c r="K313" s="486">
        <v>233</v>
      </c>
      <c r="L313" s="490"/>
      <c r="M313" s="490"/>
      <c r="N313" s="486"/>
      <c r="O313" s="486"/>
      <c r="P313" s="490"/>
      <c r="Q313" s="490"/>
      <c r="R313" s="527"/>
      <c r="S313" s="491"/>
    </row>
    <row r="314" spans="1:19" ht="14.45" customHeight="1" x14ac:dyDescent="0.2">
      <c r="A314" s="485" t="s">
        <v>920</v>
      </c>
      <c r="B314" s="486" t="s">
        <v>921</v>
      </c>
      <c r="C314" s="486" t="s">
        <v>465</v>
      </c>
      <c r="D314" s="486" t="s">
        <v>837</v>
      </c>
      <c r="E314" s="486" t="s">
        <v>913</v>
      </c>
      <c r="F314" s="486" t="s">
        <v>989</v>
      </c>
      <c r="G314" s="486" t="s">
        <v>990</v>
      </c>
      <c r="H314" s="490"/>
      <c r="I314" s="490"/>
      <c r="J314" s="486"/>
      <c r="K314" s="486"/>
      <c r="L314" s="490">
        <v>1</v>
      </c>
      <c r="M314" s="490">
        <v>235</v>
      </c>
      <c r="N314" s="486"/>
      <c r="O314" s="486">
        <v>235</v>
      </c>
      <c r="P314" s="490"/>
      <c r="Q314" s="490"/>
      <c r="R314" s="527"/>
      <c r="S314" s="491"/>
    </row>
    <row r="315" spans="1:19" ht="14.45" customHeight="1" x14ac:dyDescent="0.2">
      <c r="A315" s="485" t="s">
        <v>920</v>
      </c>
      <c r="B315" s="486" t="s">
        <v>921</v>
      </c>
      <c r="C315" s="486" t="s">
        <v>465</v>
      </c>
      <c r="D315" s="486" t="s">
        <v>564</v>
      </c>
      <c r="E315" s="486" t="s">
        <v>922</v>
      </c>
      <c r="F315" s="486" t="s">
        <v>947</v>
      </c>
      <c r="G315" s="486" t="s">
        <v>948</v>
      </c>
      <c r="H315" s="490"/>
      <c r="I315" s="490"/>
      <c r="J315" s="486"/>
      <c r="K315" s="486"/>
      <c r="L315" s="490">
        <v>1</v>
      </c>
      <c r="M315" s="490">
        <v>297.74</v>
      </c>
      <c r="N315" s="486"/>
      <c r="O315" s="486">
        <v>297.74</v>
      </c>
      <c r="P315" s="490"/>
      <c r="Q315" s="490"/>
      <c r="R315" s="527"/>
      <c r="S315" s="491"/>
    </row>
    <row r="316" spans="1:19" ht="14.45" customHeight="1" x14ac:dyDescent="0.2">
      <c r="A316" s="485" t="s">
        <v>920</v>
      </c>
      <c r="B316" s="486" t="s">
        <v>921</v>
      </c>
      <c r="C316" s="486" t="s">
        <v>465</v>
      </c>
      <c r="D316" s="486" t="s">
        <v>564</v>
      </c>
      <c r="E316" s="486" t="s">
        <v>913</v>
      </c>
      <c r="F316" s="486" t="s">
        <v>953</v>
      </c>
      <c r="G316" s="486" t="s">
        <v>954</v>
      </c>
      <c r="H316" s="490"/>
      <c r="I316" s="490"/>
      <c r="J316" s="486"/>
      <c r="K316" s="486"/>
      <c r="L316" s="490">
        <v>1</v>
      </c>
      <c r="M316" s="490">
        <v>38</v>
      </c>
      <c r="N316" s="486"/>
      <c r="O316" s="486">
        <v>38</v>
      </c>
      <c r="P316" s="490">
        <v>1</v>
      </c>
      <c r="Q316" s="490">
        <v>40</v>
      </c>
      <c r="R316" s="527"/>
      <c r="S316" s="491">
        <v>40</v>
      </c>
    </row>
    <row r="317" spans="1:19" ht="14.45" customHeight="1" x14ac:dyDescent="0.2">
      <c r="A317" s="485" t="s">
        <v>920</v>
      </c>
      <c r="B317" s="486" t="s">
        <v>921</v>
      </c>
      <c r="C317" s="486" t="s">
        <v>465</v>
      </c>
      <c r="D317" s="486" t="s">
        <v>564</v>
      </c>
      <c r="E317" s="486" t="s">
        <v>913</v>
      </c>
      <c r="F317" s="486" t="s">
        <v>955</v>
      </c>
      <c r="G317" s="486" t="s">
        <v>956</v>
      </c>
      <c r="H317" s="490"/>
      <c r="I317" s="490"/>
      <c r="J317" s="486"/>
      <c r="K317" s="486"/>
      <c r="L317" s="490">
        <v>10</v>
      </c>
      <c r="M317" s="490">
        <v>100</v>
      </c>
      <c r="N317" s="486"/>
      <c r="O317" s="486">
        <v>10</v>
      </c>
      <c r="P317" s="490">
        <v>9</v>
      </c>
      <c r="Q317" s="490">
        <v>90</v>
      </c>
      <c r="R317" s="527"/>
      <c r="S317" s="491">
        <v>10</v>
      </c>
    </row>
    <row r="318" spans="1:19" ht="14.45" customHeight="1" x14ac:dyDescent="0.2">
      <c r="A318" s="485" t="s">
        <v>920</v>
      </c>
      <c r="B318" s="486" t="s">
        <v>921</v>
      </c>
      <c r="C318" s="486" t="s">
        <v>465</v>
      </c>
      <c r="D318" s="486" t="s">
        <v>564</v>
      </c>
      <c r="E318" s="486" t="s">
        <v>913</v>
      </c>
      <c r="F318" s="486" t="s">
        <v>961</v>
      </c>
      <c r="G318" s="486" t="s">
        <v>962</v>
      </c>
      <c r="H318" s="490"/>
      <c r="I318" s="490"/>
      <c r="J318" s="486"/>
      <c r="K318" s="486"/>
      <c r="L318" s="490">
        <v>1</v>
      </c>
      <c r="M318" s="490">
        <v>76</v>
      </c>
      <c r="N318" s="486"/>
      <c r="O318" s="486">
        <v>76</v>
      </c>
      <c r="P318" s="490"/>
      <c r="Q318" s="490"/>
      <c r="R318" s="527"/>
      <c r="S318" s="491"/>
    </row>
    <row r="319" spans="1:19" ht="14.45" customHeight="1" x14ac:dyDescent="0.2">
      <c r="A319" s="485" t="s">
        <v>920</v>
      </c>
      <c r="B319" s="486" t="s">
        <v>921</v>
      </c>
      <c r="C319" s="486" t="s">
        <v>465</v>
      </c>
      <c r="D319" s="486" t="s">
        <v>564</v>
      </c>
      <c r="E319" s="486" t="s">
        <v>913</v>
      </c>
      <c r="F319" s="486" t="s">
        <v>965</v>
      </c>
      <c r="G319" s="486" t="s">
        <v>966</v>
      </c>
      <c r="H319" s="490"/>
      <c r="I319" s="490"/>
      <c r="J319" s="486"/>
      <c r="K319" s="486"/>
      <c r="L319" s="490">
        <v>3</v>
      </c>
      <c r="M319" s="490">
        <v>540</v>
      </c>
      <c r="N319" s="486"/>
      <c r="O319" s="486">
        <v>180</v>
      </c>
      <c r="P319" s="490"/>
      <c r="Q319" s="490"/>
      <c r="R319" s="527"/>
      <c r="S319" s="491"/>
    </row>
    <row r="320" spans="1:19" ht="14.45" customHeight="1" x14ac:dyDescent="0.2">
      <c r="A320" s="485" t="s">
        <v>920</v>
      </c>
      <c r="B320" s="486" t="s">
        <v>921</v>
      </c>
      <c r="C320" s="486" t="s">
        <v>465</v>
      </c>
      <c r="D320" s="486" t="s">
        <v>564</v>
      </c>
      <c r="E320" s="486" t="s">
        <v>913</v>
      </c>
      <c r="F320" s="486" t="s">
        <v>969</v>
      </c>
      <c r="G320" s="486" t="s">
        <v>970</v>
      </c>
      <c r="H320" s="490"/>
      <c r="I320" s="490"/>
      <c r="J320" s="486"/>
      <c r="K320" s="486"/>
      <c r="L320" s="490">
        <v>22</v>
      </c>
      <c r="M320" s="490">
        <v>941.11000000000013</v>
      </c>
      <c r="N320" s="486"/>
      <c r="O320" s="486">
        <v>42.777727272727276</v>
      </c>
      <c r="P320" s="490">
        <v>17</v>
      </c>
      <c r="Q320" s="490">
        <v>774.45999999999981</v>
      </c>
      <c r="R320" s="527"/>
      <c r="S320" s="491">
        <v>45.556470588235285</v>
      </c>
    </row>
    <row r="321" spans="1:19" ht="14.45" customHeight="1" x14ac:dyDescent="0.2">
      <c r="A321" s="485" t="s">
        <v>920</v>
      </c>
      <c r="B321" s="486" t="s">
        <v>921</v>
      </c>
      <c r="C321" s="486" t="s">
        <v>465</v>
      </c>
      <c r="D321" s="486" t="s">
        <v>564</v>
      </c>
      <c r="E321" s="486" t="s">
        <v>913</v>
      </c>
      <c r="F321" s="486" t="s">
        <v>975</v>
      </c>
      <c r="G321" s="486" t="s">
        <v>976</v>
      </c>
      <c r="H321" s="490"/>
      <c r="I321" s="490"/>
      <c r="J321" s="486"/>
      <c r="K321" s="486"/>
      <c r="L321" s="490">
        <v>4</v>
      </c>
      <c r="M321" s="490">
        <v>304</v>
      </c>
      <c r="N321" s="486"/>
      <c r="O321" s="486">
        <v>76</v>
      </c>
      <c r="P321" s="490">
        <v>1</v>
      </c>
      <c r="Q321" s="490">
        <v>81</v>
      </c>
      <c r="R321" s="527"/>
      <c r="S321" s="491">
        <v>81</v>
      </c>
    </row>
    <row r="322" spans="1:19" ht="14.45" customHeight="1" x14ac:dyDescent="0.2">
      <c r="A322" s="485" t="s">
        <v>920</v>
      </c>
      <c r="B322" s="486" t="s">
        <v>921</v>
      </c>
      <c r="C322" s="486" t="s">
        <v>465</v>
      </c>
      <c r="D322" s="486" t="s">
        <v>564</v>
      </c>
      <c r="E322" s="486" t="s">
        <v>913</v>
      </c>
      <c r="F322" s="486" t="s">
        <v>977</v>
      </c>
      <c r="G322" s="486" t="s">
        <v>978</v>
      </c>
      <c r="H322" s="490"/>
      <c r="I322" s="490"/>
      <c r="J322" s="486"/>
      <c r="K322" s="486"/>
      <c r="L322" s="490">
        <v>9</v>
      </c>
      <c r="M322" s="490">
        <v>3240</v>
      </c>
      <c r="N322" s="486"/>
      <c r="O322" s="486">
        <v>360</v>
      </c>
      <c r="P322" s="490">
        <v>9</v>
      </c>
      <c r="Q322" s="490">
        <v>3492</v>
      </c>
      <c r="R322" s="527"/>
      <c r="S322" s="491">
        <v>388</v>
      </c>
    </row>
    <row r="323" spans="1:19" ht="14.45" customHeight="1" x14ac:dyDescent="0.2">
      <c r="A323" s="485" t="s">
        <v>920</v>
      </c>
      <c r="B323" s="486" t="s">
        <v>921</v>
      </c>
      <c r="C323" s="486" t="s">
        <v>465</v>
      </c>
      <c r="D323" s="486" t="s">
        <v>564</v>
      </c>
      <c r="E323" s="486" t="s">
        <v>913</v>
      </c>
      <c r="F323" s="486" t="s">
        <v>979</v>
      </c>
      <c r="G323" s="486" t="s">
        <v>980</v>
      </c>
      <c r="H323" s="490"/>
      <c r="I323" s="490"/>
      <c r="J323" s="486"/>
      <c r="K323" s="486"/>
      <c r="L323" s="490">
        <v>18</v>
      </c>
      <c r="M323" s="490">
        <v>4104</v>
      </c>
      <c r="N323" s="486"/>
      <c r="O323" s="486">
        <v>228</v>
      </c>
      <c r="P323" s="490">
        <v>17</v>
      </c>
      <c r="Q323" s="490">
        <v>4131</v>
      </c>
      <c r="R323" s="527"/>
      <c r="S323" s="491">
        <v>243</v>
      </c>
    </row>
    <row r="324" spans="1:19" ht="14.45" customHeight="1" x14ac:dyDescent="0.2">
      <c r="A324" s="485" t="s">
        <v>920</v>
      </c>
      <c r="B324" s="486" t="s">
        <v>921</v>
      </c>
      <c r="C324" s="486" t="s">
        <v>465</v>
      </c>
      <c r="D324" s="486" t="s">
        <v>564</v>
      </c>
      <c r="E324" s="486" t="s">
        <v>913</v>
      </c>
      <c r="F324" s="486" t="s">
        <v>987</v>
      </c>
      <c r="G324" s="486" t="s">
        <v>988</v>
      </c>
      <c r="H324" s="490"/>
      <c r="I324" s="490"/>
      <c r="J324" s="486"/>
      <c r="K324" s="486"/>
      <c r="L324" s="490">
        <v>10</v>
      </c>
      <c r="M324" s="490">
        <v>7110</v>
      </c>
      <c r="N324" s="486"/>
      <c r="O324" s="486">
        <v>711</v>
      </c>
      <c r="P324" s="490">
        <v>8</v>
      </c>
      <c r="Q324" s="490">
        <v>6144</v>
      </c>
      <c r="R324" s="527"/>
      <c r="S324" s="491">
        <v>768</v>
      </c>
    </row>
    <row r="325" spans="1:19" ht="14.45" customHeight="1" x14ac:dyDescent="0.2">
      <c r="A325" s="485" t="s">
        <v>920</v>
      </c>
      <c r="B325" s="486" t="s">
        <v>921</v>
      </c>
      <c r="C325" s="486" t="s">
        <v>465</v>
      </c>
      <c r="D325" s="486" t="s">
        <v>564</v>
      </c>
      <c r="E325" s="486" t="s">
        <v>913</v>
      </c>
      <c r="F325" s="486" t="s">
        <v>989</v>
      </c>
      <c r="G325" s="486" t="s">
        <v>990</v>
      </c>
      <c r="H325" s="490"/>
      <c r="I325" s="490"/>
      <c r="J325" s="486"/>
      <c r="K325" s="486"/>
      <c r="L325" s="490">
        <v>6</v>
      </c>
      <c r="M325" s="490">
        <v>1410</v>
      </c>
      <c r="N325" s="486"/>
      <c r="O325" s="486">
        <v>235</v>
      </c>
      <c r="P325" s="490">
        <v>20</v>
      </c>
      <c r="Q325" s="490">
        <v>5080</v>
      </c>
      <c r="R325" s="527"/>
      <c r="S325" s="491">
        <v>254</v>
      </c>
    </row>
    <row r="326" spans="1:19" ht="14.45" customHeight="1" x14ac:dyDescent="0.2">
      <c r="A326" s="485" t="s">
        <v>920</v>
      </c>
      <c r="B326" s="486" t="s">
        <v>921</v>
      </c>
      <c r="C326" s="486" t="s">
        <v>465</v>
      </c>
      <c r="D326" s="486" t="s">
        <v>564</v>
      </c>
      <c r="E326" s="486" t="s">
        <v>913</v>
      </c>
      <c r="F326" s="486" t="s">
        <v>991</v>
      </c>
      <c r="G326" s="486" t="s">
        <v>992</v>
      </c>
      <c r="H326" s="490"/>
      <c r="I326" s="490"/>
      <c r="J326" s="486"/>
      <c r="K326" s="486"/>
      <c r="L326" s="490">
        <v>1</v>
      </c>
      <c r="M326" s="490">
        <v>186</v>
      </c>
      <c r="N326" s="486"/>
      <c r="O326" s="486">
        <v>186</v>
      </c>
      <c r="P326" s="490"/>
      <c r="Q326" s="490"/>
      <c r="R326" s="527"/>
      <c r="S326" s="491"/>
    </row>
    <row r="327" spans="1:19" ht="14.45" customHeight="1" x14ac:dyDescent="0.2">
      <c r="A327" s="485" t="s">
        <v>920</v>
      </c>
      <c r="B327" s="486" t="s">
        <v>921</v>
      </c>
      <c r="C327" s="486" t="s">
        <v>469</v>
      </c>
      <c r="D327" s="486" t="s">
        <v>821</v>
      </c>
      <c r="E327" s="486" t="s">
        <v>913</v>
      </c>
      <c r="F327" s="486" t="s">
        <v>975</v>
      </c>
      <c r="G327" s="486" t="s">
        <v>976</v>
      </c>
      <c r="H327" s="490">
        <v>4</v>
      </c>
      <c r="I327" s="490">
        <v>300</v>
      </c>
      <c r="J327" s="486"/>
      <c r="K327" s="486">
        <v>75</v>
      </c>
      <c r="L327" s="490"/>
      <c r="M327" s="490"/>
      <c r="N327" s="486"/>
      <c r="O327" s="486"/>
      <c r="P327" s="490"/>
      <c r="Q327" s="490"/>
      <c r="R327" s="527"/>
      <c r="S327" s="491"/>
    </row>
    <row r="328" spans="1:19" ht="14.45" customHeight="1" x14ac:dyDescent="0.2">
      <c r="A328" s="485" t="s">
        <v>920</v>
      </c>
      <c r="B328" s="486" t="s">
        <v>921</v>
      </c>
      <c r="C328" s="486" t="s">
        <v>469</v>
      </c>
      <c r="D328" s="486" t="s">
        <v>565</v>
      </c>
      <c r="E328" s="486" t="s">
        <v>913</v>
      </c>
      <c r="F328" s="486" t="s">
        <v>991</v>
      </c>
      <c r="G328" s="486" t="s">
        <v>992</v>
      </c>
      <c r="H328" s="490"/>
      <c r="I328" s="490"/>
      <c r="J328" s="486"/>
      <c r="K328" s="486"/>
      <c r="L328" s="490">
        <v>0</v>
      </c>
      <c r="M328" s="490">
        <v>0</v>
      </c>
      <c r="N328" s="486"/>
      <c r="O328" s="486"/>
      <c r="P328" s="490"/>
      <c r="Q328" s="490"/>
      <c r="R328" s="527"/>
      <c r="S328" s="491"/>
    </row>
    <row r="329" spans="1:19" ht="14.45" customHeight="1" x14ac:dyDescent="0.2">
      <c r="A329" s="485" t="s">
        <v>1000</v>
      </c>
      <c r="B329" s="486" t="s">
        <v>1001</v>
      </c>
      <c r="C329" s="486" t="s">
        <v>465</v>
      </c>
      <c r="D329" s="486" t="s">
        <v>821</v>
      </c>
      <c r="E329" s="486" t="s">
        <v>913</v>
      </c>
      <c r="F329" s="486" t="s">
        <v>963</v>
      </c>
      <c r="G329" s="486" t="s">
        <v>964</v>
      </c>
      <c r="H329" s="490">
        <v>7</v>
      </c>
      <c r="I329" s="490">
        <v>854</v>
      </c>
      <c r="J329" s="486"/>
      <c r="K329" s="486">
        <v>122</v>
      </c>
      <c r="L329" s="490">
        <v>43</v>
      </c>
      <c r="M329" s="490">
        <v>5289</v>
      </c>
      <c r="N329" s="486"/>
      <c r="O329" s="486">
        <v>123</v>
      </c>
      <c r="P329" s="490"/>
      <c r="Q329" s="490"/>
      <c r="R329" s="527"/>
      <c r="S329" s="491"/>
    </row>
    <row r="330" spans="1:19" ht="14.45" customHeight="1" x14ac:dyDescent="0.2">
      <c r="A330" s="485" t="s">
        <v>1000</v>
      </c>
      <c r="B330" s="486" t="s">
        <v>1001</v>
      </c>
      <c r="C330" s="486" t="s">
        <v>465</v>
      </c>
      <c r="D330" s="486" t="s">
        <v>563</v>
      </c>
      <c r="E330" s="486" t="s">
        <v>913</v>
      </c>
      <c r="F330" s="486" t="s">
        <v>951</v>
      </c>
      <c r="G330" s="486" t="s">
        <v>952</v>
      </c>
      <c r="H330" s="490"/>
      <c r="I330" s="490"/>
      <c r="J330" s="486"/>
      <c r="K330" s="486"/>
      <c r="L330" s="490">
        <v>0</v>
      </c>
      <c r="M330" s="490">
        <v>0</v>
      </c>
      <c r="N330" s="486"/>
      <c r="O330" s="486"/>
      <c r="P330" s="490"/>
      <c r="Q330" s="490"/>
      <c r="R330" s="527"/>
      <c r="S330" s="491"/>
    </row>
    <row r="331" spans="1:19" ht="14.45" customHeight="1" x14ac:dyDescent="0.2">
      <c r="A331" s="485" t="s">
        <v>1000</v>
      </c>
      <c r="B331" s="486" t="s">
        <v>1001</v>
      </c>
      <c r="C331" s="486" t="s">
        <v>465</v>
      </c>
      <c r="D331" s="486" t="s">
        <v>563</v>
      </c>
      <c r="E331" s="486" t="s">
        <v>913</v>
      </c>
      <c r="F331" s="486" t="s">
        <v>953</v>
      </c>
      <c r="G331" s="486" t="s">
        <v>954</v>
      </c>
      <c r="H331" s="490">
        <v>6</v>
      </c>
      <c r="I331" s="490">
        <v>228</v>
      </c>
      <c r="J331" s="486"/>
      <c r="K331" s="486">
        <v>38</v>
      </c>
      <c r="L331" s="490">
        <v>6</v>
      </c>
      <c r="M331" s="490">
        <v>228</v>
      </c>
      <c r="N331" s="486"/>
      <c r="O331" s="486">
        <v>38</v>
      </c>
      <c r="P331" s="490"/>
      <c r="Q331" s="490"/>
      <c r="R331" s="527"/>
      <c r="S331" s="491"/>
    </row>
    <row r="332" spans="1:19" ht="14.45" customHeight="1" x14ac:dyDescent="0.2">
      <c r="A332" s="485" t="s">
        <v>1000</v>
      </c>
      <c r="B332" s="486" t="s">
        <v>1001</v>
      </c>
      <c r="C332" s="486" t="s">
        <v>465</v>
      </c>
      <c r="D332" s="486" t="s">
        <v>563</v>
      </c>
      <c r="E332" s="486" t="s">
        <v>913</v>
      </c>
      <c r="F332" s="486" t="s">
        <v>963</v>
      </c>
      <c r="G332" s="486" t="s">
        <v>964</v>
      </c>
      <c r="H332" s="490">
        <v>1022</v>
      </c>
      <c r="I332" s="490">
        <v>124684</v>
      </c>
      <c r="J332" s="486"/>
      <c r="K332" s="486">
        <v>122</v>
      </c>
      <c r="L332" s="490">
        <v>926</v>
      </c>
      <c r="M332" s="490">
        <v>113898</v>
      </c>
      <c r="N332" s="486"/>
      <c r="O332" s="486">
        <v>123</v>
      </c>
      <c r="P332" s="490"/>
      <c r="Q332" s="490"/>
      <c r="R332" s="527"/>
      <c r="S332" s="491"/>
    </row>
    <row r="333" spans="1:19" ht="14.45" customHeight="1" x14ac:dyDescent="0.2">
      <c r="A333" s="485" t="s">
        <v>1000</v>
      </c>
      <c r="B333" s="486" t="s">
        <v>1001</v>
      </c>
      <c r="C333" s="486" t="s">
        <v>465</v>
      </c>
      <c r="D333" s="486" t="s">
        <v>563</v>
      </c>
      <c r="E333" s="486" t="s">
        <v>913</v>
      </c>
      <c r="F333" s="486" t="s">
        <v>973</v>
      </c>
      <c r="G333" s="486" t="s">
        <v>974</v>
      </c>
      <c r="H333" s="490">
        <v>6</v>
      </c>
      <c r="I333" s="490">
        <v>810</v>
      </c>
      <c r="J333" s="486"/>
      <c r="K333" s="486">
        <v>135</v>
      </c>
      <c r="L333" s="490">
        <v>6</v>
      </c>
      <c r="M333" s="490">
        <v>822</v>
      </c>
      <c r="N333" s="486"/>
      <c r="O333" s="486">
        <v>137</v>
      </c>
      <c r="P333" s="490"/>
      <c r="Q333" s="490"/>
      <c r="R333" s="527"/>
      <c r="S333" s="491"/>
    </row>
    <row r="334" spans="1:19" ht="14.45" customHeight="1" x14ac:dyDescent="0.2">
      <c r="A334" s="485" t="s">
        <v>1000</v>
      </c>
      <c r="B334" s="486" t="s">
        <v>1001</v>
      </c>
      <c r="C334" s="486" t="s">
        <v>465</v>
      </c>
      <c r="D334" s="486" t="s">
        <v>563</v>
      </c>
      <c r="E334" s="486" t="s">
        <v>913</v>
      </c>
      <c r="F334" s="486" t="s">
        <v>981</v>
      </c>
      <c r="G334" s="486" t="s">
        <v>982</v>
      </c>
      <c r="H334" s="490"/>
      <c r="I334" s="490"/>
      <c r="J334" s="486"/>
      <c r="K334" s="486"/>
      <c r="L334" s="490">
        <v>0</v>
      </c>
      <c r="M334" s="490">
        <v>0</v>
      </c>
      <c r="N334" s="486"/>
      <c r="O334" s="486"/>
      <c r="P334" s="490"/>
      <c r="Q334" s="490"/>
      <c r="R334" s="527"/>
      <c r="S334" s="491"/>
    </row>
    <row r="335" spans="1:19" ht="14.45" customHeight="1" x14ac:dyDescent="0.2">
      <c r="A335" s="485" t="s">
        <v>1000</v>
      </c>
      <c r="B335" s="486" t="s">
        <v>1001</v>
      </c>
      <c r="C335" s="486" t="s">
        <v>465</v>
      </c>
      <c r="D335" s="486" t="s">
        <v>848</v>
      </c>
      <c r="E335" s="486" t="s">
        <v>913</v>
      </c>
      <c r="F335" s="486" t="s">
        <v>963</v>
      </c>
      <c r="G335" s="486" t="s">
        <v>964</v>
      </c>
      <c r="H335" s="490">
        <v>38</v>
      </c>
      <c r="I335" s="490">
        <v>4636</v>
      </c>
      <c r="J335" s="486"/>
      <c r="K335" s="486">
        <v>122</v>
      </c>
      <c r="L335" s="490">
        <v>16</v>
      </c>
      <c r="M335" s="490">
        <v>1968</v>
      </c>
      <c r="N335" s="486"/>
      <c r="O335" s="486">
        <v>123</v>
      </c>
      <c r="P335" s="490"/>
      <c r="Q335" s="490"/>
      <c r="R335" s="527"/>
      <c r="S335" s="491"/>
    </row>
    <row r="336" spans="1:19" ht="14.45" customHeight="1" x14ac:dyDescent="0.2">
      <c r="A336" s="485" t="s">
        <v>1000</v>
      </c>
      <c r="B336" s="486" t="s">
        <v>1001</v>
      </c>
      <c r="C336" s="486" t="s">
        <v>465</v>
      </c>
      <c r="D336" s="486" t="s">
        <v>870</v>
      </c>
      <c r="E336" s="486" t="s">
        <v>913</v>
      </c>
      <c r="F336" s="486" t="s">
        <v>963</v>
      </c>
      <c r="G336" s="486" t="s">
        <v>964</v>
      </c>
      <c r="H336" s="490"/>
      <c r="I336" s="490"/>
      <c r="J336" s="486"/>
      <c r="K336" s="486"/>
      <c r="L336" s="490">
        <v>0</v>
      </c>
      <c r="M336" s="490">
        <v>0</v>
      </c>
      <c r="N336" s="486"/>
      <c r="O336" s="486"/>
      <c r="P336" s="490"/>
      <c r="Q336" s="490"/>
      <c r="R336" s="527"/>
      <c r="S336" s="491"/>
    </row>
    <row r="337" spans="1:19" ht="14.45" customHeight="1" x14ac:dyDescent="0.2">
      <c r="A337" s="485" t="s">
        <v>1000</v>
      </c>
      <c r="B337" s="486" t="s">
        <v>1001</v>
      </c>
      <c r="C337" s="486" t="s">
        <v>465</v>
      </c>
      <c r="D337" s="486" t="s">
        <v>886</v>
      </c>
      <c r="E337" s="486" t="s">
        <v>913</v>
      </c>
      <c r="F337" s="486" t="s">
        <v>963</v>
      </c>
      <c r="G337" s="486" t="s">
        <v>964</v>
      </c>
      <c r="H337" s="490">
        <v>14</v>
      </c>
      <c r="I337" s="490">
        <v>1708</v>
      </c>
      <c r="J337" s="486"/>
      <c r="K337" s="486">
        <v>122</v>
      </c>
      <c r="L337" s="490">
        <v>14</v>
      </c>
      <c r="M337" s="490">
        <v>1722</v>
      </c>
      <c r="N337" s="486"/>
      <c r="O337" s="486">
        <v>123</v>
      </c>
      <c r="P337" s="490"/>
      <c r="Q337" s="490"/>
      <c r="R337" s="527"/>
      <c r="S337" s="491"/>
    </row>
    <row r="338" spans="1:19" ht="14.45" customHeight="1" thickBot="1" x14ac:dyDescent="0.25">
      <c r="A338" s="492" t="s">
        <v>1000</v>
      </c>
      <c r="B338" s="493" t="s">
        <v>1001</v>
      </c>
      <c r="C338" s="493" t="s">
        <v>465</v>
      </c>
      <c r="D338" s="493" t="s">
        <v>565</v>
      </c>
      <c r="E338" s="493" t="s">
        <v>913</v>
      </c>
      <c r="F338" s="493" t="s">
        <v>963</v>
      </c>
      <c r="G338" s="493" t="s">
        <v>964</v>
      </c>
      <c r="H338" s="497">
        <v>84</v>
      </c>
      <c r="I338" s="497">
        <v>10248</v>
      </c>
      <c r="J338" s="493"/>
      <c r="K338" s="493">
        <v>122</v>
      </c>
      <c r="L338" s="497">
        <v>66</v>
      </c>
      <c r="M338" s="497">
        <v>8118</v>
      </c>
      <c r="N338" s="493"/>
      <c r="O338" s="493">
        <v>123</v>
      </c>
      <c r="P338" s="497"/>
      <c r="Q338" s="497"/>
      <c r="R338" s="505"/>
      <c r="S338" s="498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EB4E636-2144-44BD-B2A5-6BEC48291A8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0</v>
      </c>
      <c r="C3" s="221">
        <f t="shared" ref="C3:R3" si="0">SUBTOTAL(9,C6:C1048576)</f>
        <v>0</v>
      </c>
      <c r="D3" s="221">
        <f t="shared" si="0"/>
        <v>0</v>
      </c>
      <c r="E3" s="221">
        <f t="shared" si="0"/>
        <v>0</v>
      </c>
      <c r="F3" s="221">
        <f t="shared" si="0"/>
        <v>5436</v>
      </c>
      <c r="G3" s="224" t="str">
        <f>IF(D3&lt;&gt;0,F3/D3,"")</f>
        <v/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91"/>
      <c r="B5" s="592">
        <v>2019</v>
      </c>
      <c r="C5" s="593"/>
      <c r="D5" s="593">
        <v>2020</v>
      </c>
      <c r="E5" s="593"/>
      <c r="F5" s="593">
        <v>2021</v>
      </c>
      <c r="G5" s="631" t="s">
        <v>2</v>
      </c>
      <c r="H5" s="592">
        <v>2019</v>
      </c>
      <c r="I5" s="593"/>
      <c r="J5" s="593">
        <v>2020</v>
      </c>
      <c r="K5" s="593"/>
      <c r="L5" s="593">
        <v>2021</v>
      </c>
      <c r="M5" s="631" t="s">
        <v>2</v>
      </c>
      <c r="N5" s="592">
        <v>2019</v>
      </c>
      <c r="O5" s="593"/>
      <c r="P5" s="593">
        <v>2020</v>
      </c>
      <c r="Q5" s="593"/>
      <c r="R5" s="593">
        <v>2021</v>
      </c>
      <c r="S5" s="631" t="s">
        <v>2</v>
      </c>
    </row>
    <row r="6" spans="1:19" ht="14.45" customHeight="1" x14ac:dyDescent="0.2">
      <c r="A6" s="584" t="s">
        <v>1004</v>
      </c>
      <c r="B6" s="613"/>
      <c r="C6" s="564"/>
      <c r="D6" s="613"/>
      <c r="E6" s="564"/>
      <c r="F6" s="613">
        <v>1881</v>
      </c>
      <c r="G6" s="569"/>
      <c r="H6" s="613"/>
      <c r="I6" s="564"/>
      <c r="J6" s="613"/>
      <c r="K6" s="564"/>
      <c r="L6" s="613"/>
      <c r="M6" s="569"/>
      <c r="N6" s="613"/>
      <c r="O6" s="564"/>
      <c r="P6" s="613"/>
      <c r="Q6" s="564"/>
      <c r="R6" s="613"/>
      <c r="S6" s="122"/>
    </row>
    <row r="7" spans="1:19" ht="14.45" customHeight="1" x14ac:dyDescent="0.2">
      <c r="A7" s="585" t="s">
        <v>1005</v>
      </c>
      <c r="B7" s="615"/>
      <c r="C7" s="486"/>
      <c r="D7" s="615"/>
      <c r="E7" s="486"/>
      <c r="F7" s="615">
        <v>209</v>
      </c>
      <c r="G7" s="527"/>
      <c r="H7" s="615"/>
      <c r="I7" s="486"/>
      <c r="J7" s="615"/>
      <c r="K7" s="486"/>
      <c r="L7" s="615"/>
      <c r="M7" s="527"/>
      <c r="N7" s="615"/>
      <c r="O7" s="486"/>
      <c r="P7" s="615"/>
      <c r="Q7" s="486"/>
      <c r="R7" s="615"/>
      <c r="S7" s="528"/>
    </row>
    <row r="8" spans="1:19" ht="14.45" customHeight="1" x14ac:dyDescent="0.2">
      <c r="A8" s="585" t="s">
        <v>1006</v>
      </c>
      <c r="B8" s="615"/>
      <c r="C8" s="486"/>
      <c r="D8" s="615"/>
      <c r="E8" s="486"/>
      <c r="F8" s="615">
        <v>209</v>
      </c>
      <c r="G8" s="527"/>
      <c r="H8" s="615"/>
      <c r="I8" s="486"/>
      <c r="J8" s="615"/>
      <c r="K8" s="486"/>
      <c r="L8" s="615"/>
      <c r="M8" s="527"/>
      <c r="N8" s="615"/>
      <c r="O8" s="486"/>
      <c r="P8" s="615"/>
      <c r="Q8" s="486"/>
      <c r="R8" s="615"/>
      <c r="S8" s="528"/>
    </row>
    <row r="9" spans="1:19" ht="14.45" customHeight="1" x14ac:dyDescent="0.2">
      <c r="A9" s="585" t="s">
        <v>1007</v>
      </c>
      <c r="B9" s="615"/>
      <c r="C9" s="486"/>
      <c r="D9" s="615"/>
      <c r="E9" s="486"/>
      <c r="F9" s="615">
        <v>209</v>
      </c>
      <c r="G9" s="527"/>
      <c r="H9" s="615"/>
      <c r="I9" s="486"/>
      <c r="J9" s="615"/>
      <c r="K9" s="486"/>
      <c r="L9" s="615"/>
      <c r="M9" s="527"/>
      <c r="N9" s="615"/>
      <c r="O9" s="486"/>
      <c r="P9" s="615"/>
      <c r="Q9" s="486"/>
      <c r="R9" s="615"/>
      <c r="S9" s="528"/>
    </row>
    <row r="10" spans="1:19" ht="14.45" customHeight="1" x14ac:dyDescent="0.2">
      <c r="A10" s="585" t="s">
        <v>1008</v>
      </c>
      <c r="B10" s="615"/>
      <c r="C10" s="486"/>
      <c r="D10" s="615"/>
      <c r="E10" s="486"/>
      <c r="F10" s="615">
        <v>838</v>
      </c>
      <c r="G10" s="527"/>
      <c r="H10" s="615"/>
      <c r="I10" s="486"/>
      <c r="J10" s="615"/>
      <c r="K10" s="486"/>
      <c r="L10" s="615"/>
      <c r="M10" s="527"/>
      <c r="N10" s="615"/>
      <c r="O10" s="486"/>
      <c r="P10" s="615"/>
      <c r="Q10" s="486"/>
      <c r="R10" s="615"/>
      <c r="S10" s="528"/>
    </row>
    <row r="11" spans="1:19" ht="14.45" customHeight="1" x14ac:dyDescent="0.2">
      <c r="A11" s="585" t="s">
        <v>1009</v>
      </c>
      <c r="B11" s="615"/>
      <c r="C11" s="486"/>
      <c r="D11" s="615"/>
      <c r="E11" s="486"/>
      <c r="F11" s="615">
        <v>209</v>
      </c>
      <c r="G11" s="527"/>
      <c r="H11" s="615"/>
      <c r="I11" s="486"/>
      <c r="J11" s="615"/>
      <c r="K11" s="486"/>
      <c r="L11" s="615"/>
      <c r="M11" s="527"/>
      <c r="N11" s="615"/>
      <c r="O11" s="486"/>
      <c r="P11" s="615"/>
      <c r="Q11" s="486"/>
      <c r="R11" s="615"/>
      <c r="S11" s="528"/>
    </row>
    <row r="12" spans="1:19" ht="14.45" customHeight="1" x14ac:dyDescent="0.2">
      <c r="A12" s="585" t="s">
        <v>1010</v>
      </c>
      <c r="B12" s="615"/>
      <c r="C12" s="486"/>
      <c r="D12" s="615"/>
      <c r="E12" s="486"/>
      <c r="F12" s="615">
        <v>836</v>
      </c>
      <c r="G12" s="527"/>
      <c r="H12" s="615"/>
      <c r="I12" s="486"/>
      <c r="J12" s="615"/>
      <c r="K12" s="486"/>
      <c r="L12" s="615"/>
      <c r="M12" s="527"/>
      <c r="N12" s="615"/>
      <c r="O12" s="486"/>
      <c r="P12" s="615"/>
      <c r="Q12" s="486"/>
      <c r="R12" s="615"/>
      <c r="S12" s="528"/>
    </row>
    <row r="13" spans="1:19" ht="14.45" customHeight="1" x14ac:dyDescent="0.2">
      <c r="A13" s="585" t="s">
        <v>1011</v>
      </c>
      <c r="B13" s="615"/>
      <c r="C13" s="486"/>
      <c r="D13" s="615"/>
      <c r="E13" s="486"/>
      <c r="F13" s="615">
        <v>209</v>
      </c>
      <c r="G13" s="527"/>
      <c r="H13" s="615"/>
      <c r="I13" s="486"/>
      <c r="J13" s="615"/>
      <c r="K13" s="486"/>
      <c r="L13" s="615"/>
      <c r="M13" s="527"/>
      <c r="N13" s="615"/>
      <c r="O13" s="486"/>
      <c r="P13" s="615"/>
      <c r="Q13" s="486"/>
      <c r="R13" s="615"/>
      <c r="S13" s="528"/>
    </row>
    <row r="14" spans="1:19" ht="14.45" customHeight="1" thickBot="1" x14ac:dyDescent="0.25">
      <c r="A14" s="619" t="s">
        <v>1012</v>
      </c>
      <c r="B14" s="617"/>
      <c r="C14" s="493"/>
      <c r="D14" s="617"/>
      <c r="E14" s="493"/>
      <c r="F14" s="617">
        <v>836</v>
      </c>
      <c r="G14" s="505"/>
      <c r="H14" s="617"/>
      <c r="I14" s="493"/>
      <c r="J14" s="617"/>
      <c r="K14" s="493"/>
      <c r="L14" s="617"/>
      <c r="M14" s="505"/>
      <c r="N14" s="617"/>
      <c r="O14" s="493"/>
      <c r="P14" s="617"/>
      <c r="Q14" s="493"/>
      <c r="R14" s="617"/>
      <c r="S14" s="5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4F2EFB9-CB13-414D-BBD9-E0FDF6693B6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1022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0</v>
      </c>
      <c r="G3" s="103">
        <f t="shared" si="0"/>
        <v>0</v>
      </c>
      <c r="H3" s="103"/>
      <c r="I3" s="103"/>
      <c r="J3" s="103">
        <f t="shared" si="0"/>
        <v>0</v>
      </c>
      <c r="K3" s="103">
        <f t="shared" si="0"/>
        <v>0</v>
      </c>
      <c r="L3" s="103"/>
      <c r="M3" s="103"/>
      <c r="N3" s="103">
        <f t="shared" si="0"/>
        <v>26</v>
      </c>
      <c r="O3" s="103">
        <f t="shared" si="0"/>
        <v>5436</v>
      </c>
      <c r="P3" s="75">
        <f>IF(K3=0,0,O3/K3)</f>
        <v>0</v>
      </c>
      <c r="Q3" s="104">
        <f>IF(N3=0,0,O3/N3)</f>
        <v>209.07692307692307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2"/>
      <c r="B5" s="620"/>
      <c r="C5" s="622"/>
      <c r="D5" s="632"/>
      <c r="E5" s="624"/>
      <c r="F5" s="633" t="s">
        <v>71</v>
      </c>
      <c r="G5" s="634" t="s">
        <v>14</v>
      </c>
      <c r="H5" s="635"/>
      <c r="I5" s="635"/>
      <c r="J5" s="633" t="s">
        <v>71</v>
      </c>
      <c r="K5" s="634" t="s">
        <v>14</v>
      </c>
      <c r="L5" s="635"/>
      <c r="M5" s="635"/>
      <c r="N5" s="633" t="s">
        <v>71</v>
      </c>
      <c r="O5" s="634" t="s">
        <v>14</v>
      </c>
      <c r="P5" s="636"/>
      <c r="Q5" s="629"/>
    </row>
    <row r="6" spans="1:17" ht="14.45" customHeight="1" x14ac:dyDescent="0.2">
      <c r="A6" s="563" t="s">
        <v>1013</v>
      </c>
      <c r="B6" s="564" t="s">
        <v>912</v>
      </c>
      <c r="C6" s="564" t="s">
        <v>913</v>
      </c>
      <c r="D6" s="564" t="s">
        <v>916</v>
      </c>
      <c r="E6" s="564" t="s">
        <v>917</v>
      </c>
      <c r="F6" s="116"/>
      <c r="G6" s="116"/>
      <c r="H6" s="116"/>
      <c r="I6" s="116"/>
      <c r="J6" s="116"/>
      <c r="K6" s="116"/>
      <c r="L6" s="116"/>
      <c r="M6" s="116"/>
      <c r="N6" s="116">
        <v>9</v>
      </c>
      <c r="O6" s="116">
        <v>1881</v>
      </c>
      <c r="P6" s="569"/>
      <c r="Q6" s="579">
        <v>209</v>
      </c>
    </row>
    <row r="7" spans="1:17" ht="14.45" customHeight="1" x14ac:dyDescent="0.2">
      <c r="A7" s="485" t="s">
        <v>1014</v>
      </c>
      <c r="B7" s="486" t="s">
        <v>912</v>
      </c>
      <c r="C7" s="486" t="s">
        <v>913</v>
      </c>
      <c r="D7" s="486" t="s">
        <v>916</v>
      </c>
      <c r="E7" s="486" t="s">
        <v>917</v>
      </c>
      <c r="F7" s="490"/>
      <c r="G7" s="490"/>
      <c r="H7" s="490"/>
      <c r="I7" s="490"/>
      <c r="J7" s="490"/>
      <c r="K7" s="490"/>
      <c r="L7" s="490"/>
      <c r="M7" s="490"/>
      <c r="N7" s="490">
        <v>1</v>
      </c>
      <c r="O7" s="490">
        <v>209</v>
      </c>
      <c r="P7" s="527"/>
      <c r="Q7" s="491">
        <v>209</v>
      </c>
    </row>
    <row r="8" spans="1:17" ht="14.45" customHeight="1" x14ac:dyDescent="0.2">
      <c r="A8" s="485" t="s">
        <v>1015</v>
      </c>
      <c r="B8" s="486" t="s">
        <v>912</v>
      </c>
      <c r="C8" s="486" t="s">
        <v>913</v>
      </c>
      <c r="D8" s="486" t="s">
        <v>916</v>
      </c>
      <c r="E8" s="486" t="s">
        <v>917</v>
      </c>
      <c r="F8" s="490"/>
      <c r="G8" s="490"/>
      <c r="H8" s="490"/>
      <c r="I8" s="490"/>
      <c r="J8" s="490"/>
      <c r="K8" s="490"/>
      <c r="L8" s="490"/>
      <c r="M8" s="490"/>
      <c r="N8" s="490">
        <v>1</v>
      </c>
      <c r="O8" s="490">
        <v>209</v>
      </c>
      <c r="P8" s="527"/>
      <c r="Q8" s="491">
        <v>209</v>
      </c>
    </row>
    <row r="9" spans="1:17" ht="14.45" customHeight="1" x14ac:dyDescent="0.2">
      <c r="A9" s="485" t="s">
        <v>1016</v>
      </c>
      <c r="B9" s="486" t="s">
        <v>912</v>
      </c>
      <c r="C9" s="486" t="s">
        <v>913</v>
      </c>
      <c r="D9" s="486" t="s">
        <v>916</v>
      </c>
      <c r="E9" s="486" t="s">
        <v>917</v>
      </c>
      <c r="F9" s="490"/>
      <c r="G9" s="490"/>
      <c r="H9" s="490"/>
      <c r="I9" s="490"/>
      <c r="J9" s="490"/>
      <c r="K9" s="490"/>
      <c r="L9" s="490"/>
      <c r="M9" s="490"/>
      <c r="N9" s="490">
        <v>1</v>
      </c>
      <c r="O9" s="490">
        <v>209</v>
      </c>
      <c r="P9" s="527"/>
      <c r="Q9" s="491">
        <v>209</v>
      </c>
    </row>
    <row r="10" spans="1:17" ht="14.45" customHeight="1" x14ac:dyDescent="0.2">
      <c r="A10" s="485" t="s">
        <v>1017</v>
      </c>
      <c r="B10" s="486" t="s">
        <v>912</v>
      </c>
      <c r="C10" s="486" t="s">
        <v>913</v>
      </c>
      <c r="D10" s="486" t="s">
        <v>916</v>
      </c>
      <c r="E10" s="486" t="s">
        <v>917</v>
      </c>
      <c r="F10" s="490"/>
      <c r="G10" s="490"/>
      <c r="H10" s="490"/>
      <c r="I10" s="490"/>
      <c r="J10" s="490"/>
      <c r="K10" s="490"/>
      <c r="L10" s="490"/>
      <c r="M10" s="490"/>
      <c r="N10" s="490">
        <v>4</v>
      </c>
      <c r="O10" s="490">
        <v>838</v>
      </c>
      <c r="P10" s="527"/>
      <c r="Q10" s="491">
        <v>209.5</v>
      </c>
    </row>
    <row r="11" spans="1:17" ht="14.45" customHeight="1" x14ac:dyDescent="0.2">
      <c r="A11" s="485" t="s">
        <v>1018</v>
      </c>
      <c r="B11" s="486" t="s">
        <v>912</v>
      </c>
      <c r="C11" s="486" t="s">
        <v>913</v>
      </c>
      <c r="D11" s="486" t="s">
        <v>916</v>
      </c>
      <c r="E11" s="486" t="s">
        <v>917</v>
      </c>
      <c r="F11" s="490"/>
      <c r="G11" s="490"/>
      <c r="H11" s="490"/>
      <c r="I11" s="490"/>
      <c r="J11" s="490"/>
      <c r="K11" s="490"/>
      <c r="L11" s="490"/>
      <c r="M11" s="490"/>
      <c r="N11" s="490">
        <v>1</v>
      </c>
      <c r="O11" s="490">
        <v>209</v>
      </c>
      <c r="P11" s="527"/>
      <c r="Q11" s="491">
        <v>209</v>
      </c>
    </row>
    <row r="12" spans="1:17" ht="14.45" customHeight="1" x14ac:dyDescent="0.2">
      <c r="A12" s="485" t="s">
        <v>1019</v>
      </c>
      <c r="B12" s="486" t="s">
        <v>912</v>
      </c>
      <c r="C12" s="486" t="s">
        <v>913</v>
      </c>
      <c r="D12" s="486" t="s">
        <v>916</v>
      </c>
      <c r="E12" s="486" t="s">
        <v>917</v>
      </c>
      <c r="F12" s="490"/>
      <c r="G12" s="490"/>
      <c r="H12" s="490"/>
      <c r="I12" s="490"/>
      <c r="J12" s="490"/>
      <c r="K12" s="490"/>
      <c r="L12" s="490"/>
      <c r="M12" s="490"/>
      <c r="N12" s="490">
        <v>4</v>
      </c>
      <c r="O12" s="490">
        <v>836</v>
      </c>
      <c r="P12" s="527"/>
      <c r="Q12" s="491">
        <v>209</v>
      </c>
    </row>
    <row r="13" spans="1:17" ht="14.45" customHeight="1" x14ac:dyDescent="0.2">
      <c r="A13" s="485" t="s">
        <v>1020</v>
      </c>
      <c r="B13" s="486" t="s">
        <v>912</v>
      </c>
      <c r="C13" s="486" t="s">
        <v>913</v>
      </c>
      <c r="D13" s="486" t="s">
        <v>916</v>
      </c>
      <c r="E13" s="486" t="s">
        <v>917</v>
      </c>
      <c r="F13" s="490"/>
      <c r="G13" s="490"/>
      <c r="H13" s="490"/>
      <c r="I13" s="490"/>
      <c r="J13" s="490"/>
      <c r="K13" s="490"/>
      <c r="L13" s="490"/>
      <c r="M13" s="490"/>
      <c r="N13" s="490">
        <v>1</v>
      </c>
      <c r="O13" s="490">
        <v>209</v>
      </c>
      <c r="P13" s="527"/>
      <c r="Q13" s="491">
        <v>209</v>
      </c>
    </row>
    <row r="14" spans="1:17" ht="14.45" customHeight="1" thickBot="1" x14ac:dyDescent="0.25">
      <c r="A14" s="492" t="s">
        <v>1021</v>
      </c>
      <c r="B14" s="493" t="s">
        <v>912</v>
      </c>
      <c r="C14" s="493" t="s">
        <v>913</v>
      </c>
      <c r="D14" s="493" t="s">
        <v>916</v>
      </c>
      <c r="E14" s="493" t="s">
        <v>917</v>
      </c>
      <c r="F14" s="497"/>
      <c r="G14" s="497"/>
      <c r="H14" s="497"/>
      <c r="I14" s="497"/>
      <c r="J14" s="497"/>
      <c r="K14" s="497"/>
      <c r="L14" s="497"/>
      <c r="M14" s="497"/>
      <c r="N14" s="497">
        <v>4</v>
      </c>
      <c r="O14" s="497">
        <v>836</v>
      </c>
      <c r="P14" s="505"/>
      <c r="Q14" s="498">
        <v>209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99D5879-3C92-466A-9F0A-DFB8CB28522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187.28833</v>
      </c>
      <c r="C5" s="29">
        <v>60.618769999999998</v>
      </c>
      <c r="D5" s="8"/>
      <c r="E5" s="117">
        <v>148.21786000000003</v>
      </c>
      <c r="F5" s="28">
        <v>0</v>
      </c>
      <c r="G5" s="116">
        <f>E5-F5</f>
        <v>148.21786000000003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18.727690000000003</v>
      </c>
      <c r="C6" s="31">
        <v>264.29755999999998</v>
      </c>
      <c r="D6" s="8"/>
      <c r="E6" s="118">
        <v>25.581120000000002</v>
      </c>
      <c r="F6" s="30">
        <v>0</v>
      </c>
      <c r="G6" s="119">
        <f>E6-F6</f>
        <v>25.581120000000002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2562.73918</v>
      </c>
      <c r="C7" s="31">
        <v>8297.2950700000001</v>
      </c>
      <c r="D7" s="8"/>
      <c r="E7" s="118">
        <v>2345.85007</v>
      </c>
      <c r="F7" s="30">
        <v>0</v>
      </c>
      <c r="G7" s="119">
        <f>E7-F7</f>
        <v>2345.85007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637.42650999999978</v>
      </c>
      <c r="C8" s="33">
        <v>1704.9855099999986</v>
      </c>
      <c r="D8" s="8"/>
      <c r="E8" s="120">
        <v>623.98606000000018</v>
      </c>
      <c r="F8" s="32">
        <v>0</v>
      </c>
      <c r="G8" s="121">
        <f>E8-F8</f>
        <v>623.98606000000018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3406.1817099999998</v>
      </c>
      <c r="C9" s="35">
        <v>10327.196909999999</v>
      </c>
      <c r="D9" s="8"/>
      <c r="E9" s="3">
        <v>3143.6351100000002</v>
      </c>
      <c r="F9" s="34">
        <v>0</v>
      </c>
      <c r="G9" s="34">
        <f>E9-F9</f>
        <v>3143.6351100000002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3602.1439900000005</v>
      </c>
      <c r="C11" s="29">
        <f>IF(ISERROR(VLOOKUP("Celkem:",'ZV Vykáz.-A'!A:H,5,0)),0,VLOOKUP("Celkem:",'ZV Vykáz.-A'!A:H,5,0)/1000)</f>
        <v>3499.0712500000009</v>
      </c>
      <c r="D11" s="8"/>
      <c r="E11" s="117">
        <f>IF(ISERROR(VLOOKUP("Celkem:",'ZV Vykáz.-A'!A:H,8,0)),0,VLOOKUP("Celkem:",'ZV Vykáz.-A'!A:H,8,0)/1000)</f>
        <v>7299.0781299999999</v>
      </c>
      <c r="F11" s="28">
        <f>C11</f>
        <v>3499.0712500000009</v>
      </c>
      <c r="G11" s="116">
        <f>E11-F11</f>
        <v>3800.006879999999</v>
      </c>
      <c r="H11" s="122">
        <f>IF(F11&lt;0.00000001,"",E11/F11)</f>
        <v>2.0860044304613683</v>
      </c>
      <c r="I11" s="116">
        <f>E11-B11</f>
        <v>3696.9341399999994</v>
      </c>
      <c r="J11" s="122">
        <f>IF(B11&lt;0.00000001,"",E11/B11)</f>
        <v>2.0263149252953654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3602.1439900000005</v>
      </c>
      <c r="C13" s="37">
        <f>SUM(C11:C12)</f>
        <v>3499.0712500000009</v>
      </c>
      <c r="D13" s="8"/>
      <c r="E13" s="5">
        <f>SUM(E11:E12)</f>
        <v>7299.0781299999999</v>
      </c>
      <c r="F13" s="36">
        <f>SUM(F11:F12)</f>
        <v>3499.0712500000009</v>
      </c>
      <c r="G13" s="36">
        <f>E13-F13</f>
        <v>3800.006879999999</v>
      </c>
      <c r="H13" s="126">
        <f>IF(F13&lt;0.00000001,"",E13/F13)</f>
        <v>2.0860044304613683</v>
      </c>
      <c r="I13" s="36">
        <f>SUM(I11:I12)</f>
        <v>3696.9341399999994</v>
      </c>
      <c r="J13" s="126">
        <f>IF(B13&lt;0.00000001,"",E13/B13)</f>
        <v>2.0263149252953654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1.0575313640563235</v>
      </c>
      <c r="C15" s="39">
        <f>IF(C9=0,"",C13/C9)</f>
        <v>0.33882100636735135</v>
      </c>
      <c r="D15" s="8"/>
      <c r="E15" s="6">
        <f>IF(E9=0,"",E13/E9)</f>
        <v>2.3218592090352366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6DEF69F1-2251-4AFB-8003-E9DFACCFB8A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0.58542478286112132</v>
      </c>
      <c r="C4" s="200">
        <f t="shared" ref="C4:M4" si="0">(C10+C8)/C6</f>
        <v>0.61568448065854131</v>
      </c>
      <c r="D4" s="200">
        <f t="shared" si="0"/>
        <v>0.70678211944735736</v>
      </c>
      <c r="E4" s="200">
        <f t="shared" si="0"/>
        <v>0.70678211944735736</v>
      </c>
      <c r="F4" s="200">
        <f t="shared" si="0"/>
        <v>0.70678211944735736</v>
      </c>
      <c r="G4" s="200">
        <f t="shared" si="0"/>
        <v>0.70678211944735736</v>
      </c>
      <c r="H4" s="200">
        <f t="shared" si="0"/>
        <v>0.70678211944735736</v>
      </c>
      <c r="I4" s="200">
        <f t="shared" si="0"/>
        <v>0.70678211944735736</v>
      </c>
      <c r="J4" s="200">
        <f t="shared" si="0"/>
        <v>0.70678211944735736</v>
      </c>
      <c r="K4" s="200">
        <f t="shared" si="0"/>
        <v>0.70678211944735736</v>
      </c>
      <c r="L4" s="200">
        <f t="shared" si="0"/>
        <v>0.70678211944735736</v>
      </c>
      <c r="M4" s="200">
        <f t="shared" si="0"/>
        <v>0.70678211944735736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3218.8397300000001</v>
      </c>
      <c r="C5" s="200">
        <f>IF(ISERROR(VLOOKUP($A5,'Man Tab'!$A:$Q,COLUMN()+2,0)),0,VLOOKUP($A5,'Man Tab'!$A:$Q,COLUMN()+2,0))</f>
        <v>3145.8211200000001</v>
      </c>
      <c r="D5" s="200">
        <f>IF(ISERROR(VLOOKUP($A5,'Man Tab'!$A:$Q,COLUMN()+2,0)),0,VLOOKUP($A5,'Man Tab'!$A:$Q,COLUMN()+2,0))</f>
        <v>3962.5360599999999</v>
      </c>
      <c r="E5" s="200">
        <f>IF(ISERROR(VLOOKUP($A5,'Man Tab'!$A:$Q,COLUMN()+2,0)),0,VLOOKUP($A5,'Man Tab'!$A:$Q,COLUMN()+2,0))</f>
        <v>0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3218.8397300000001</v>
      </c>
      <c r="C6" s="202">
        <f t="shared" ref="C6:M6" si="1">C5+B6</f>
        <v>6364.6608500000002</v>
      </c>
      <c r="D6" s="202">
        <f t="shared" si="1"/>
        <v>10327.196910000001</v>
      </c>
      <c r="E6" s="202">
        <f t="shared" si="1"/>
        <v>10327.196910000001</v>
      </c>
      <c r="F6" s="202">
        <f t="shared" si="1"/>
        <v>10327.196910000001</v>
      </c>
      <c r="G6" s="202">
        <f t="shared" si="1"/>
        <v>10327.196910000001</v>
      </c>
      <c r="H6" s="202">
        <f t="shared" si="1"/>
        <v>10327.196910000001</v>
      </c>
      <c r="I6" s="202">
        <f t="shared" si="1"/>
        <v>10327.196910000001</v>
      </c>
      <c r="J6" s="202">
        <f t="shared" si="1"/>
        <v>10327.196910000001</v>
      </c>
      <c r="K6" s="202">
        <f t="shared" si="1"/>
        <v>10327.196910000001</v>
      </c>
      <c r="L6" s="202">
        <f t="shared" si="1"/>
        <v>10327.196910000001</v>
      </c>
      <c r="M6" s="202">
        <f t="shared" si="1"/>
        <v>10327.196910000001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1884388.5500000003</v>
      </c>
      <c r="C9" s="201">
        <v>2034234.3599999999</v>
      </c>
      <c r="D9" s="201">
        <v>3380455.21</v>
      </c>
      <c r="E9" s="201"/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1884.3885500000004</v>
      </c>
      <c r="C10" s="202">
        <f t="shared" ref="C10:M10" si="3">C9/1000+B10</f>
        <v>3918.62291</v>
      </c>
      <c r="D10" s="202">
        <f t="shared" si="3"/>
        <v>7299.0781200000001</v>
      </c>
      <c r="E10" s="202">
        <f t="shared" si="3"/>
        <v>7299.0781200000001</v>
      </c>
      <c r="F10" s="202">
        <f t="shared" si="3"/>
        <v>7299.0781200000001</v>
      </c>
      <c r="G10" s="202">
        <f t="shared" si="3"/>
        <v>7299.0781200000001</v>
      </c>
      <c r="H10" s="202">
        <f t="shared" si="3"/>
        <v>7299.0781200000001</v>
      </c>
      <c r="I10" s="202">
        <f t="shared" si="3"/>
        <v>7299.0781200000001</v>
      </c>
      <c r="J10" s="202">
        <f t="shared" si="3"/>
        <v>7299.0781200000001</v>
      </c>
      <c r="K10" s="202">
        <f t="shared" si="3"/>
        <v>7299.0781200000001</v>
      </c>
      <c r="L10" s="202">
        <f t="shared" si="3"/>
        <v>7299.0781200000001</v>
      </c>
      <c r="M10" s="202">
        <f t="shared" si="3"/>
        <v>7299.0781200000001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4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 t="str">
        <f>IF(ISERROR(HI!F15),#REF!,HI!F15)</f>
        <v/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 t="str">
        <f>IF(ISERROR(HI!F15),#REF!,HI!F15)</f>
        <v/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258718BA-91A7-4720-BDEC-5FD2757F822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700.00000009999997</v>
      </c>
      <c r="C7" s="52">
        <v>58.333333341666666</v>
      </c>
      <c r="D7" s="52">
        <v>29.939919999999997</v>
      </c>
      <c r="E7" s="52">
        <v>12.37208</v>
      </c>
      <c r="F7" s="52">
        <v>18.30677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60.618769999999998</v>
      </c>
      <c r="Q7" s="95">
        <v>8.6598242844771675E-2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140.00000020000002</v>
      </c>
      <c r="C9" s="52">
        <v>11.666666683333334</v>
      </c>
      <c r="D9" s="52">
        <v>75.951719999999995</v>
      </c>
      <c r="E9" s="52">
        <v>45.239570000000001</v>
      </c>
      <c r="F9" s="52">
        <v>143.10626999999999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264.29755999999998</v>
      </c>
      <c r="Q9" s="95">
        <v>1.8878397115887999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54.915089200000004</v>
      </c>
      <c r="C11" s="52">
        <v>4.5762574333333337</v>
      </c>
      <c r="D11" s="52">
        <v>167.73272</v>
      </c>
      <c r="E11" s="52">
        <v>35.910249999999998</v>
      </c>
      <c r="F11" s="52">
        <v>38.703279999999999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242.34625</v>
      </c>
      <c r="Q11" s="95">
        <v>4.4131085559631575</v>
      </c>
    </row>
    <row r="12" spans="1:17" ht="14.45" customHeight="1" x14ac:dyDescent="0.2">
      <c r="A12" s="15" t="s">
        <v>40</v>
      </c>
      <c r="B12" s="51">
        <v>47.6215464</v>
      </c>
      <c r="C12" s="52">
        <v>3.9684621999999998</v>
      </c>
      <c r="D12" s="52">
        <v>0.2039</v>
      </c>
      <c r="E12" s="52">
        <v>1.1068800000000001</v>
      </c>
      <c r="F12" s="52">
        <v>1.3212200000000001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2.6320000000000001</v>
      </c>
      <c r="Q12" s="95">
        <v>5.5269099787150132E-2</v>
      </c>
    </row>
    <row r="13" spans="1:17" ht="14.45" customHeight="1" x14ac:dyDescent="0.2">
      <c r="A13" s="15" t="s">
        <v>41</v>
      </c>
      <c r="B13" s="51">
        <v>24.9999997</v>
      </c>
      <c r="C13" s="52">
        <v>2.0833333083333332</v>
      </c>
      <c r="D13" s="52">
        <v>10.482209999999998</v>
      </c>
      <c r="E13" s="52">
        <v>7.3698300000000003</v>
      </c>
      <c r="F13" s="52">
        <v>7.0888100000000005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24.940849999999998</v>
      </c>
      <c r="Q13" s="95">
        <v>0.99763401197160817</v>
      </c>
    </row>
    <row r="14" spans="1:17" ht="14.45" customHeight="1" x14ac:dyDescent="0.2">
      <c r="A14" s="15" t="s">
        <v>42</v>
      </c>
      <c r="B14" s="51">
        <v>1264.5845308999999</v>
      </c>
      <c r="C14" s="52">
        <v>105.38204424166666</v>
      </c>
      <c r="D14" s="52">
        <v>148.64599999999999</v>
      </c>
      <c r="E14" s="52">
        <v>136.38999999999999</v>
      </c>
      <c r="F14" s="52">
        <v>132.512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417.54799999999994</v>
      </c>
      <c r="Q14" s="95">
        <v>0.33018591465991809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199.24754440000001</v>
      </c>
      <c r="C17" s="52">
        <v>16.603962033333335</v>
      </c>
      <c r="D17" s="52">
        <v>40.203069999999997</v>
      </c>
      <c r="E17" s="52">
        <v>34.893980000000006</v>
      </c>
      <c r="F17" s="52">
        <v>57.964179999999999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133.06122999999999</v>
      </c>
      <c r="Q17" s="95">
        <v>0.66781866948820456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2.2959999999999998</v>
      </c>
      <c r="F18" s="52">
        <v>0.71399999999999997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3.01</v>
      </c>
      <c r="Q18" s="95" t="s">
        <v>271</v>
      </c>
    </row>
    <row r="19" spans="1:17" ht="14.45" customHeight="1" x14ac:dyDescent="0.2">
      <c r="A19" s="15" t="s">
        <v>47</v>
      </c>
      <c r="B19" s="51">
        <v>287.14690469999999</v>
      </c>
      <c r="C19" s="52">
        <v>23.928908724999999</v>
      </c>
      <c r="D19" s="52">
        <v>67.046300000000002</v>
      </c>
      <c r="E19" s="52">
        <v>40.159519999999993</v>
      </c>
      <c r="F19" s="52">
        <v>45.96651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153.17232999999999</v>
      </c>
      <c r="Q19" s="95">
        <v>0.53342845593278654</v>
      </c>
    </row>
    <row r="20" spans="1:17" ht="14.45" customHeight="1" x14ac:dyDescent="0.2">
      <c r="A20" s="15" t="s">
        <v>48</v>
      </c>
      <c r="B20" s="51">
        <v>12130.2079679</v>
      </c>
      <c r="C20" s="52">
        <v>1010.8506639916667</v>
      </c>
      <c r="D20" s="52">
        <v>2313.7784900000001</v>
      </c>
      <c r="E20" s="52">
        <v>2528.07492</v>
      </c>
      <c r="F20" s="52">
        <v>3455.44166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8297.2950700000001</v>
      </c>
      <c r="Q20" s="95">
        <v>0.68401919340187867</v>
      </c>
    </row>
    <row r="21" spans="1:17" ht="14.45" customHeight="1" x14ac:dyDescent="0.2">
      <c r="A21" s="16" t="s">
        <v>49</v>
      </c>
      <c r="B21" s="51">
        <v>707.07744239999897</v>
      </c>
      <c r="C21" s="52">
        <v>58.923120199999914</v>
      </c>
      <c r="D21" s="52">
        <v>61.296339999999994</v>
      </c>
      <c r="E21" s="52">
        <v>61.296339999999994</v>
      </c>
      <c r="F21" s="52">
        <v>61.296339999999994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183.88901999999999</v>
      </c>
      <c r="Q21" s="95">
        <v>0.26006913666462661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303.32921000000005</v>
      </c>
      <c r="E22" s="52">
        <v>237.6181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540.94731000000002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0.22985000000016953</v>
      </c>
      <c r="E24" s="52">
        <v>3.0936500000002525</v>
      </c>
      <c r="F24" s="52">
        <v>0.11502000000018597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3.438520000000608</v>
      </c>
      <c r="Q24" s="95" t="s">
        <v>271</v>
      </c>
    </row>
    <row r="25" spans="1:17" ht="14.45" customHeight="1" x14ac:dyDescent="0.2">
      <c r="A25" s="17" t="s">
        <v>53</v>
      </c>
      <c r="B25" s="54">
        <v>15555.8010259</v>
      </c>
      <c r="C25" s="55">
        <v>1296.3167521583334</v>
      </c>
      <c r="D25" s="55">
        <v>3218.8397300000001</v>
      </c>
      <c r="E25" s="55">
        <v>3145.8211200000001</v>
      </c>
      <c r="F25" s="55">
        <v>3962.5360599999999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10327.196910000001</v>
      </c>
      <c r="Q25" s="96">
        <v>0.66388075373331712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313.56637000000001</v>
      </c>
      <c r="E26" s="52">
        <v>281.70148</v>
      </c>
      <c r="F26" s="52">
        <v>416.56753000000003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1011.83538</v>
      </c>
      <c r="Q26" s="95" t="s">
        <v>271</v>
      </c>
    </row>
    <row r="27" spans="1:17" ht="14.45" customHeight="1" x14ac:dyDescent="0.2">
      <c r="A27" s="18" t="s">
        <v>55</v>
      </c>
      <c r="B27" s="54">
        <v>15555.8010259</v>
      </c>
      <c r="C27" s="55">
        <v>1296.3167521583334</v>
      </c>
      <c r="D27" s="55">
        <v>3532.4061000000002</v>
      </c>
      <c r="E27" s="55">
        <v>3427.5226000000002</v>
      </c>
      <c r="F27" s="55">
        <v>4379.1035899999997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11339.032289999999</v>
      </c>
      <c r="Q27" s="96">
        <v>0.72892628744227372</v>
      </c>
    </row>
    <row r="28" spans="1:17" ht="14.45" customHeight="1" x14ac:dyDescent="0.2">
      <c r="A28" s="16" t="s">
        <v>56</v>
      </c>
      <c r="B28" s="51">
        <v>7903.1971622000001</v>
      </c>
      <c r="C28" s="52">
        <v>658.59976351666671</v>
      </c>
      <c r="D28" s="52">
        <v>351.80500000000001</v>
      </c>
      <c r="E28" s="52">
        <v>414.92917999999997</v>
      </c>
      <c r="F28" s="52">
        <v>624.77644999999995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1391.5106299999998</v>
      </c>
      <c r="Q28" s="95">
        <v>0.17606933010040804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FC55505F-C115-46FD-A204-B3D9E53F42E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-8263.2836291000094</v>
      </c>
      <c r="C6" s="461">
        <v>-4539.3821600000201</v>
      </c>
      <c r="D6" s="461">
        <v>3723.9014690999893</v>
      </c>
      <c r="E6" s="462">
        <v>0.5493436221908341</v>
      </c>
      <c r="F6" s="460">
        <v>-3565.4571879999899</v>
      </c>
      <c r="G6" s="461">
        <v>-891.36429699999758</v>
      </c>
      <c r="H6" s="461">
        <v>1829.20652</v>
      </c>
      <c r="I6" s="461">
        <v>1960.01666</v>
      </c>
      <c r="J6" s="461">
        <v>2851.3809569999976</v>
      </c>
      <c r="K6" s="463">
        <v>-0.5497237960384691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13530.3673932</v>
      </c>
      <c r="C7" s="461">
        <v>14242.788130000001</v>
      </c>
      <c r="D7" s="461">
        <v>712.42073680000067</v>
      </c>
      <c r="E7" s="462">
        <v>1.0526534658000524</v>
      </c>
      <c r="F7" s="460">
        <v>15555.8010259</v>
      </c>
      <c r="G7" s="461">
        <v>3888.9502564750001</v>
      </c>
      <c r="H7" s="461">
        <v>3962.5360599999999</v>
      </c>
      <c r="I7" s="461">
        <v>10327.196910000001</v>
      </c>
      <c r="J7" s="461">
        <v>6438.2466535250005</v>
      </c>
      <c r="K7" s="463">
        <v>0.66388075373331712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2196.4585932</v>
      </c>
      <c r="C8" s="461">
        <v>2067.0899300000001</v>
      </c>
      <c r="D8" s="461">
        <v>-129.3686631999999</v>
      </c>
      <c r="E8" s="462">
        <v>0.94110125107729714</v>
      </c>
      <c r="F8" s="460">
        <v>2232.1211664999996</v>
      </c>
      <c r="G8" s="461">
        <v>558.0302916249999</v>
      </c>
      <c r="H8" s="461">
        <v>341.03861999999998</v>
      </c>
      <c r="I8" s="461">
        <v>1012.64805</v>
      </c>
      <c r="J8" s="461">
        <v>454.61775837500011</v>
      </c>
      <c r="K8" s="463">
        <v>0.4536707349036288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942.00321899999904</v>
      </c>
      <c r="C9" s="461">
        <v>835.91593</v>
      </c>
      <c r="D9" s="461">
        <v>-106.08728899999903</v>
      </c>
      <c r="E9" s="462">
        <v>0.88738118208065364</v>
      </c>
      <c r="F9" s="460">
        <v>967.53663560000007</v>
      </c>
      <c r="G9" s="461">
        <v>241.88415890000002</v>
      </c>
      <c r="H9" s="461">
        <v>208.52662000000001</v>
      </c>
      <c r="I9" s="461">
        <v>595.10005000000001</v>
      </c>
      <c r="J9" s="461">
        <v>353.21589110000002</v>
      </c>
      <c r="K9" s="463">
        <v>0.61506720066569842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2.7E-4</v>
      </c>
      <c r="D10" s="461">
        <v>2.7E-4</v>
      </c>
      <c r="E10" s="462">
        <v>0</v>
      </c>
      <c r="F10" s="460">
        <v>0</v>
      </c>
      <c r="G10" s="461">
        <v>0</v>
      </c>
      <c r="H10" s="461">
        <v>2.7E-4</v>
      </c>
      <c r="I10" s="461">
        <v>6.2E-4</v>
      </c>
      <c r="J10" s="461">
        <v>6.2E-4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2.7E-4</v>
      </c>
      <c r="D11" s="461">
        <v>2.7E-4</v>
      </c>
      <c r="E11" s="462">
        <v>0</v>
      </c>
      <c r="F11" s="460">
        <v>0</v>
      </c>
      <c r="G11" s="461">
        <v>0</v>
      </c>
      <c r="H11" s="461">
        <v>2.7E-4</v>
      </c>
      <c r="I11" s="461">
        <v>6.2E-4</v>
      </c>
      <c r="J11" s="461">
        <v>6.2E-4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700.00000009999997</v>
      </c>
      <c r="C12" s="461">
        <v>530.25017000000003</v>
      </c>
      <c r="D12" s="461">
        <v>-169.74983009999994</v>
      </c>
      <c r="E12" s="462">
        <v>0.75750024274892858</v>
      </c>
      <c r="F12" s="460">
        <v>700.00000009999997</v>
      </c>
      <c r="G12" s="461">
        <v>175.00000002499999</v>
      </c>
      <c r="H12" s="461">
        <v>18.30677</v>
      </c>
      <c r="I12" s="461">
        <v>60.618769999999998</v>
      </c>
      <c r="J12" s="461">
        <v>-114.38123002499999</v>
      </c>
      <c r="K12" s="463">
        <v>8.6598242844771675E-2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700.00000009999997</v>
      </c>
      <c r="C13" s="461">
        <v>529.07717000000002</v>
      </c>
      <c r="D13" s="461">
        <v>-170.92283009999994</v>
      </c>
      <c r="E13" s="462">
        <v>0.75582452846345372</v>
      </c>
      <c r="F13" s="460">
        <v>700.00000009999997</v>
      </c>
      <c r="G13" s="461">
        <v>175.00000002499999</v>
      </c>
      <c r="H13" s="461">
        <v>18.30677</v>
      </c>
      <c r="I13" s="461">
        <v>59.445769999999996</v>
      </c>
      <c r="J13" s="461">
        <v>-115.554230025</v>
      </c>
      <c r="K13" s="463">
        <v>8.4922528559296787E-2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0</v>
      </c>
      <c r="C14" s="461">
        <v>1.173</v>
      </c>
      <c r="D14" s="461">
        <v>1.173</v>
      </c>
      <c r="E14" s="462">
        <v>0</v>
      </c>
      <c r="F14" s="460">
        <v>0</v>
      </c>
      <c r="G14" s="461">
        <v>0</v>
      </c>
      <c r="H14" s="461">
        <v>0</v>
      </c>
      <c r="I14" s="461">
        <v>1.173</v>
      </c>
      <c r="J14" s="461">
        <v>1.173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127.99999980000001</v>
      </c>
      <c r="C15" s="461">
        <v>138.69893999999999</v>
      </c>
      <c r="D15" s="461">
        <v>10.698940199999981</v>
      </c>
      <c r="E15" s="462">
        <v>1.0835854704431021</v>
      </c>
      <c r="F15" s="460">
        <v>140.00000020000002</v>
      </c>
      <c r="G15" s="461">
        <v>35.000000050000004</v>
      </c>
      <c r="H15" s="461">
        <v>143.10626999999999</v>
      </c>
      <c r="I15" s="461">
        <v>264.29755999999998</v>
      </c>
      <c r="J15" s="461">
        <v>229.29755994999996</v>
      </c>
      <c r="K15" s="463">
        <v>1.8878397115887999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18</v>
      </c>
      <c r="C16" s="461">
        <v>28.400860000000002</v>
      </c>
      <c r="D16" s="461">
        <v>10.400860000000002</v>
      </c>
      <c r="E16" s="462">
        <v>1.5778255555555556</v>
      </c>
      <c r="F16" s="460">
        <v>26</v>
      </c>
      <c r="G16" s="461">
        <v>6.5</v>
      </c>
      <c r="H16" s="461">
        <v>1.98038</v>
      </c>
      <c r="I16" s="461">
        <v>6.66059</v>
      </c>
      <c r="J16" s="461">
        <v>0.16059000000000001</v>
      </c>
      <c r="K16" s="463">
        <v>0.25617653846153848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0</v>
      </c>
      <c r="C17" s="461">
        <v>4.0899999999999999E-2</v>
      </c>
      <c r="D17" s="461">
        <v>4.0899999999999999E-2</v>
      </c>
      <c r="E17" s="462">
        <v>0</v>
      </c>
      <c r="F17" s="460">
        <v>0</v>
      </c>
      <c r="G17" s="461">
        <v>0</v>
      </c>
      <c r="H17" s="461">
        <v>0</v>
      </c>
      <c r="I17" s="461">
        <v>0</v>
      </c>
      <c r="J17" s="461">
        <v>0</v>
      </c>
      <c r="K17" s="463">
        <v>0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2.9999998999999997</v>
      </c>
      <c r="C18" s="461">
        <v>3.75264</v>
      </c>
      <c r="D18" s="461">
        <v>0.75264010000000026</v>
      </c>
      <c r="E18" s="462">
        <v>1.2508800416960015</v>
      </c>
      <c r="F18" s="460">
        <v>4</v>
      </c>
      <c r="G18" s="461">
        <v>1</v>
      </c>
      <c r="H18" s="461">
        <v>6.5549200000000001</v>
      </c>
      <c r="I18" s="461">
        <v>14.210780000000002</v>
      </c>
      <c r="J18" s="461">
        <v>13.210780000000002</v>
      </c>
      <c r="K18" s="463">
        <v>3.5526950000000004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65</v>
      </c>
      <c r="C19" s="461">
        <v>64.512140000000002</v>
      </c>
      <c r="D19" s="461">
        <v>-0.48785999999999774</v>
      </c>
      <c r="E19" s="462">
        <v>0.99249446153846155</v>
      </c>
      <c r="F19" s="460">
        <v>65</v>
      </c>
      <c r="G19" s="461">
        <v>16.25</v>
      </c>
      <c r="H19" s="461">
        <v>74.124570000000006</v>
      </c>
      <c r="I19" s="461">
        <v>140.73885999999999</v>
      </c>
      <c r="J19" s="461">
        <v>124.48885999999999</v>
      </c>
      <c r="K19" s="463">
        <v>2.1652132307692304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30</v>
      </c>
      <c r="C20" s="461">
        <v>25.308400000000002</v>
      </c>
      <c r="D20" s="461">
        <v>-4.6915999999999976</v>
      </c>
      <c r="E20" s="462">
        <v>0.84361333333333344</v>
      </c>
      <c r="F20" s="460">
        <v>25.000000100000001</v>
      </c>
      <c r="G20" s="461">
        <v>6.2500000250000003</v>
      </c>
      <c r="H20" s="461">
        <v>0</v>
      </c>
      <c r="I20" s="461">
        <v>0</v>
      </c>
      <c r="J20" s="461">
        <v>-6.2500000250000003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8.9999999000000006</v>
      </c>
      <c r="C21" s="461">
        <v>7.0819999999999999</v>
      </c>
      <c r="D21" s="461">
        <v>-1.9179999000000008</v>
      </c>
      <c r="E21" s="462">
        <v>0.78688889763209879</v>
      </c>
      <c r="F21" s="460">
        <v>8.0000000999999994</v>
      </c>
      <c r="G21" s="461">
        <v>2.0000000249999998</v>
      </c>
      <c r="H21" s="461">
        <v>3.0859999999999999</v>
      </c>
      <c r="I21" s="461">
        <v>12.497030000000001</v>
      </c>
      <c r="J21" s="461">
        <v>10.497029975</v>
      </c>
      <c r="K21" s="463">
        <v>1.5621287304733911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</v>
      </c>
      <c r="C22" s="461">
        <v>9.6020000000000003</v>
      </c>
      <c r="D22" s="461">
        <v>6.6020000000000003</v>
      </c>
      <c r="E22" s="462">
        <v>3.2006666666666668</v>
      </c>
      <c r="F22" s="460">
        <v>12</v>
      </c>
      <c r="G22" s="461">
        <v>3</v>
      </c>
      <c r="H22" s="461">
        <v>48.762</v>
      </c>
      <c r="I22" s="461">
        <v>81.427999999999997</v>
      </c>
      <c r="J22" s="461">
        <v>78.427999999999997</v>
      </c>
      <c r="K22" s="463">
        <v>6.7856666666666667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9.8400000000000001E-2</v>
      </c>
      <c r="I23" s="461">
        <v>0.26230000000000003</v>
      </c>
      <c r="J23" s="461">
        <v>0.26230000000000003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8.5</v>
      </c>
      <c r="I24" s="461">
        <v>8.5</v>
      </c>
      <c r="J24" s="461">
        <v>8.5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64.7117413</v>
      </c>
      <c r="C25" s="461">
        <v>106.26495</v>
      </c>
      <c r="D25" s="461">
        <v>41.553208699999999</v>
      </c>
      <c r="E25" s="462">
        <v>1.6421278096560816</v>
      </c>
      <c r="F25" s="460">
        <v>54.915089200000004</v>
      </c>
      <c r="G25" s="461">
        <v>13.728772300000001</v>
      </c>
      <c r="H25" s="461">
        <v>38.703279999999999</v>
      </c>
      <c r="I25" s="461">
        <v>242.34625</v>
      </c>
      <c r="J25" s="461">
        <v>228.61747769999999</v>
      </c>
      <c r="K25" s="463">
        <v>4.4131085559631575</v>
      </c>
      <c r="L25" s="150"/>
      <c r="M25" s="459" t="str">
        <f t="shared" si="0"/>
        <v>X</v>
      </c>
    </row>
    <row r="26" spans="1:13" ht="14.45" customHeight="1" x14ac:dyDescent="0.2">
      <c r="A26" s="464" t="s">
        <v>292</v>
      </c>
      <c r="B26" s="460">
        <v>0</v>
      </c>
      <c r="C26" s="461">
        <v>18.94134</v>
      </c>
      <c r="D26" s="461">
        <v>18.94134</v>
      </c>
      <c r="E26" s="462">
        <v>0</v>
      </c>
      <c r="F26" s="460">
        <v>0</v>
      </c>
      <c r="G26" s="461">
        <v>0</v>
      </c>
      <c r="H26" s="461">
        <v>0</v>
      </c>
      <c r="I26" s="461">
        <v>19.39499</v>
      </c>
      <c r="J26" s="461">
        <v>19.39499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1</v>
      </c>
      <c r="C27" s="461">
        <v>0.20083999999999999</v>
      </c>
      <c r="D27" s="461">
        <v>-0.79915999999999998</v>
      </c>
      <c r="E27" s="462">
        <v>0.20083999999999999</v>
      </c>
      <c r="F27" s="460">
        <v>1</v>
      </c>
      <c r="G27" s="461">
        <v>0.25</v>
      </c>
      <c r="H27" s="461">
        <v>0.60896000000000006</v>
      </c>
      <c r="I27" s="461">
        <v>0.88191999999999993</v>
      </c>
      <c r="J27" s="461">
        <v>0.63191999999999993</v>
      </c>
      <c r="K27" s="463">
        <v>0.88191999999999993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15</v>
      </c>
      <c r="C28" s="461">
        <v>27.50657</v>
      </c>
      <c r="D28" s="461">
        <v>12.50657</v>
      </c>
      <c r="E28" s="462">
        <v>1.8337713333333334</v>
      </c>
      <c r="F28" s="460">
        <v>0</v>
      </c>
      <c r="G28" s="461">
        <v>0</v>
      </c>
      <c r="H28" s="461">
        <v>17.22925</v>
      </c>
      <c r="I28" s="461">
        <v>42.452300000000001</v>
      </c>
      <c r="J28" s="461">
        <v>42.452300000000001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25.000000100000001</v>
      </c>
      <c r="C29" s="461">
        <v>22.987269999999999</v>
      </c>
      <c r="D29" s="461">
        <v>-2.0127301000000024</v>
      </c>
      <c r="E29" s="462">
        <v>0.91949079632203667</v>
      </c>
      <c r="F29" s="460">
        <v>25.000000100000001</v>
      </c>
      <c r="G29" s="461">
        <v>6.2500000250000003</v>
      </c>
      <c r="H29" s="461">
        <v>10.882160000000001</v>
      </c>
      <c r="I29" s="461">
        <v>32.274979999999999</v>
      </c>
      <c r="J29" s="461">
        <v>26.024979975000001</v>
      </c>
      <c r="K29" s="463">
        <v>1.2909991948360031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3.2001765999999998</v>
      </c>
      <c r="C30" s="461">
        <v>5.1627999999999998</v>
      </c>
      <c r="D30" s="461">
        <v>1.9626234</v>
      </c>
      <c r="E30" s="462">
        <v>1.6132859667807082</v>
      </c>
      <c r="F30" s="460">
        <v>3.5352405</v>
      </c>
      <c r="G30" s="461">
        <v>0.883810125</v>
      </c>
      <c r="H30" s="461">
        <v>0.121</v>
      </c>
      <c r="I30" s="461">
        <v>1.3113800000000002</v>
      </c>
      <c r="J30" s="461">
        <v>0.42756987500000021</v>
      </c>
      <c r="K30" s="463">
        <v>0.37094506017341683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0</v>
      </c>
      <c r="C31" s="461">
        <v>2.5937100000000002</v>
      </c>
      <c r="D31" s="461">
        <v>2.5937100000000002</v>
      </c>
      <c r="E31" s="462">
        <v>0</v>
      </c>
      <c r="F31" s="460">
        <v>0</v>
      </c>
      <c r="G31" s="461">
        <v>0</v>
      </c>
      <c r="H31" s="461">
        <v>0.35211000000000003</v>
      </c>
      <c r="I31" s="461">
        <v>1.05633</v>
      </c>
      <c r="J31" s="461">
        <v>1.05633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0</v>
      </c>
      <c r="D32" s="461">
        <v>0</v>
      </c>
      <c r="E32" s="462">
        <v>0</v>
      </c>
      <c r="F32" s="460">
        <v>0</v>
      </c>
      <c r="G32" s="461">
        <v>0</v>
      </c>
      <c r="H32" s="461">
        <v>0.14280000000000001</v>
      </c>
      <c r="I32" s="461">
        <v>0.35011000000000003</v>
      </c>
      <c r="J32" s="461">
        <v>0.35011000000000003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10.511564700000001</v>
      </c>
      <c r="C33" s="461">
        <v>10.7653</v>
      </c>
      <c r="D33" s="461">
        <v>0.25373529999999889</v>
      </c>
      <c r="E33" s="462">
        <v>1.0241386803241574</v>
      </c>
      <c r="F33" s="460">
        <v>15.3798487</v>
      </c>
      <c r="G33" s="461">
        <v>3.844962175</v>
      </c>
      <c r="H33" s="461">
        <v>2.70919</v>
      </c>
      <c r="I33" s="461">
        <v>16.8795</v>
      </c>
      <c r="J33" s="461">
        <v>13.034537825000001</v>
      </c>
      <c r="K33" s="463">
        <v>1.0975075457016688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0</v>
      </c>
      <c r="C34" s="461">
        <v>0</v>
      </c>
      <c r="D34" s="461">
        <v>0</v>
      </c>
      <c r="E34" s="462">
        <v>0</v>
      </c>
      <c r="F34" s="460">
        <v>0</v>
      </c>
      <c r="G34" s="461">
        <v>0</v>
      </c>
      <c r="H34" s="461">
        <v>0</v>
      </c>
      <c r="I34" s="461">
        <v>90.132999999999996</v>
      </c>
      <c r="J34" s="461">
        <v>90.132999999999996</v>
      </c>
      <c r="K34" s="463">
        <v>0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0</v>
      </c>
      <c r="C35" s="461">
        <v>0</v>
      </c>
      <c r="D35" s="461">
        <v>0</v>
      </c>
      <c r="E35" s="462">
        <v>0</v>
      </c>
      <c r="F35" s="460">
        <v>0</v>
      </c>
      <c r="G35" s="461">
        <v>0</v>
      </c>
      <c r="H35" s="461">
        <v>0</v>
      </c>
      <c r="I35" s="461">
        <v>1.2499899999999999</v>
      </c>
      <c r="J35" s="461">
        <v>1.2499899999999999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4.5564499999999999</v>
      </c>
      <c r="D36" s="461">
        <v>4.5564499999999999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9.9999999000000006</v>
      </c>
      <c r="C37" s="461">
        <v>13.55067</v>
      </c>
      <c r="D37" s="461">
        <v>3.5506700999999996</v>
      </c>
      <c r="E37" s="462">
        <v>1.3550670135506702</v>
      </c>
      <c r="F37" s="460">
        <v>9.9999999000000006</v>
      </c>
      <c r="G37" s="461">
        <v>2.4999999750000002</v>
      </c>
      <c r="H37" s="461">
        <v>6.6578100000000004</v>
      </c>
      <c r="I37" s="461">
        <v>36.361750000000001</v>
      </c>
      <c r="J37" s="461">
        <v>33.861750024999999</v>
      </c>
      <c r="K37" s="463">
        <v>3.6361750363617502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45.291477899999997</v>
      </c>
      <c r="C38" s="461">
        <v>4.0238000000000005</v>
      </c>
      <c r="D38" s="461">
        <v>-41.267677899999995</v>
      </c>
      <c r="E38" s="462">
        <v>8.8842320599125349E-2</v>
      </c>
      <c r="F38" s="460">
        <v>47.6215464</v>
      </c>
      <c r="G38" s="461">
        <v>11.9053866</v>
      </c>
      <c r="H38" s="461">
        <v>1.3212200000000001</v>
      </c>
      <c r="I38" s="461">
        <v>2.6320000000000001</v>
      </c>
      <c r="J38" s="461">
        <v>-9.2733866000000003</v>
      </c>
      <c r="K38" s="463">
        <v>5.5269099787150132E-2</v>
      </c>
      <c r="L38" s="150"/>
      <c r="M38" s="459" t="str">
        <f t="shared" si="0"/>
        <v>X</v>
      </c>
    </row>
    <row r="39" spans="1:13" ht="14.45" customHeight="1" x14ac:dyDescent="0.2">
      <c r="A39" s="464" t="s">
        <v>305</v>
      </c>
      <c r="B39" s="460">
        <v>38.216596100000004</v>
      </c>
      <c r="C39" s="461">
        <v>2.1539999999999999</v>
      </c>
      <c r="D39" s="461">
        <v>-36.062596100000007</v>
      </c>
      <c r="E39" s="462">
        <v>5.6362947510126361E-2</v>
      </c>
      <c r="F39" s="460">
        <v>42.239395799999997</v>
      </c>
      <c r="G39" s="461">
        <v>10.559848949999999</v>
      </c>
      <c r="H39" s="461">
        <v>0</v>
      </c>
      <c r="I39" s="461">
        <v>0</v>
      </c>
      <c r="J39" s="461">
        <v>-10.559848949999999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5.0748818</v>
      </c>
      <c r="C40" s="461">
        <v>1.089</v>
      </c>
      <c r="D40" s="461">
        <v>-3.9858818</v>
      </c>
      <c r="E40" s="462">
        <v>0.21458627864002663</v>
      </c>
      <c r="F40" s="460">
        <v>4.1820447000000005</v>
      </c>
      <c r="G40" s="461">
        <v>1.0455111750000001</v>
      </c>
      <c r="H40" s="461">
        <v>0</v>
      </c>
      <c r="I40" s="461">
        <v>0</v>
      </c>
      <c r="J40" s="461">
        <v>-1.0455111750000001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2</v>
      </c>
      <c r="C41" s="461">
        <v>0.78079999999999994</v>
      </c>
      <c r="D41" s="461">
        <v>-1.2192000000000001</v>
      </c>
      <c r="E41" s="462">
        <v>0.39039999999999997</v>
      </c>
      <c r="F41" s="460">
        <v>1.2001059000000001</v>
      </c>
      <c r="G41" s="461">
        <v>0.30002647500000001</v>
      </c>
      <c r="H41" s="461">
        <v>1.3212200000000001</v>
      </c>
      <c r="I41" s="461">
        <v>2.6320000000000001</v>
      </c>
      <c r="J41" s="461">
        <v>2.331973525</v>
      </c>
      <c r="K41" s="463">
        <v>2.1931397887469766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3.9999998999999997</v>
      </c>
      <c r="C42" s="461">
        <v>56.5458</v>
      </c>
      <c r="D42" s="461">
        <v>52.545800100000001</v>
      </c>
      <c r="E42" s="462">
        <v>14.136450353411259</v>
      </c>
      <c r="F42" s="460">
        <v>24.9999997</v>
      </c>
      <c r="G42" s="461">
        <v>6.2499999249999991</v>
      </c>
      <c r="H42" s="461">
        <v>7.0888100000000005</v>
      </c>
      <c r="I42" s="461">
        <v>24.940849999999998</v>
      </c>
      <c r="J42" s="461">
        <v>18.690850075</v>
      </c>
      <c r="K42" s="463">
        <v>0.99763401197160806</v>
      </c>
      <c r="L42" s="150"/>
      <c r="M42" s="459" t="str">
        <f t="shared" si="0"/>
        <v>X</v>
      </c>
    </row>
    <row r="43" spans="1:13" ht="14.45" customHeight="1" x14ac:dyDescent="0.2">
      <c r="A43" s="464" t="s">
        <v>309</v>
      </c>
      <c r="B43" s="460">
        <v>0</v>
      </c>
      <c r="C43" s="461">
        <v>0.93653999999999993</v>
      </c>
      <c r="D43" s="461">
        <v>0.93653999999999993</v>
      </c>
      <c r="E43" s="462">
        <v>0</v>
      </c>
      <c r="F43" s="460">
        <v>0</v>
      </c>
      <c r="G43" s="461">
        <v>0</v>
      </c>
      <c r="H43" s="461">
        <v>8.7419999999999998E-2</v>
      </c>
      <c r="I43" s="461">
        <v>1.04345</v>
      </c>
      <c r="J43" s="461">
        <v>1.04345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19.04806</v>
      </c>
      <c r="D44" s="461">
        <v>19.04806</v>
      </c>
      <c r="E44" s="462">
        <v>0</v>
      </c>
      <c r="F44" s="460">
        <v>19</v>
      </c>
      <c r="G44" s="461">
        <v>4.75</v>
      </c>
      <c r="H44" s="461">
        <v>6.6522399999999999</v>
      </c>
      <c r="I44" s="461">
        <v>22.422400000000003</v>
      </c>
      <c r="J44" s="461">
        <v>17.672400000000003</v>
      </c>
      <c r="K44" s="463">
        <v>1.1801263157894739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3.9999998999999997</v>
      </c>
      <c r="C45" s="461">
        <v>5.89635</v>
      </c>
      <c r="D45" s="461">
        <v>1.8963501000000003</v>
      </c>
      <c r="E45" s="462">
        <v>1.4740875368521886</v>
      </c>
      <c r="F45" s="460">
        <v>5.9999997</v>
      </c>
      <c r="G45" s="461">
        <v>1.499999925</v>
      </c>
      <c r="H45" s="461">
        <v>0.34914999999999996</v>
      </c>
      <c r="I45" s="461">
        <v>1.4750000000000001</v>
      </c>
      <c r="J45" s="461">
        <v>-2.4999924999999923E-2</v>
      </c>
      <c r="K45" s="463">
        <v>0.24583334562500062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</v>
      </c>
      <c r="C46" s="461">
        <v>28.967400000000001</v>
      </c>
      <c r="D46" s="461">
        <v>28.967400000000001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1.2861500000000001</v>
      </c>
      <c r="D47" s="461">
        <v>1.2861500000000001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0.4113</v>
      </c>
      <c r="D48" s="461">
        <v>0.4113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</v>
      </c>
      <c r="C49" s="461">
        <v>0.13200000000000001</v>
      </c>
      <c r="D49" s="461">
        <v>0.13200000000000001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0.26400000000000001</v>
      </c>
      <c r="J49" s="461">
        <v>0.26400000000000001</v>
      </c>
      <c r="K49" s="463">
        <v>0</v>
      </c>
      <c r="L49" s="150"/>
      <c r="M49" s="459" t="str">
        <f t="shared" si="0"/>
        <v>X</v>
      </c>
    </row>
    <row r="50" spans="1:13" ht="14.45" customHeight="1" x14ac:dyDescent="0.2">
      <c r="A50" s="464" t="s">
        <v>316</v>
      </c>
      <c r="B50" s="460">
        <v>0</v>
      </c>
      <c r="C50" s="461">
        <v>0.13200000000000001</v>
      </c>
      <c r="D50" s="461">
        <v>0.13200000000000001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1254.4553742000001</v>
      </c>
      <c r="C51" s="461">
        <v>1231.174</v>
      </c>
      <c r="D51" s="461">
        <v>-23.281374200000073</v>
      </c>
      <c r="E51" s="462">
        <v>0.98144105029256445</v>
      </c>
      <c r="F51" s="460">
        <v>1264.5845308999999</v>
      </c>
      <c r="G51" s="461">
        <v>316.14613272499997</v>
      </c>
      <c r="H51" s="461">
        <v>132.512</v>
      </c>
      <c r="I51" s="461">
        <v>417.548</v>
      </c>
      <c r="J51" s="461">
        <v>101.40186727500003</v>
      </c>
      <c r="K51" s="463">
        <v>0.33018591465991814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1254.4553742000001</v>
      </c>
      <c r="C52" s="461">
        <v>1231.174</v>
      </c>
      <c r="D52" s="461">
        <v>-23.281374200000073</v>
      </c>
      <c r="E52" s="462">
        <v>0.98144105029256445</v>
      </c>
      <c r="F52" s="460">
        <v>1264.5845308999999</v>
      </c>
      <c r="G52" s="461">
        <v>316.14613272499997</v>
      </c>
      <c r="H52" s="461">
        <v>132.512</v>
      </c>
      <c r="I52" s="461">
        <v>417.548</v>
      </c>
      <c r="J52" s="461">
        <v>101.40186727500003</v>
      </c>
      <c r="K52" s="463">
        <v>0.33018591465991814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444.53888520000004</v>
      </c>
      <c r="C53" s="461">
        <v>430.22399999999999</v>
      </c>
      <c r="D53" s="461">
        <v>-14.314885200000049</v>
      </c>
      <c r="E53" s="462">
        <v>0.96779835088316357</v>
      </c>
      <c r="F53" s="460">
        <v>428.92994020000003</v>
      </c>
      <c r="G53" s="461">
        <v>107.23248505000001</v>
      </c>
      <c r="H53" s="461">
        <v>34.168999999999997</v>
      </c>
      <c r="I53" s="461">
        <v>100.684</v>
      </c>
      <c r="J53" s="461">
        <v>-6.5484850500000107</v>
      </c>
      <c r="K53" s="463">
        <v>0.23473297283247097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109.9289122</v>
      </c>
      <c r="C54" s="461">
        <v>97.222999999999999</v>
      </c>
      <c r="D54" s="461">
        <v>-12.7059122</v>
      </c>
      <c r="E54" s="462">
        <v>0.88441701145115126</v>
      </c>
      <c r="F54" s="460">
        <v>112.59245209999999</v>
      </c>
      <c r="G54" s="461">
        <v>28.148113024999994</v>
      </c>
      <c r="H54" s="461">
        <v>9.6880000000000006</v>
      </c>
      <c r="I54" s="461">
        <v>28.734000000000002</v>
      </c>
      <c r="J54" s="461">
        <v>0.58588697500000819</v>
      </c>
      <c r="K54" s="463">
        <v>0.25520360791573882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699.98757680000006</v>
      </c>
      <c r="C55" s="461">
        <v>703.72699999999998</v>
      </c>
      <c r="D55" s="461">
        <v>3.7394231999999192</v>
      </c>
      <c r="E55" s="462">
        <v>1.0053421279518913</v>
      </c>
      <c r="F55" s="460">
        <v>723.062138599999</v>
      </c>
      <c r="G55" s="461">
        <v>180.76553464999975</v>
      </c>
      <c r="H55" s="461">
        <v>88.655000000000001</v>
      </c>
      <c r="I55" s="461">
        <v>288.13</v>
      </c>
      <c r="J55" s="461">
        <v>107.36446535000024</v>
      </c>
      <c r="K55" s="463">
        <v>0.39848580726115812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282.55810919999999</v>
      </c>
      <c r="C56" s="461">
        <v>463.28982000000002</v>
      </c>
      <c r="D56" s="461">
        <v>180.73171080000003</v>
      </c>
      <c r="E56" s="462">
        <v>1.639626699483874</v>
      </c>
      <c r="F56" s="460">
        <v>486.39444910000003</v>
      </c>
      <c r="G56" s="461">
        <v>121.59861227500002</v>
      </c>
      <c r="H56" s="461">
        <v>104.64469</v>
      </c>
      <c r="I56" s="461">
        <v>289.24356</v>
      </c>
      <c r="J56" s="461">
        <v>167.64494772499998</v>
      </c>
      <c r="K56" s="463">
        <v>0.59466871082760464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19.878296800000001</v>
      </c>
      <c r="C57" s="461">
        <v>171.35228000000001</v>
      </c>
      <c r="D57" s="461">
        <v>151.47398320000002</v>
      </c>
      <c r="E57" s="462">
        <v>8.6200684960091749</v>
      </c>
      <c r="F57" s="460">
        <v>199.24754440000001</v>
      </c>
      <c r="G57" s="461">
        <v>49.811886100000009</v>
      </c>
      <c r="H57" s="461">
        <v>57.964179999999999</v>
      </c>
      <c r="I57" s="461">
        <v>133.06123000000002</v>
      </c>
      <c r="J57" s="461">
        <v>83.249343900000014</v>
      </c>
      <c r="K57" s="463">
        <v>0.66781866948820479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19.878296800000001</v>
      </c>
      <c r="C58" s="461">
        <v>171.35228000000001</v>
      </c>
      <c r="D58" s="461">
        <v>151.47398320000002</v>
      </c>
      <c r="E58" s="462">
        <v>8.6200684960091749</v>
      </c>
      <c r="F58" s="460">
        <v>199.24754440000001</v>
      </c>
      <c r="G58" s="461">
        <v>49.811886100000009</v>
      </c>
      <c r="H58" s="461">
        <v>57.964179999999999</v>
      </c>
      <c r="I58" s="461">
        <v>133.06123000000002</v>
      </c>
      <c r="J58" s="461">
        <v>83.249343900000014</v>
      </c>
      <c r="K58" s="463">
        <v>0.66781866948820479</v>
      </c>
      <c r="L58" s="150"/>
      <c r="M58" s="459" t="str">
        <f t="shared" si="0"/>
        <v>X</v>
      </c>
    </row>
    <row r="59" spans="1:13" ht="14.45" customHeight="1" x14ac:dyDescent="0.2">
      <c r="A59" s="464" t="s">
        <v>325</v>
      </c>
      <c r="B59" s="460">
        <v>4.6417763000000001</v>
      </c>
      <c r="C59" s="461">
        <v>7.3299399999999997</v>
      </c>
      <c r="D59" s="461">
        <v>2.6881636999999996</v>
      </c>
      <c r="E59" s="462">
        <v>1.5791239228827119</v>
      </c>
      <c r="F59" s="460">
        <v>4.6417763999999995</v>
      </c>
      <c r="G59" s="461">
        <v>1.1604440999999999</v>
      </c>
      <c r="H59" s="461">
        <v>0</v>
      </c>
      <c r="I59" s="461">
        <v>0</v>
      </c>
      <c r="J59" s="461">
        <v>-1.1604440999999999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0.85124810000000006</v>
      </c>
      <c r="C60" s="461">
        <v>0</v>
      </c>
      <c r="D60" s="461">
        <v>-0.85124810000000006</v>
      </c>
      <c r="E60" s="462">
        <v>0</v>
      </c>
      <c r="F60" s="460">
        <v>1.6809684999999999</v>
      </c>
      <c r="G60" s="461">
        <v>0.42024212500000002</v>
      </c>
      <c r="H60" s="461">
        <v>0</v>
      </c>
      <c r="I60" s="461">
        <v>0</v>
      </c>
      <c r="J60" s="461">
        <v>-0.42024212500000002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7.0000001000000003</v>
      </c>
      <c r="C61" s="461">
        <v>2.6738600000000003</v>
      </c>
      <c r="D61" s="461">
        <v>-4.3261400999999999</v>
      </c>
      <c r="E61" s="462">
        <v>0.38197999454314296</v>
      </c>
      <c r="F61" s="460">
        <v>184.17481229999999</v>
      </c>
      <c r="G61" s="461">
        <v>46.043703074999996</v>
      </c>
      <c r="H61" s="461">
        <v>38.653449999999999</v>
      </c>
      <c r="I61" s="461">
        <v>66.219039999999993</v>
      </c>
      <c r="J61" s="461">
        <v>20.175336924999996</v>
      </c>
      <c r="K61" s="463">
        <v>0.35954449565088548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7.3852722999999996</v>
      </c>
      <c r="C62" s="461">
        <v>11.118079999999999</v>
      </c>
      <c r="D62" s="461">
        <v>3.7328076999999995</v>
      </c>
      <c r="E62" s="462">
        <v>1.5054394135203382</v>
      </c>
      <c r="F62" s="460">
        <v>8.7499871999999996</v>
      </c>
      <c r="G62" s="461">
        <v>2.1874967999999999</v>
      </c>
      <c r="H62" s="461">
        <v>2.41913</v>
      </c>
      <c r="I62" s="461">
        <v>3.44279</v>
      </c>
      <c r="J62" s="461">
        <v>1.2552932000000001</v>
      </c>
      <c r="K62" s="463">
        <v>0.3934622898648355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</v>
      </c>
      <c r="C63" s="461">
        <v>11.991100000000001</v>
      </c>
      <c r="D63" s="461">
        <v>11.991100000000001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0</v>
      </c>
      <c r="C64" s="461">
        <v>128.1721</v>
      </c>
      <c r="D64" s="461">
        <v>128.1721</v>
      </c>
      <c r="E64" s="462">
        <v>0</v>
      </c>
      <c r="F64" s="460">
        <v>0</v>
      </c>
      <c r="G64" s="461">
        <v>0</v>
      </c>
      <c r="H64" s="461">
        <v>16.891599999999997</v>
      </c>
      <c r="I64" s="461">
        <v>50.989400000000003</v>
      </c>
      <c r="J64" s="461">
        <v>50.989400000000003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0</v>
      </c>
      <c r="C65" s="461">
        <v>10.067200000000001</v>
      </c>
      <c r="D65" s="461">
        <v>10.067200000000001</v>
      </c>
      <c r="E65" s="462">
        <v>0</v>
      </c>
      <c r="F65" s="460">
        <v>0</v>
      </c>
      <c r="G65" s="461">
        <v>0</v>
      </c>
      <c r="H65" s="461">
        <v>0</v>
      </c>
      <c r="I65" s="461">
        <v>12.41</v>
      </c>
      <c r="J65" s="461">
        <v>12.41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0</v>
      </c>
      <c r="C66" s="461">
        <v>0.91400000000000003</v>
      </c>
      <c r="D66" s="461">
        <v>0.91400000000000003</v>
      </c>
      <c r="E66" s="462">
        <v>0</v>
      </c>
      <c r="F66" s="460">
        <v>0</v>
      </c>
      <c r="G66" s="461">
        <v>0</v>
      </c>
      <c r="H66" s="461">
        <v>0.71399999999999997</v>
      </c>
      <c r="I66" s="461">
        <v>3.01</v>
      </c>
      <c r="J66" s="461">
        <v>3.01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0</v>
      </c>
      <c r="C67" s="461">
        <v>0.91400000000000003</v>
      </c>
      <c r="D67" s="461">
        <v>0.91400000000000003</v>
      </c>
      <c r="E67" s="462">
        <v>0</v>
      </c>
      <c r="F67" s="460">
        <v>0</v>
      </c>
      <c r="G67" s="461">
        <v>0</v>
      </c>
      <c r="H67" s="461">
        <v>0.71399999999999997</v>
      </c>
      <c r="I67" s="461">
        <v>3.01</v>
      </c>
      <c r="J67" s="461">
        <v>3.01</v>
      </c>
      <c r="K67" s="463">
        <v>0</v>
      </c>
      <c r="L67" s="150"/>
      <c r="M67" s="459" t="str">
        <f t="shared" si="0"/>
        <v>X</v>
      </c>
    </row>
    <row r="68" spans="1:13" ht="14.45" customHeight="1" x14ac:dyDescent="0.2">
      <c r="A68" s="464" t="s">
        <v>334</v>
      </c>
      <c r="B68" s="460">
        <v>0</v>
      </c>
      <c r="C68" s="461">
        <v>0.91400000000000003</v>
      </c>
      <c r="D68" s="461">
        <v>0.91400000000000003</v>
      </c>
      <c r="E68" s="462">
        <v>0</v>
      </c>
      <c r="F68" s="460">
        <v>0</v>
      </c>
      <c r="G68" s="461">
        <v>0</v>
      </c>
      <c r="H68" s="461">
        <v>0.71399999999999997</v>
      </c>
      <c r="I68" s="461">
        <v>3.01</v>
      </c>
      <c r="J68" s="461">
        <v>3.01</v>
      </c>
      <c r="K68" s="463">
        <v>0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262.6798124</v>
      </c>
      <c r="C69" s="461">
        <v>291.02353999999997</v>
      </c>
      <c r="D69" s="461">
        <v>28.343727599999966</v>
      </c>
      <c r="E69" s="462">
        <v>1.1079021921823178</v>
      </c>
      <c r="F69" s="460">
        <v>287.14690469999999</v>
      </c>
      <c r="G69" s="461">
        <v>71.786726174999998</v>
      </c>
      <c r="H69" s="461">
        <v>45.96651</v>
      </c>
      <c r="I69" s="461">
        <v>153.17232999999999</v>
      </c>
      <c r="J69" s="461">
        <v>81.38560382499999</v>
      </c>
      <c r="K69" s="463">
        <v>0.53342845593278654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43.058804500000001</v>
      </c>
      <c r="C70" s="461">
        <v>37.014000000000003</v>
      </c>
      <c r="D70" s="461">
        <v>-6.0448044999999979</v>
      </c>
      <c r="E70" s="462">
        <v>0.85961513399657907</v>
      </c>
      <c r="F70" s="460">
        <v>10.401312900000001</v>
      </c>
      <c r="G70" s="461">
        <v>2.6003282250000002</v>
      </c>
      <c r="H70" s="461">
        <v>8.1944900000000001</v>
      </c>
      <c r="I70" s="461">
        <v>20.221080000000001</v>
      </c>
      <c r="J70" s="461">
        <v>17.620751775000002</v>
      </c>
      <c r="K70" s="463">
        <v>1.9440891928171875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337</v>
      </c>
      <c r="B71" s="460">
        <v>33.471137499999998</v>
      </c>
      <c r="C71" s="461">
        <v>26.341099999999997</v>
      </c>
      <c r="D71" s="461">
        <v>-7.1300375000000003</v>
      </c>
      <c r="E71" s="462">
        <v>0.78697952825774142</v>
      </c>
      <c r="F71" s="460">
        <v>0</v>
      </c>
      <c r="G71" s="461">
        <v>0</v>
      </c>
      <c r="H71" s="461">
        <v>6.5786000000000007</v>
      </c>
      <c r="I71" s="461">
        <v>14.471200000000001</v>
      </c>
      <c r="J71" s="461">
        <v>14.471200000000001</v>
      </c>
      <c r="K71" s="463">
        <v>0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9.5876669999999997</v>
      </c>
      <c r="C72" s="461">
        <v>10.6729</v>
      </c>
      <c r="D72" s="461">
        <v>1.0852330000000006</v>
      </c>
      <c r="E72" s="462">
        <v>1.1131905186110449</v>
      </c>
      <c r="F72" s="460">
        <v>10.401312900000001</v>
      </c>
      <c r="G72" s="461">
        <v>2.6003282250000002</v>
      </c>
      <c r="H72" s="461">
        <v>1.61589</v>
      </c>
      <c r="I72" s="461">
        <v>5.7498800000000001</v>
      </c>
      <c r="J72" s="461">
        <v>3.1495517749999999</v>
      </c>
      <c r="K72" s="463">
        <v>0.55280329082302671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5.5245898999999996</v>
      </c>
      <c r="C73" s="461">
        <v>4.3514999999999997</v>
      </c>
      <c r="D73" s="461">
        <v>-1.1730898999999999</v>
      </c>
      <c r="E73" s="462">
        <v>0.78766027501878466</v>
      </c>
      <c r="F73" s="460">
        <v>3.9097379999999999</v>
      </c>
      <c r="G73" s="461">
        <v>0.97743449999999998</v>
      </c>
      <c r="H73" s="461">
        <v>0.69767999999999997</v>
      </c>
      <c r="I73" s="461">
        <v>4.5665200000000006</v>
      </c>
      <c r="J73" s="461">
        <v>3.5890855000000004</v>
      </c>
      <c r="K73" s="463">
        <v>1.1679861924251704</v>
      </c>
      <c r="L73" s="150"/>
      <c r="M73" s="459" t="str">
        <f t="shared" si="1"/>
        <v>X</v>
      </c>
    </row>
    <row r="74" spans="1:13" ht="14.45" customHeight="1" x14ac:dyDescent="0.2">
      <c r="A74" s="464" t="s">
        <v>340</v>
      </c>
      <c r="B74" s="460">
        <v>1.62</v>
      </c>
      <c r="C74" s="461">
        <v>0.54</v>
      </c>
      <c r="D74" s="461">
        <v>-1.08</v>
      </c>
      <c r="E74" s="462">
        <v>0.33333333333333331</v>
      </c>
      <c r="F74" s="460">
        <v>0</v>
      </c>
      <c r="G74" s="461">
        <v>0</v>
      </c>
      <c r="H74" s="461">
        <v>0</v>
      </c>
      <c r="I74" s="461">
        <v>0</v>
      </c>
      <c r="J74" s="461">
        <v>0</v>
      </c>
      <c r="K74" s="463">
        <v>0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3.9045898999999999</v>
      </c>
      <c r="C75" s="461">
        <v>3.8115000000000001</v>
      </c>
      <c r="D75" s="461">
        <v>-9.3089899999999837E-2</v>
      </c>
      <c r="E75" s="462">
        <v>0.97615885345603137</v>
      </c>
      <c r="F75" s="460">
        <v>3.9097379999999999</v>
      </c>
      <c r="G75" s="461">
        <v>0.97743449999999998</v>
      </c>
      <c r="H75" s="461">
        <v>0.69767999999999997</v>
      </c>
      <c r="I75" s="461">
        <v>4.5665200000000006</v>
      </c>
      <c r="J75" s="461">
        <v>3.5890855000000004</v>
      </c>
      <c r="K75" s="463">
        <v>1.1679861924251704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173.69156479999998</v>
      </c>
      <c r="C76" s="461">
        <v>198.85031000000001</v>
      </c>
      <c r="D76" s="461">
        <v>25.158745200000027</v>
      </c>
      <c r="E76" s="462">
        <v>1.1448472482182395</v>
      </c>
      <c r="F76" s="460">
        <v>211.93287129999999</v>
      </c>
      <c r="G76" s="461">
        <v>52.983217824999997</v>
      </c>
      <c r="H76" s="461">
        <v>36.650839999999995</v>
      </c>
      <c r="I76" s="461">
        <v>127.60947999999999</v>
      </c>
      <c r="J76" s="461">
        <v>74.626262174999994</v>
      </c>
      <c r="K76" s="463">
        <v>0.60212216829433385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125.0876973</v>
      </c>
      <c r="C77" s="461">
        <v>124.50202</v>
      </c>
      <c r="D77" s="461">
        <v>-0.5856773000000004</v>
      </c>
      <c r="E77" s="462">
        <v>0.99531786648374088</v>
      </c>
      <c r="F77" s="460">
        <v>136.11167040000001</v>
      </c>
      <c r="G77" s="461">
        <v>34.027917600000002</v>
      </c>
      <c r="H77" s="461">
        <v>10.988389999999999</v>
      </c>
      <c r="I77" s="461">
        <v>32.965170000000001</v>
      </c>
      <c r="J77" s="461">
        <v>-1.0627476000000016</v>
      </c>
      <c r="K77" s="463">
        <v>0.24219209053215762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3.0217182999999999</v>
      </c>
      <c r="C78" s="461">
        <v>6.3835600000000001</v>
      </c>
      <c r="D78" s="461">
        <v>3.3618417000000003</v>
      </c>
      <c r="E78" s="462">
        <v>2.1125595989540127</v>
      </c>
      <c r="F78" s="460">
        <v>3.8489070000000001</v>
      </c>
      <c r="G78" s="461">
        <v>0.96222675000000002</v>
      </c>
      <c r="H78" s="461">
        <v>18.650639999999999</v>
      </c>
      <c r="I78" s="461">
        <v>77.904219999999995</v>
      </c>
      <c r="J78" s="461">
        <v>76.941993249999996</v>
      </c>
      <c r="K78" s="463">
        <v>20.240608567575158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5.8321491999999999</v>
      </c>
      <c r="C79" s="461">
        <v>5.8150399999999998</v>
      </c>
      <c r="D79" s="461">
        <v>-1.7109200000000158E-2</v>
      </c>
      <c r="E79" s="462">
        <v>0.99706639878143033</v>
      </c>
      <c r="F79" s="460">
        <v>6.1772938999999996</v>
      </c>
      <c r="G79" s="461">
        <v>1.5443234750000001</v>
      </c>
      <c r="H79" s="461">
        <v>0.60577999999999999</v>
      </c>
      <c r="I79" s="461">
        <v>1.58995</v>
      </c>
      <c r="J79" s="461">
        <v>4.5626524999999862E-2</v>
      </c>
      <c r="K79" s="463">
        <v>0.2573861671046605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39.75</v>
      </c>
      <c r="C80" s="461">
        <v>62.14969</v>
      </c>
      <c r="D80" s="461">
        <v>22.39969</v>
      </c>
      <c r="E80" s="462">
        <v>1.5635142138364779</v>
      </c>
      <c r="F80" s="460">
        <v>65.795000000000002</v>
      </c>
      <c r="G80" s="461">
        <v>16.44875</v>
      </c>
      <c r="H80" s="461">
        <v>6.4060299999999994</v>
      </c>
      <c r="I80" s="461">
        <v>15.150139999999999</v>
      </c>
      <c r="J80" s="461">
        <v>-1.2986100000000018</v>
      </c>
      <c r="K80" s="463">
        <v>0.23026278592598218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40.404853199999998</v>
      </c>
      <c r="C81" s="461">
        <v>50.457730000000005</v>
      </c>
      <c r="D81" s="461">
        <v>10.052876800000007</v>
      </c>
      <c r="E81" s="462">
        <v>1.2488036956906952</v>
      </c>
      <c r="F81" s="460">
        <v>60.9029825</v>
      </c>
      <c r="G81" s="461">
        <v>15.225745624999998</v>
      </c>
      <c r="H81" s="461">
        <v>0.42349999999999999</v>
      </c>
      <c r="I81" s="461">
        <v>0.77524999999999999</v>
      </c>
      <c r="J81" s="461">
        <v>-14.450495624999999</v>
      </c>
      <c r="K81" s="463">
        <v>1.2729261658080538E-2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28</v>
      </c>
      <c r="C82" s="461">
        <v>40.942879999999995</v>
      </c>
      <c r="D82" s="461">
        <v>12.942879999999995</v>
      </c>
      <c r="E82" s="462">
        <v>1.4622457142857141</v>
      </c>
      <c r="F82" s="460">
        <v>31.880575</v>
      </c>
      <c r="G82" s="461">
        <v>7.9701437500000001</v>
      </c>
      <c r="H82" s="461">
        <v>0</v>
      </c>
      <c r="I82" s="461">
        <v>0.14000000000000001</v>
      </c>
      <c r="J82" s="461">
        <v>-7.8301437500000004</v>
      </c>
      <c r="K82" s="463">
        <v>4.3913888002333713E-3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1</v>
      </c>
      <c r="C83" s="461">
        <v>0.77760000000000007</v>
      </c>
      <c r="D83" s="461">
        <v>-0.22239999999999993</v>
      </c>
      <c r="E83" s="462">
        <v>0.77760000000000007</v>
      </c>
      <c r="F83" s="460">
        <v>7</v>
      </c>
      <c r="G83" s="461">
        <v>1.75</v>
      </c>
      <c r="H83" s="461">
        <v>0</v>
      </c>
      <c r="I83" s="461">
        <v>0</v>
      </c>
      <c r="J83" s="461">
        <v>-1.75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11.4048532</v>
      </c>
      <c r="C84" s="461">
        <v>2.4660000000000002</v>
      </c>
      <c r="D84" s="461">
        <v>-8.9388532000000005</v>
      </c>
      <c r="E84" s="462">
        <v>0.21622373885531471</v>
      </c>
      <c r="F84" s="460">
        <v>12.122641100000001</v>
      </c>
      <c r="G84" s="461">
        <v>3.0306602750000007</v>
      </c>
      <c r="H84" s="461">
        <v>0</v>
      </c>
      <c r="I84" s="461">
        <v>0</v>
      </c>
      <c r="J84" s="461">
        <v>-3.0306602750000007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0</v>
      </c>
      <c r="C85" s="461">
        <v>6.2712500000000002</v>
      </c>
      <c r="D85" s="461">
        <v>6.2712500000000002</v>
      </c>
      <c r="E85" s="462">
        <v>0</v>
      </c>
      <c r="F85" s="460">
        <v>9.8997664000000007</v>
      </c>
      <c r="G85" s="461">
        <v>2.4749416000000002</v>
      </c>
      <c r="H85" s="461">
        <v>0.42349999999999999</v>
      </c>
      <c r="I85" s="461">
        <v>0.63524999999999998</v>
      </c>
      <c r="J85" s="461">
        <v>-1.8396916000000001</v>
      </c>
      <c r="K85" s="463">
        <v>6.4168180776467604E-2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0</v>
      </c>
      <c r="C86" s="461">
        <v>0.35</v>
      </c>
      <c r="D86" s="461">
        <v>0.35</v>
      </c>
      <c r="E86" s="462">
        <v>0</v>
      </c>
      <c r="F86" s="460">
        <v>0</v>
      </c>
      <c r="G86" s="461">
        <v>0</v>
      </c>
      <c r="H86" s="461">
        <v>0</v>
      </c>
      <c r="I86" s="461">
        <v>0</v>
      </c>
      <c r="J86" s="461">
        <v>0</v>
      </c>
      <c r="K86" s="463">
        <v>0</v>
      </c>
      <c r="L86" s="150"/>
      <c r="M86" s="459" t="str">
        <f t="shared" si="1"/>
        <v>X</v>
      </c>
    </row>
    <row r="87" spans="1:13" ht="14.45" customHeight="1" x14ac:dyDescent="0.2">
      <c r="A87" s="464" t="s">
        <v>353</v>
      </c>
      <c r="B87" s="460">
        <v>0</v>
      </c>
      <c r="C87" s="461">
        <v>0.35</v>
      </c>
      <c r="D87" s="461">
        <v>0.35</v>
      </c>
      <c r="E87" s="462">
        <v>0</v>
      </c>
      <c r="F87" s="460">
        <v>0</v>
      </c>
      <c r="G87" s="461">
        <v>0</v>
      </c>
      <c r="H87" s="461">
        <v>0</v>
      </c>
      <c r="I87" s="461">
        <v>0</v>
      </c>
      <c r="J87" s="461">
        <v>0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10523.2723965</v>
      </c>
      <c r="C88" s="461">
        <v>11194.492819999999</v>
      </c>
      <c r="D88" s="461">
        <v>671.22042349999901</v>
      </c>
      <c r="E88" s="462">
        <v>1.0637843817217203</v>
      </c>
      <c r="F88" s="460">
        <v>12130.2079679</v>
      </c>
      <c r="G88" s="461">
        <v>3032.551991975</v>
      </c>
      <c r="H88" s="461">
        <v>3455.44166</v>
      </c>
      <c r="I88" s="461">
        <v>8297.2950700000001</v>
      </c>
      <c r="J88" s="461">
        <v>5264.7430780249997</v>
      </c>
      <c r="K88" s="463">
        <v>0.68401919340187867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7725.2885796999999</v>
      </c>
      <c r="C89" s="461">
        <v>8263.2099999999991</v>
      </c>
      <c r="D89" s="461">
        <v>537.92142029999923</v>
      </c>
      <c r="E89" s="462">
        <v>1.0696312396294829</v>
      </c>
      <c r="F89" s="460">
        <v>8928.3736712999998</v>
      </c>
      <c r="G89" s="461">
        <v>2232.093417825</v>
      </c>
      <c r="H89" s="461">
        <v>2552.0279999999998</v>
      </c>
      <c r="I89" s="461">
        <v>6147.2089999999998</v>
      </c>
      <c r="J89" s="461">
        <v>3915.1155821749999</v>
      </c>
      <c r="K89" s="463">
        <v>0.68850265751757522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7719.0078262999996</v>
      </c>
      <c r="C90" s="461">
        <v>7568.3130000000001</v>
      </c>
      <c r="D90" s="461">
        <v>-150.69482629999948</v>
      </c>
      <c r="E90" s="462">
        <v>0.98047743574160451</v>
      </c>
      <c r="F90" s="460">
        <v>8897.9794848000001</v>
      </c>
      <c r="G90" s="461">
        <v>2224.4948712</v>
      </c>
      <c r="H90" s="461">
        <v>2104.9279999999999</v>
      </c>
      <c r="I90" s="461">
        <v>5096.8680000000004</v>
      </c>
      <c r="J90" s="461">
        <v>2872.3731288000004</v>
      </c>
      <c r="K90" s="463">
        <v>0.57281183989092588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7719.0078262999996</v>
      </c>
      <c r="C91" s="461">
        <v>7568.3130000000001</v>
      </c>
      <c r="D91" s="461">
        <v>-150.69482629999948</v>
      </c>
      <c r="E91" s="462">
        <v>0.98047743574160451</v>
      </c>
      <c r="F91" s="460">
        <v>8897.9794848000001</v>
      </c>
      <c r="G91" s="461">
        <v>2224.4948712</v>
      </c>
      <c r="H91" s="461">
        <v>2104.9279999999999</v>
      </c>
      <c r="I91" s="461">
        <v>5096.8680000000004</v>
      </c>
      <c r="J91" s="461">
        <v>2872.3731288000004</v>
      </c>
      <c r="K91" s="463">
        <v>0.57281183989092588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0</v>
      </c>
      <c r="C92" s="461">
        <v>0</v>
      </c>
      <c r="D92" s="461">
        <v>0</v>
      </c>
      <c r="E92" s="462">
        <v>0</v>
      </c>
      <c r="F92" s="460">
        <v>0</v>
      </c>
      <c r="G92" s="461">
        <v>0</v>
      </c>
      <c r="H92" s="461">
        <v>447.1</v>
      </c>
      <c r="I92" s="461">
        <v>975.74</v>
      </c>
      <c r="J92" s="461">
        <v>975.74</v>
      </c>
      <c r="K92" s="463">
        <v>0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0</v>
      </c>
      <c r="C93" s="461">
        <v>0</v>
      </c>
      <c r="D93" s="461">
        <v>0</v>
      </c>
      <c r="E93" s="462">
        <v>0</v>
      </c>
      <c r="F93" s="460">
        <v>0</v>
      </c>
      <c r="G93" s="461">
        <v>0</v>
      </c>
      <c r="H93" s="461">
        <v>447.1</v>
      </c>
      <c r="I93" s="461">
        <v>975.74</v>
      </c>
      <c r="J93" s="461">
        <v>975.74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6.2807534</v>
      </c>
      <c r="C94" s="461">
        <v>38.119</v>
      </c>
      <c r="D94" s="461">
        <v>31.838246599999998</v>
      </c>
      <c r="E94" s="462">
        <v>6.0691763507225103</v>
      </c>
      <c r="F94" s="460">
        <v>30.3941865</v>
      </c>
      <c r="G94" s="461">
        <v>7.598546625</v>
      </c>
      <c r="H94" s="461">
        <v>0</v>
      </c>
      <c r="I94" s="461">
        <v>74.600999999999999</v>
      </c>
      <c r="J94" s="461">
        <v>67.002453375000002</v>
      </c>
      <c r="K94" s="463">
        <v>2.4544496362815962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6.2807534</v>
      </c>
      <c r="C95" s="461">
        <v>38.119</v>
      </c>
      <c r="D95" s="461">
        <v>31.838246599999998</v>
      </c>
      <c r="E95" s="462">
        <v>6.0691763507225103</v>
      </c>
      <c r="F95" s="460">
        <v>30.3941865</v>
      </c>
      <c r="G95" s="461">
        <v>7.598546625</v>
      </c>
      <c r="H95" s="461">
        <v>0</v>
      </c>
      <c r="I95" s="461">
        <v>74.600999999999999</v>
      </c>
      <c r="J95" s="461">
        <v>67.002453375000002</v>
      </c>
      <c r="K95" s="463">
        <v>2.4544496362815962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0</v>
      </c>
      <c r="C96" s="461">
        <v>25</v>
      </c>
      <c r="D96" s="461">
        <v>25</v>
      </c>
      <c r="E96" s="462">
        <v>0</v>
      </c>
      <c r="F96" s="460">
        <v>0</v>
      </c>
      <c r="G96" s="461">
        <v>0</v>
      </c>
      <c r="H96" s="461">
        <v>0</v>
      </c>
      <c r="I96" s="461">
        <v>0</v>
      </c>
      <c r="J96" s="461">
        <v>0</v>
      </c>
      <c r="K96" s="463">
        <v>0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0</v>
      </c>
      <c r="C97" s="461">
        <v>25</v>
      </c>
      <c r="D97" s="461">
        <v>25</v>
      </c>
      <c r="E97" s="462">
        <v>0</v>
      </c>
      <c r="F97" s="460">
        <v>0</v>
      </c>
      <c r="G97" s="461">
        <v>0</v>
      </c>
      <c r="H97" s="461">
        <v>0</v>
      </c>
      <c r="I97" s="461">
        <v>0</v>
      </c>
      <c r="J97" s="461">
        <v>0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631.77800000000002</v>
      </c>
      <c r="D98" s="461">
        <v>631.77800000000002</v>
      </c>
      <c r="E98" s="462">
        <v>0</v>
      </c>
      <c r="F98" s="460">
        <v>0</v>
      </c>
      <c r="G98" s="461">
        <v>0</v>
      </c>
      <c r="H98" s="461">
        <v>0</v>
      </c>
      <c r="I98" s="461">
        <v>0</v>
      </c>
      <c r="J98" s="461">
        <v>0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0</v>
      </c>
      <c r="C99" s="461">
        <v>631.77800000000002</v>
      </c>
      <c r="D99" s="461">
        <v>631.77800000000002</v>
      </c>
      <c r="E99" s="462">
        <v>0</v>
      </c>
      <c r="F99" s="460">
        <v>0</v>
      </c>
      <c r="G99" s="461">
        <v>0</v>
      </c>
      <c r="H99" s="461">
        <v>0</v>
      </c>
      <c r="I99" s="461">
        <v>0</v>
      </c>
      <c r="J99" s="461">
        <v>0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2611.1475397999998</v>
      </c>
      <c r="C100" s="461">
        <v>2779.1413499999999</v>
      </c>
      <c r="D100" s="461">
        <v>167.9938102000001</v>
      </c>
      <c r="E100" s="462">
        <v>1.0643371573759741</v>
      </c>
      <c r="F100" s="460">
        <v>3020.2037384999999</v>
      </c>
      <c r="G100" s="461">
        <v>755.05093462499997</v>
      </c>
      <c r="H100" s="461">
        <v>861.31047999999998</v>
      </c>
      <c r="I100" s="461">
        <v>2046.63843</v>
      </c>
      <c r="J100" s="461">
        <v>1291.5874953749999</v>
      </c>
      <c r="K100" s="463">
        <v>0.67764912807388078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695.27597270000001</v>
      </c>
      <c r="C101" s="461">
        <v>683.39535000000001</v>
      </c>
      <c r="D101" s="461">
        <v>-11.880622700000004</v>
      </c>
      <c r="E101" s="462">
        <v>0.98291236405903204</v>
      </c>
      <c r="F101" s="460">
        <v>805.36634100000003</v>
      </c>
      <c r="G101" s="461">
        <v>201.34158524999998</v>
      </c>
      <c r="H101" s="461">
        <v>229.34492</v>
      </c>
      <c r="I101" s="461">
        <v>544.96660999999995</v>
      </c>
      <c r="J101" s="461">
        <v>343.62502474999997</v>
      </c>
      <c r="K101" s="463">
        <v>0.67666921530806801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695.27597270000001</v>
      </c>
      <c r="C102" s="461">
        <v>683.39535000000001</v>
      </c>
      <c r="D102" s="461">
        <v>-11.880622700000004</v>
      </c>
      <c r="E102" s="462">
        <v>0.98291236405903204</v>
      </c>
      <c r="F102" s="460">
        <v>805.36634100000003</v>
      </c>
      <c r="G102" s="461">
        <v>201.34158524999998</v>
      </c>
      <c r="H102" s="461">
        <v>229.34492</v>
      </c>
      <c r="I102" s="461">
        <v>544.96660999999995</v>
      </c>
      <c r="J102" s="461">
        <v>343.62502474999997</v>
      </c>
      <c r="K102" s="463">
        <v>0.67666921530806801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1915.8715671</v>
      </c>
      <c r="C103" s="461">
        <v>1882.2036599999999</v>
      </c>
      <c r="D103" s="461">
        <v>-33.667907100000093</v>
      </c>
      <c r="E103" s="462">
        <v>0.98242684547432257</v>
      </c>
      <c r="F103" s="460">
        <v>2214.8373975</v>
      </c>
      <c r="G103" s="461">
        <v>553.70934937499999</v>
      </c>
      <c r="H103" s="461">
        <v>631.9655600000001</v>
      </c>
      <c r="I103" s="461">
        <v>1501.67182</v>
      </c>
      <c r="J103" s="461">
        <v>947.96247062500004</v>
      </c>
      <c r="K103" s="463">
        <v>0.67800544712447686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1915.8715671</v>
      </c>
      <c r="C104" s="461">
        <v>1882.2036599999999</v>
      </c>
      <c r="D104" s="461">
        <v>-33.667907100000093</v>
      </c>
      <c r="E104" s="462">
        <v>0.98242684547432257</v>
      </c>
      <c r="F104" s="460">
        <v>2214.8373975</v>
      </c>
      <c r="G104" s="461">
        <v>553.70934937499999</v>
      </c>
      <c r="H104" s="461">
        <v>631.9655600000001</v>
      </c>
      <c r="I104" s="461">
        <v>1501.67182</v>
      </c>
      <c r="J104" s="461">
        <v>947.96247062500004</v>
      </c>
      <c r="K104" s="463">
        <v>0.67800544712447686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0</v>
      </c>
      <c r="C105" s="461">
        <v>56.861379999999997</v>
      </c>
      <c r="D105" s="461">
        <v>56.861379999999997</v>
      </c>
      <c r="E105" s="462">
        <v>0</v>
      </c>
      <c r="F105" s="460">
        <v>0</v>
      </c>
      <c r="G105" s="461">
        <v>0</v>
      </c>
      <c r="H105" s="461">
        <v>0</v>
      </c>
      <c r="I105" s="461">
        <v>0</v>
      </c>
      <c r="J105" s="461">
        <v>0</v>
      </c>
      <c r="K105" s="463">
        <v>0</v>
      </c>
      <c r="L105" s="150"/>
      <c r="M105" s="459" t="str">
        <f t="shared" si="1"/>
        <v>X</v>
      </c>
    </row>
    <row r="106" spans="1:13" ht="14.45" customHeight="1" x14ac:dyDescent="0.2">
      <c r="A106" s="464" t="s">
        <v>372</v>
      </c>
      <c r="B106" s="460">
        <v>0</v>
      </c>
      <c r="C106" s="461">
        <v>56.861379999999997</v>
      </c>
      <c r="D106" s="461">
        <v>56.861379999999997</v>
      </c>
      <c r="E106" s="462">
        <v>0</v>
      </c>
      <c r="F106" s="460">
        <v>0</v>
      </c>
      <c r="G106" s="461">
        <v>0</v>
      </c>
      <c r="H106" s="461">
        <v>0</v>
      </c>
      <c r="I106" s="461">
        <v>0</v>
      </c>
      <c r="J106" s="461">
        <v>0</v>
      </c>
      <c r="K106" s="463">
        <v>0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0</v>
      </c>
      <c r="C107" s="461">
        <v>156.68096</v>
      </c>
      <c r="D107" s="461">
        <v>156.68096</v>
      </c>
      <c r="E107" s="462">
        <v>0</v>
      </c>
      <c r="F107" s="460">
        <v>0</v>
      </c>
      <c r="G107" s="461">
        <v>0</v>
      </c>
      <c r="H107" s="461">
        <v>0</v>
      </c>
      <c r="I107" s="461">
        <v>0</v>
      </c>
      <c r="J107" s="461">
        <v>0</v>
      </c>
      <c r="K107" s="463">
        <v>0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0</v>
      </c>
      <c r="C108" s="461">
        <v>156.68096</v>
      </c>
      <c r="D108" s="461">
        <v>156.68096</v>
      </c>
      <c r="E108" s="462">
        <v>0</v>
      </c>
      <c r="F108" s="460">
        <v>0</v>
      </c>
      <c r="G108" s="461">
        <v>0</v>
      </c>
      <c r="H108" s="461">
        <v>0</v>
      </c>
      <c r="I108" s="461">
        <v>0</v>
      </c>
      <c r="J108" s="461">
        <v>0</v>
      </c>
      <c r="K108" s="463">
        <v>0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32.330505299999999</v>
      </c>
      <c r="C109" s="461">
        <v>0</v>
      </c>
      <c r="D109" s="461">
        <v>-32.330505299999999</v>
      </c>
      <c r="E109" s="462">
        <v>0</v>
      </c>
      <c r="F109" s="460">
        <v>0</v>
      </c>
      <c r="G109" s="461">
        <v>0</v>
      </c>
      <c r="H109" s="461">
        <v>0</v>
      </c>
      <c r="I109" s="461">
        <v>0</v>
      </c>
      <c r="J109" s="461">
        <v>0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32.330505299999999</v>
      </c>
      <c r="C110" s="461">
        <v>0</v>
      </c>
      <c r="D110" s="461">
        <v>-32.330505299999999</v>
      </c>
      <c r="E110" s="462">
        <v>0</v>
      </c>
      <c r="F110" s="460">
        <v>0</v>
      </c>
      <c r="G110" s="461">
        <v>0</v>
      </c>
      <c r="H110" s="461">
        <v>0</v>
      </c>
      <c r="I110" s="461">
        <v>0</v>
      </c>
      <c r="J110" s="461">
        <v>0</v>
      </c>
      <c r="K110" s="463">
        <v>0</v>
      </c>
      <c r="L110" s="150"/>
      <c r="M110" s="459" t="str">
        <f t="shared" si="1"/>
        <v>X</v>
      </c>
    </row>
    <row r="111" spans="1:13" ht="14.45" customHeight="1" x14ac:dyDescent="0.2">
      <c r="A111" s="464" t="s">
        <v>377</v>
      </c>
      <c r="B111" s="460">
        <v>32.330505299999999</v>
      </c>
      <c r="C111" s="461">
        <v>0</v>
      </c>
      <c r="D111" s="461">
        <v>-32.330505299999999</v>
      </c>
      <c r="E111" s="462">
        <v>0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154.50577170000003</v>
      </c>
      <c r="C112" s="461">
        <v>152.14147</v>
      </c>
      <c r="D112" s="461">
        <v>-2.364301700000027</v>
      </c>
      <c r="E112" s="462">
        <v>0.9846976480296753</v>
      </c>
      <c r="F112" s="460">
        <v>181.6305581</v>
      </c>
      <c r="G112" s="461">
        <v>45.407639525</v>
      </c>
      <c r="H112" s="461">
        <v>42.103180000000002</v>
      </c>
      <c r="I112" s="461">
        <v>103.44763999999999</v>
      </c>
      <c r="J112" s="461">
        <v>58.040000474999992</v>
      </c>
      <c r="K112" s="463">
        <v>0.56954975573573374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154.50577170000003</v>
      </c>
      <c r="C113" s="461">
        <v>152.14147</v>
      </c>
      <c r="D113" s="461">
        <v>-2.364301700000027</v>
      </c>
      <c r="E113" s="462">
        <v>0.9846976480296753</v>
      </c>
      <c r="F113" s="460">
        <v>181.6305581</v>
      </c>
      <c r="G113" s="461">
        <v>45.407639525</v>
      </c>
      <c r="H113" s="461">
        <v>42.103180000000002</v>
      </c>
      <c r="I113" s="461">
        <v>103.44763999999999</v>
      </c>
      <c r="J113" s="461">
        <v>58.040000474999992</v>
      </c>
      <c r="K113" s="463">
        <v>0.56954975573573374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154.50577170000003</v>
      </c>
      <c r="C114" s="461">
        <v>152.14147</v>
      </c>
      <c r="D114" s="461">
        <v>-2.364301700000027</v>
      </c>
      <c r="E114" s="462">
        <v>0.9846976480296753</v>
      </c>
      <c r="F114" s="460">
        <v>181.6305581</v>
      </c>
      <c r="G114" s="461">
        <v>45.407639525</v>
      </c>
      <c r="H114" s="461">
        <v>42.103180000000002</v>
      </c>
      <c r="I114" s="461">
        <v>103.44763999999999</v>
      </c>
      <c r="J114" s="461">
        <v>58.040000474999992</v>
      </c>
      <c r="K114" s="463">
        <v>0.56954975573573374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4.2969612000000001</v>
      </c>
      <c r="C115" s="461">
        <v>0.53125</v>
      </c>
      <c r="D115" s="461">
        <v>-3.7657112000000001</v>
      </c>
      <c r="E115" s="462">
        <v>0.12363388340578918</v>
      </c>
      <c r="F115" s="460">
        <v>0</v>
      </c>
      <c r="G115" s="461">
        <v>0</v>
      </c>
      <c r="H115" s="461">
        <v>0.11475</v>
      </c>
      <c r="I115" s="461">
        <v>3.1739000000000002</v>
      </c>
      <c r="J115" s="461">
        <v>3.1739000000000002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4.2969612000000001</v>
      </c>
      <c r="C116" s="461">
        <v>0.53125</v>
      </c>
      <c r="D116" s="461">
        <v>-3.7657112000000001</v>
      </c>
      <c r="E116" s="462">
        <v>0.12363388340578918</v>
      </c>
      <c r="F116" s="460">
        <v>0</v>
      </c>
      <c r="G116" s="461">
        <v>0</v>
      </c>
      <c r="H116" s="461">
        <v>0.11475</v>
      </c>
      <c r="I116" s="461">
        <v>3.1739000000000002</v>
      </c>
      <c r="J116" s="461">
        <v>3.1739000000000002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1.5432336</v>
      </c>
      <c r="C117" s="461">
        <v>0.53125</v>
      </c>
      <c r="D117" s="461">
        <v>-1.0119836</v>
      </c>
      <c r="E117" s="462">
        <v>0.34424470799495294</v>
      </c>
      <c r="F117" s="460">
        <v>0</v>
      </c>
      <c r="G117" s="461">
        <v>0</v>
      </c>
      <c r="H117" s="461">
        <v>0.11475</v>
      </c>
      <c r="I117" s="461">
        <v>3.1739000000000002</v>
      </c>
      <c r="J117" s="461">
        <v>3.1739000000000002</v>
      </c>
      <c r="K117" s="463">
        <v>0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1.5432336</v>
      </c>
      <c r="C118" s="461">
        <v>0.53125</v>
      </c>
      <c r="D118" s="461">
        <v>-1.0119836</v>
      </c>
      <c r="E118" s="462">
        <v>0.34424470799495294</v>
      </c>
      <c r="F118" s="460">
        <v>0</v>
      </c>
      <c r="G118" s="461">
        <v>0</v>
      </c>
      <c r="H118" s="461">
        <v>0.11475</v>
      </c>
      <c r="I118" s="461">
        <v>3.1739000000000002</v>
      </c>
      <c r="J118" s="461">
        <v>3.1739000000000002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2.7537276000000004</v>
      </c>
      <c r="C119" s="461">
        <v>0</v>
      </c>
      <c r="D119" s="461">
        <v>-2.7537276000000004</v>
      </c>
      <c r="E119" s="462">
        <v>0</v>
      </c>
      <c r="F119" s="460">
        <v>0</v>
      </c>
      <c r="G119" s="461">
        <v>0</v>
      </c>
      <c r="H119" s="461">
        <v>0</v>
      </c>
      <c r="I119" s="461">
        <v>0</v>
      </c>
      <c r="J119" s="461">
        <v>0</v>
      </c>
      <c r="K119" s="463">
        <v>0</v>
      </c>
      <c r="L119" s="150"/>
      <c r="M119" s="459" t="str">
        <f t="shared" si="1"/>
        <v>X</v>
      </c>
    </row>
    <row r="120" spans="1:13" ht="14.45" customHeight="1" x14ac:dyDescent="0.2">
      <c r="A120" s="464" t="s">
        <v>386</v>
      </c>
      <c r="B120" s="460">
        <v>2.7537276000000004</v>
      </c>
      <c r="C120" s="461">
        <v>0</v>
      </c>
      <c r="D120" s="461">
        <v>-2.7537276000000004</v>
      </c>
      <c r="E120" s="462">
        <v>0</v>
      </c>
      <c r="F120" s="460">
        <v>0</v>
      </c>
      <c r="G120" s="461">
        <v>0</v>
      </c>
      <c r="H120" s="461">
        <v>0</v>
      </c>
      <c r="I120" s="461">
        <v>0</v>
      </c>
      <c r="J120" s="461">
        <v>0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523.78133310000101</v>
      </c>
      <c r="C121" s="461">
        <v>517.38431000000003</v>
      </c>
      <c r="D121" s="461">
        <v>-6.397023100000979</v>
      </c>
      <c r="E121" s="462">
        <v>0.98778684405925621</v>
      </c>
      <c r="F121" s="460">
        <v>707.07744239999897</v>
      </c>
      <c r="G121" s="461">
        <v>176.76936059999974</v>
      </c>
      <c r="H121" s="461">
        <v>61.296339999999994</v>
      </c>
      <c r="I121" s="461">
        <v>724.83632999999998</v>
      </c>
      <c r="J121" s="461">
        <v>548.06696940000029</v>
      </c>
      <c r="K121" s="463">
        <v>1.0251159017882439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513.28591890000098</v>
      </c>
      <c r="C122" s="461">
        <v>472.26351</v>
      </c>
      <c r="D122" s="461">
        <v>-41.022408900000983</v>
      </c>
      <c r="E122" s="462">
        <v>0.92007883444783722</v>
      </c>
      <c r="F122" s="460">
        <v>707.07744239999897</v>
      </c>
      <c r="G122" s="461">
        <v>176.76936059999974</v>
      </c>
      <c r="H122" s="461">
        <v>61.296339999999994</v>
      </c>
      <c r="I122" s="461">
        <v>183.88901999999999</v>
      </c>
      <c r="J122" s="461">
        <v>7.1196594000002449</v>
      </c>
      <c r="K122" s="463">
        <v>0.26006913666462661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513.28591890000098</v>
      </c>
      <c r="C123" s="461">
        <v>472.26351</v>
      </c>
      <c r="D123" s="461">
        <v>-41.022408900000983</v>
      </c>
      <c r="E123" s="462">
        <v>0.92007883444783722</v>
      </c>
      <c r="F123" s="460">
        <v>707.07744239999897</v>
      </c>
      <c r="G123" s="461">
        <v>176.76936059999974</v>
      </c>
      <c r="H123" s="461">
        <v>61.296339999999994</v>
      </c>
      <c r="I123" s="461">
        <v>183.88901999999999</v>
      </c>
      <c r="J123" s="461">
        <v>7.1196594000002449</v>
      </c>
      <c r="K123" s="463">
        <v>0.26006913666462661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354.07940159999998</v>
      </c>
      <c r="C124" s="461">
        <v>301.38486999999998</v>
      </c>
      <c r="D124" s="461">
        <v>-52.694531600000005</v>
      </c>
      <c r="E124" s="462">
        <v>0.85117877130980779</v>
      </c>
      <c r="F124" s="460">
        <v>617.99261039999999</v>
      </c>
      <c r="G124" s="461">
        <v>154.4981526</v>
      </c>
      <c r="H124" s="461">
        <v>51.504109999999997</v>
      </c>
      <c r="I124" s="461">
        <v>154.51232999999999</v>
      </c>
      <c r="J124" s="461">
        <v>1.4177399999994122E-2</v>
      </c>
      <c r="K124" s="463">
        <v>0.25002294105101164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131.4389769</v>
      </c>
      <c r="C125" s="461">
        <v>142.89599999999999</v>
      </c>
      <c r="D125" s="461">
        <v>11.457023099999986</v>
      </c>
      <c r="E125" s="462">
        <v>1.0871661007276143</v>
      </c>
      <c r="F125" s="460">
        <v>58.622000399999997</v>
      </c>
      <c r="G125" s="461">
        <v>14.655500100000001</v>
      </c>
      <c r="H125" s="461">
        <v>7.2560000000000002</v>
      </c>
      <c r="I125" s="461">
        <v>21.768000000000001</v>
      </c>
      <c r="J125" s="461">
        <v>7.1124998999999995</v>
      </c>
      <c r="K125" s="463">
        <v>0.37132816777777516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27.767540400000001</v>
      </c>
      <c r="C126" s="461">
        <v>27.98264</v>
      </c>
      <c r="D126" s="461">
        <v>0.2150995999999985</v>
      </c>
      <c r="E126" s="462">
        <v>1.0077464405165679</v>
      </c>
      <c r="F126" s="460">
        <v>30.462831600000001</v>
      </c>
      <c r="G126" s="461">
        <v>7.6157079000000003</v>
      </c>
      <c r="H126" s="461">
        <v>2.5362300000000002</v>
      </c>
      <c r="I126" s="461">
        <v>7.6086899999999993</v>
      </c>
      <c r="J126" s="461">
        <v>-7.0179000000010205E-3</v>
      </c>
      <c r="K126" s="463">
        <v>0.24976962417374224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10.495414199999999</v>
      </c>
      <c r="C127" s="461">
        <v>45.120800000000003</v>
      </c>
      <c r="D127" s="461">
        <v>34.625385800000004</v>
      </c>
      <c r="E127" s="462">
        <v>4.2990966473719547</v>
      </c>
      <c r="F127" s="460">
        <v>0</v>
      </c>
      <c r="G127" s="461">
        <v>0</v>
      </c>
      <c r="H127" s="461">
        <v>0</v>
      </c>
      <c r="I127" s="461">
        <v>540.94731000000002</v>
      </c>
      <c r="J127" s="461">
        <v>540.94731000000002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6.2919999999999998</v>
      </c>
      <c r="D128" s="461">
        <v>6.2919999999999998</v>
      </c>
      <c r="E128" s="462">
        <v>0</v>
      </c>
      <c r="F128" s="460">
        <v>0</v>
      </c>
      <c r="G128" s="461">
        <v>0</v>
      </c>
      <c r="H128" s="461">
        <v>0</v>
      </c>
      <c r="I128" s="461">
        <v>270.49531000000002</v>
      </c>
      <c r="J128" s="461">
        <v>270.49531000000002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0</v>
      </c>
      <c r="C129" s="461">
        <v>6.2919999999999998</v>
      </c>
      <c r="D129" s="461">
        <v>6.2919999999999998</v>
      </c>
      <c r="E129" s="462">
        <v>0</v>
      </c>
      <c r="F129" s="460">
        <v>0</v>
      </c>
      <c r="G129" s="461">
        <v>0</v>
      </c>
      <c r="H129" s="461">
        <v>0</v>
      </c>
      <c r="I129" s="461">
        <v>270.49531000000002</v>
      </c>
      <c r="J129" s="461">
        <v>270.49531000000002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0</v>
      </c>
      <c r="D130" s="461">
        <v>0</v>
      </c>
      <c r="E130" s="462">
        <v>0</v>
      </c>
      <c r="F130" s="460">
        <v>0</v>
      </c>
      <c r="G130" s="461">
        <v>0</v>
      </c>
      <c r="H130" s="461">
        <v>0</v>
      </c>
      <c r="I130" s="461">
        <v>90.403000000000006</v>
      </c>
      <c r="J130" s="461">
        <v>90.403000000000006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0</v>
      </c>
      <c r="C131" s="461">
        <v>0</v>
      </c>
      <c r="D131" s="461">
        <v>0</v>
      </c>
      <c r="E131" s="462">
        <v>0</v>
      </c>
      <c r="F131" s="460">
        <v>0</v>
      </c>
      <c r="G131" s="461">
        <v>0</v>
      </c>
      <c r="H131" s="461">
        <v>0</v>
      </c>
      <c r="I131" s="461">
        <v>39.280500000000004</v>
      </c>
      <c r="J131" s="461">
        <v>39.280500000000004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0</v>
      </c>
      <c r="C132" s="461">
        <v>0</v>
      </c>
      <c r="D132" s="461">
        <v>0</v>
      </c>
      <c r="E132" s="462">
        <v>0</v>
      </c>
      <c r="F132" s="460">
        <v>0</v>
      </c>
      <c r="G132" s="461">
        <v>0</v>
      </c>
      <c r="H132" s="461">
        <v>0</v>
      </c>
      <c r="I132" s="461">
        <v>51.122500000000002</v>
      </c>
      <c r="J132" s="461">
        <v>51.122500000000002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10.495414199999999</v>
      </c>
      <c r="C133" s="461">
        <v>4.4165000000000001</v>
      </c>
      <c r="D133" s="461">
        <v>-6.0789141999999989</v>
      </c>
      <c r="E133" s="462">
        <v>0.42080283024942461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10.495414199999999</v>
      </c>
      <c r="C134" s="461">
        <v>4.4165000000000001</v>
      </c>
      <c r="D134" s="461">
        <v>-6.0789141999999989</v>
      </c>
      <c r="E134" s="462">
        <v>0.42080283024942461</v>
      </c>
      <c r="F134" s="460">
        <v>0</v>
      </c>
      <c r="G134" s="461">
        <v>0</v>
      </c>
      <c r="H134" s="461">
        <v>0</v>
      </c>
      <c r="I134" s="461">
        <v>0</v>
      </c>
      <c r="J134" s="461">
        <v>0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0</v>
      </c>
      <c r="C135" s="461">
        <v>34.412300000000002</v>
      </c>
      <c r="D135" s="461">
        <v>34.412300000000002</v>
      </c>
      <c r="E135" s="462">
        <v>0</v>
      </c>
      <c r="F135" s="460">
        <v>0</v>
      </c>
      <c r="G135" s="461">
        <v>0</v>
      </c>
      <c r="H135" s="461">
        <v>0</v>
      </c>
      <c r="I135" s="461">
        <v>180.04900000000001</v>
      </c>
      <c r="J135" s="461">
        <v>180.04900000000001</v>
      </c>
      <c r="K135" s="463">
        <v>0</v>
      </c>
      <c r="L135" s="150"/>
      <c r="M135" s="459" t="str">
        <f t="shared" si="2"/>
        <v>X</v>
      </c>
    </row>
    <row r="136" spans="1:13" ht="14.45" customHeight="1" x14ac:dyDescent="0.2">
      <c r="A136" s="464" t="s">
        <v>402</v>
      </c>
      <c r="B136" s="460">
        <v>0</v>
      </c>
      <c r="C136" s="461">
        <v>34.412300000000002</v>
      </c>
      <c r="D136" s="461">
        <v>34.412300000000002</v>
      </c>
      <c r="E136" s="462">
        <v>0</v>
      </c>
      <c r="F136" s="460">
        <v>0</v>
      </c>
      <c r="G136" s="461">
        <v>0</v>
      </c>
      <c r="H136" s="461">
        <v>0</v>
      </c>
      <c r="I136" s="461">
        <v>180.04900000000001</v>
      </c>
      <c r="J136" s="461">
        <v>180.04900000000001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5267.0837640999998</v>
      </c>
      <c r="C137" s="461">
        <v>11245.058359999999</v>
      </c>
      <c r="D137" s="461">
        <v>5977.9745958999993</v>
      </c>
      <c r="E137" s="462">
        <v>2.1349685829273062</v>
      </c>
      <c r="F137" s="460">
        <v>11990.3438379</v>
      </c>
      <c r="G137" s="461">
        <v>2997.585959475</v>
      </c>
      <c r="H137" s="461">
        <v>6208.1985500000001</v>
      </c>
      <c r="I137" s="461">
        <v>13298.937390000001</v>
      </c>
      <c r="J137" s="461">
        <v>10301.351430525001</v>
      </c>
      <c r="K137" s="463">
        <v>1.1091372832832114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5263.5263193000001</v>
      </c>
      <c r="C138" s="461">
        <v>10032.31936</v>
      </c>
      <c r="D138" s="461">
        <v>4768.7930406999994</v>
      </c>
      <c r="E138" s="462">
        <v>1.9060072566207296</v>
      </c>
      <c r="F138" s="460">
        <v>11990.3438379</v>
      </c>
      <c r="G138" s="461">
        <v>2997.585959475</v>
      </c>
      <c r="H138" s="461">
        <v>6208.1968899999993</v>
      </c>
      <c r="I138" s="461">
        <v>13298.935820000001</v>
      </c>
      <c r="J138" s="461">
        <v>10301.349860525001</v>
      </c>
      <c r="K138" s="463">
        <v>1.1091371523445144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5263.5263193000001</v>
      </c>
      <c r="C139" s="461">
        <v>10032.31936</v>
      </c>
      <c r="D139" s="461">
        <v>4768.7930406999994</v>
      </c>
      <c r="E139" s="462">
        <v>1.9060072566207296</v>
      </c>
      <c r="F139" s="460">
        <v>11990.3438379</v>
      </c>
      <c r="G139" s="461">
        <v>2997.585959475</v>
      </c>
      <c r="H139" s="461">
        <v>6208.1968899999993</v>
      </c>
      <c r="I139" s="461">
        <v>13298.935820000001</v>
      </c>
      <c r="J139" s="461">
        <v>10301.349860525001</v>
      </c>
      <c r="K139" s="463">
        <v>1.1091371523445144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5263.5263193000001</v>
      </c>
      <c r="C140" s="461">
        <v>5890.3242900000005</v>
      </c>
      <c r="D140" s="461">
        <v>626.79797070000041</v>
      </c>
      <c r="E140" s="462">
        <v>1.1190832785240747</v>
      </c>
      <c r="F140" s="460">
        <v>7903.1971622000001</v>
      </c>
      <c r="G140" s="461">
        <v>1975.79929055</v>
      </c>
      <c r="H140" s="461">
        <v>624.77644999999995</v>
      </c>
      <c r="I140" s="461">
        <v>1391.51063</v>
      </c>
      <c r="J140" s="461">
        <v>-584.28866055000003</v>
      </c>
      <c r="K140" s="463">
        <v>0.17606933010040807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3914.0439032999998</v>
      </c>
      <c r="C141" s="461">
        <v>4967.7183499999992</v>
      </c>
      <c r="D141" s="461">
        <v>1053.6744466999994</v>
      </c>
      <c r="E141" s="462">
        <v>1.2692035329015159</v>
      </c>
      <c r="F141" s="460">
        <v>6337.0234612999993</v>
      </c>
      <c r="G141" s="461">
        <v>1584.2558653249998</v>
      </c>
      <c r="H141" s="461">
        <v>459.84732000000002</v>
      </c>
      <c r="I141" s="461">
        <v>1063.7085900000002</v>
      </c>
      <c r="J141" s="461">
        <v>-520.54727532499965</v>
      </c>
      <c r="K141" s="463">
        <v>0.16785618618836345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0</v>
      </c>
      <c r="C142" s="461">
        <v>1.5813599999999999</v>
      </c>
      <c r="D142" s="461">
        <v>1.5813599999999999</v>
      </c>
      <c r="E142" s="462">
        <v>0</v>
      </c>
      <c r="F142" s="460">
        <v>0</v>
      </c>
      <c r="G142" s="461">
        <v>0</v>
      </c>
      <c r="H142" s="461">
        <v>0</v>
      </c>
      <c r="I142" s="461">
        <v>0</v>
      </c>
      <c r="J142" s="461">
        <v>0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2.2480000000000002</v>
      </c>
      <c r="D143" s="461">
        <v>2.2480000000000002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54.967237999999995</v>
      </c>
      <c r="C144" s="461">
        <v>31.192619999999998</v>
      </c>
      <c r="D144" s="461">
        <v>-23.774617999999997</v>
      </c>
      <c r="E144" s="462">
        <v>0.56747657577410027</v>
      </c>
      <c r="F144" s="460">
        <v>39.7553743</v>
      </c>
      <c r="G144" s="461">
        <v>9.9388435749999999</v>
      </c>
      <c r="H144" s="461">
        <v>1.6890999999999998</v>
      </c>
      <c r="I144" s="461">
        <v>4.7046299999999999</v>
      </c>
      <c r="J144" s="461">
        <v>-5.2342135750000001</v>
      </c>
      <c r="K144" s="463">
        <v>0.11833947190380245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1294.5151780000001</v>
      </c>
      <c r="C145" s="461">
        <v>887.58395999999993</v>
      </c>
      <c r="D145" s="461">
        <v>-406.93121800000017</v>
      </c>
      <c r="E145" s="462">
        <v>0.68564971279154818</v>
      </c>
      <c r="F145" s="460">
        <v>1526.4183266</v>
      </c>
      <c r="G145" s="461">
        <v>381.60458165</v>
      </c>
      <c r="H145" s="461">
        <v>163.24002999999999</v>
      </c>
      <c r="I145" s="461">
        <v>323.09740999999997</v>
      </c>
      <c r="J145" s="461">
        <v>-58.507171650000032</v>
      </c>
      <c r="K145" s="463">
        <v>0.21167029009647634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3.40659</v>
      </c>
      <c r="D146" s="461">
        <v>3.40659</v>
      </c>
      <c r="E146" s="462">
        <v>0</v>
      </c>
      <c r="F146" s="460">
        <v>2.1251853999999999</v>
      </c>
      <c r="G146" s="461">
        <v>0.53129634999999997</v>
      </c>
      <c r="H146" s="461">
        <v>1.9736600000000002</v>
      </c>
      <c r="I146" s="461">
        <v>3.3944200000000002</v>
      </c>
      <c r="J146" s="461">
        <v>2.8631236500000004</v>
      </c>
      <c r="K146" s="463">
        <v>1.5972347636116833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0</v>
      </c>
      <c r="C147" s="461">
        <v>0.24662000000000001</v>
      </c>
      <c r="D147" s="461">
        <v>0.24662000000000001</v>
      </c>
      <c r="E147" s="462">
        <v>0</v>
      </c>
      <c r="F147" s="460">
        <v>0</v>
      </c>
      <c r="G147" s="461">
        <v>0</v>
      </c>
      <c r="H147" s="461">
        <v>0.55691000000000002</v>
      </c>
      <c r="I147" s="461">
        <v>0.84657000000000004</v>
      </c>
      <c r="J147" s="461">
        <v>0.84657000000000004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0</v>
      </c>
      <c r="C148" s="461">
        <v>3.1599699999999999</v>
      </c>
      <c r="D148" s="461">
        <v>3.1599699999999999</v>
      </c>
      <c r="E148" s="462">
        <v>0</v>
      </c>
      <c r="F148" s="460">
        <v>2.1251853999999999</v>
      </c>
      <c r="G148" s="461">
        <v>0.53129634999999997</v>
      </c>
      <c r="H148" s="461">
        <v>1.41675</v>
      </c>
      <c r="I148" s="461">
        <v>2.5478499999999999</v>
      </c>
      <c r="J148" s="461">
        <v>2.0165536500000001</v>
      </c>
      <c r="K148" s="463">
        <v>1.1988836362229855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3918.7940899999999</v>
      </c>
      <c r="D149" s="461">
        <v>3918.7940899999999</v>
      </c>
      <c r="E149" s="462">
        <v>0</v>
      </c>
      <c r="F149" s="460">
        <v>4085.0214903000001</v>
      </c>
      <c r="G149" s="461">
        <v>1021.255372575</v>
      </c>
      <c r="H149" s="461">
        <v>5581.3963800000001</v>
      </c>
      <c r="I149" s="461">
        <v>11890.59758</v>
      </c>
      <c r="J149" s="461">
        <v>10869.342207424999</v>
      </c>
      <c r="K149" s="463">
        <v>2.91077968824266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3918.7940899999999</v>
      </c>
      <c r="D150" s="461">
        <v>3918.7940899999999</v>
      </c>
      <c r="E150" s="462">
        <v>0</v>
      </c>
      <c r="F150" s="460">
        <v>4085.0214903000001</v>
      </c>
      <c r="G150" s="461">
        <v>1021.255372575</v>
      </c>
      <c r="H150" s="461">
        <v>5581.3963800000001</v>
      </c>
      <c r="I150" s="461">
        <v>11890.59758</v>
      </c>
      <c r="J150" s="461">
        <v>10869.342207424999</v>
      </c>
      <c r="K150" s="463">
        <v>2.91077968824266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219.79439000000002</v>
      </c>
      <c r="D151" s="461">
        <v>219.79439000000002</v>
      </c>
      <c r="E151" s="462">
        <v>0</v>
      </c>
      <c r="F151" s="460">
        <v>0</v>
      </c>
      <c r="G151" s="461">
        <v>0</v>
      </c>
      <c r="H151" s="461">
        <v>5.04E-2</v>
      </c>
      <c r="I151" s="461">
        <v>13.43319</v>
      </c>
      <c r="J151" s="461">
        <v>13.43319</v>
      </c>
      <c r="K151" s="463">
        <v>0</v>
      </c>
      <c r="L151" s="150"/>
      <c r="M151" s="459" t="str">
        <f t="shared" si="2"/>
        <v>X</v>
      </c>
    </row>
    <row r="152" spans="1:13" ht="14.45" customHeight="1" x14ac:dyDescent="0.2">
      <c r="A152" s="464" t="s">
        <v>418</v>
      </c>
      <c r="B152" s="460">
        <v>0</v>
      </c>
      <c r="C152" s="461">
        <v>219.79439000000002</v>
      </c>
      <c r="D152" s="461">
        <v>219.79439000000002</v>
      </c>
      <c r="E152" s="462">
        <v>0</v>
      </c>
      <c r="F152" s="460">
        <v>0</v>
      </c>
      <c r="G152" s="461">
        <v>0</v>
      </c>
      <c r="H152" s="461">
        <v>5.04E-2</v>
      </c>
      <c r="I152" s="461">
        <v>13.43319</v>
      </c>
      <c r="J152" s="461">
        <v>13.43319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3.5574448000000003</v>
      </c>
      <c r="C153" s="461">
        <v>367.41865999999999</v>
      </c>
      <c r="D153" s="461">
        <v>363.8612152</v>
      </c>
      <c r="E153" s="462">
        <v>103.2816194365124</v>
      </c>
      <c r="F153" s="460">
        <v>0</v>
      </c>
      <c r="G153" s="461">
        <v>0</v>
      </c>
      <c r="H153" s="461">
        <v>1.66E-3</v>
      </c>
      <c r="I153" s="461">
        <v>1.57E-3</v>
      </c>
      <c r="J153" s="461">
        <v>1.57E-3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367.39</v>
      </c>
      <c r="D154" s="461">
        <v>367.39</v>
      </c>
      <c r="E154" s="462">
        <v>0</v>
      </c>
      <c r="F154" s="460">
        <v>0</v>
      </c>
      <c r="G154" s="461">
        <v>0</v>
      </c>
      <c r="H154" s="461">
        <v>0</v>
      </c>
      <c r="I154" s="461">
        <v>0</v>
      </c>
      <c r="J154" s="461">
        <v>0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367.39</v>
      </c>
      <c r="D155" s="461">
        <v>367.39</v>
      </c>
      <c r="E155" s="462">
        <v>0</v>
      </c>
      <c r="F155" s="460">
        <v>0</v>
      </c>
      <c r="G155" s="461">
        <v>0</v>
      </c>
      <c r="H155" s="461">
        <v>0</v>
      </c>
      <c r="I155" s="461">
        <v>0</v>
      </c>
      <c r="J155" s="461">
        <v>0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0</v>
      </c>
      <c r="C156" s="461">
        <v>25</v>
      </c>
      <c r="D156" s="461">
        <v>25</v>
      </c>
      <c r="E156" s="462">
        <v>0</v>
      </c>
      <c r="F156" s="460">
        <v>0</v>
      </c>
      <c r="G156" s="461">
        <v>0</v>
      </c>
      <c r="H156" s="461">
        <v>0</v>
      </c>
      <c r="I156" s="461">
        <v>0</v>
      </c>
      <c r="J156" s="461">
        <v>0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342.39</v>
      </c>
      <c r="D157" s="461">
        <v>342.39</v>
      </c>
      <c r="E157" s="462">
        <v>0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3.5574448000000003</v>
      </c>
      <c r="C158" s="461">
        <v>2.8660000000000001E-2</v>
      </c>
      <c r="D158" s="461">
        <v>-3.5287848000000004</v>
      </c>
      <c r="E158" s="462">
        <v>8.056344261476665E-3</v>
      </c>
      <c r="F158" s="460">
        <v>0</v>
      </c>
      <c r="G158" s="461">
        <v>0</v>
      </c>
      <c r="H158" s="461">
        <v>1.66E-3</v>
      </c>
      <c r="I158" s="461">
        <v>1.57E-3</v>
      </c>
      <c r="J158" s="461">
        <v>1.57E-3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2.8660000000000001E-2</v>
      </c>
      <c r="D159" s="461">
        <v>2.8660000000000001E-2</v>
      </c>
      <c r="E159" s="462">
        <v>0</v>
      </c>
      <c r="F159" s="460">
        <v>0</v>
      </c>
      <c r="G159" s="461">
        <v>0</v>
      </c>
      <c r="H159" s="461">
        <v>1.66E-3</v>
      </c>
      <c r="I159" s="461">
        <v>1.57E-3</v>
      </c>
      <c r="J159" s="461">
        <v>1.57E-3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426</v>
      </c>
      <c r="B160" s="460">
        <v>0</v>
      </c>
      <c r="C160" s="461">
        <v>2.8660000000000001E-2</v>
      </c>
      <c r="D160" s="461">
        <v>2.8660000000000001E-2</v>
      </c>
      <c r="E160" s="462">
        <v>0</v>
      </c>
      <c r="F160" s="460">
        <v>0</v>
      </c>
      <c r="G160" s="461">
        <v>0</v>
      </c>
      <c r="H160" s="461">
        <v>1.66E-3</v>
      </c>
      <c r="I160" s="461">
        <v>1.57E-3</v>
      </c>
      <c r="J160" s="461">
        <v>1.57E-3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3.5574448000000003</v>
      </c>
      <c r="C161" s="461">
        <v>0</v>
      </c>
      <c r="D161" s="461">
        <v>-3.5574448000000003</v>
      </c>
      <c r="E161" s="462">
        <v>0</v>
      </c>
      <c r="F161" s="460">
        <v>0</v>
      </c>
      <c r="G161" s="461">
        <v>0</v>
      </c>
      <c r="H161" s="461">
        <v>0</v>
      </c>
      <c r="I161" s="461">
        <v>0</v>
      </c>
      <c r="J161" s="461">
        <v>0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3.5574448000000003</v>
      </c>
      <c r="C162" s="461">
        <v>0</v>
      </c>
      <c r="D162" s="461">
        <v>-3.5574448000000003</v>
      </c>
      <c r="E162" s="462">
        <v>0</v>
      </c>
      <c r="F162" s="460">
        <v>0</v>
      </c>
      <c r="G162" s="461">
        <v>0</v>
      </c>
      <c r="H162" s="461">
        <v>0</v>
      </c>
      <c r="I162" s="461">
        <v>0</v>
      </c>
      <c r="J162" s="461">
        <v>0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845.32033999999999</v>
      </c>
      <c r="D163" s="461">
        <v>845.32033999999999</v>
      </c>
      <c r="E163" s="462">
        <v>0</v>
      </c>
      <c r="F163" s="460">
        <v>0</v>
      </c>
      <c r="G163" s="461">
        <v>0</v>
      </c>
      <c r="H163" s="461">
        <v>0</v>
      </c>
      <c r="I163" s="461">
        <v>0</v>
      </c>
      <c r="J163" s="461">
        <v>0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845.32033999999999</v>
      </c>
      <c r="D164" s="461">
        <v>845.32033999999999</v>
      </c>
      <c r="E164" s="462">
        <v>0</v>
      </c>
      <c r="F164" s="460">
        <v>0</v>
      </c>
      <c r="G164" s="461">
        <v>0</v>
      </c>
      <c r="H164" s="461">
        <v>0</v>
      </c>
      <c r="I164" s="461">
        <v>0</v>
      </c>
      <c r="J164" s="461">
        <v>0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845.32033999999999</v>
      </c>
      <c r="D165" s="461">
        <v>845.32033999999999</v>
      </c>
      <c r="E165" s="462">
        <v>0</v>
      </c>
      <c r="F165" s="460">
        <v>0</v>
      </c>
      <c r="G165" s="461">
        <v>0</v>
      </c>
      <c r="H165" s="461">
        <v>0</v>
      </c>
      <c r="I165" s="461">
        <v>0</v>
      </c>
      <c r="J165" s="461">
        <v>0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432</v>
      </c>
      <c r="B166" s="460">
        <v>0</v>
      </c>
      <c r="C166" s="461">
        <v>845.32033999999999</v>
      </c>
      <c r="D166" s="461">
        <v>845.32033999999999</v>
      </c>
      <c r="E166" s="462">
        <v>0</v>
      </c>
      <c r="F166" s="460">
        <v>0</v>
      </c>
      <c r="G166" s="461">
        <v>0</v>
      </c>
      <c r="H166" s="461">
        <v>0</v>
      </c>
      <c r="I166" s="461">
        <v>0</v>
      </c>
      <c r="J166" s="461">
        <v>0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1541.65239</v>
      </c>
      <c r="D167" s="461">
        <v>1541.65239</v>
      </c>
      <c r="E167" s="462">
        <v>0</v>
      </c>
      <c r="F167" s="460">
        <v>0</v>
      </c>
      <c r="G167" s="461">
        <v>0</v>
      </c>
      <c r="H167" s="461">
        <v>416.56753000000003</v>
      </c>
      <c r="I167" s="461">
        <v>1011.83538</v>
      </c>
      <c r="J167" s="461">
        <v>1011.83538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1541.65239</v>
      </c>
      <c r="D168" s="461">
        <v>1541.65239</v>
      </c>
      <c r="E168" s="462">
        <v>0</v>
      </c>
      <c r="F168" s="460">
        <v>0</v>
      </c>
      <c r="G168" s="461">
        <v>0</v>
      </c>
      <c r="H168" s="461">
        <v>416.56753000000003</v>
      </c>
      <c r="I168" s="461">
        <v>1011.83538</v>
      </c>
      <c r="J168" s="461">
        <v>1011.83538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1541.65239</v>
      </c>
      <c r="D169" s="461">
        <v>1541.65239</v>
      </c>
      <c r="E169" s="462">
        <v>0</v>
      </c>
      <c r="F169" s="460">
        <v>0</v>
      </c>
      <c r="G169" s="461">
        <v>0</v>
      </c>
      <c r="H169" s="461">
        <v>416.56753000000003</v>
      </c>
      <c r="I169" s="461">
        <v>1011.83538</v>
      </c>
      <c r="J169" s="461">
        <v>1011.83538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21.944959999999998</v>
      </c>
      <c r="D170" s="461">
        <v>21.944959999999998</v>
      </c>
      <c r="E170" s="462">
        <v>0</v>
      </c>
      <c r="F170" s="460">
        <v>0</v>
      </c>
      <c r="G170" s="461">
        <v>0</v>
      </c>
      <c r="H170" s="461">
        <v>37.368699999999997</v>
      </c>
      <c r="I170" s="461">
        <v>82.656270000000006</v>
      </c>
      <c r="J170" s="461">
        <v>82.656270000000006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0</v>
      </c>
      <c r="C171" s="461">
        <v>21.944959999999998</v>
      </c>
      <c r="D171" s="461">
        <v>21.944959999999998</v>
      </c>
      <c r="E171" s="462">
        <v>0</v>
      </c>
      <c r="F171" s="460">
        <v>0</v>
      </c>
      <c r="G171" s="461">
        <v>0</v>
      </c>
      <c r="H171" s="461">
        <v>37.368699999999997</v>
      </c>
      <c r="I171" s="461">
        <v>82.656270000000006</v>
      </c>
      <c r="J171" s="461">
        <v>82.656270000000006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12.54</v>
      </c>
      <c r="D172" s="461">
        <v>12.54</v>
      </c>
      <c r="E172" s="462">
        <v>0</v>
      </c>
      <c r="F172" s="460">
        <v>0</v>
      </c>
      <c r="G172" s="461">
        <v>0</v>
      </c>
      <c r="H172" s="461">
        <v>3.91</v>
      </c>
      <c r="I172" s="461">
        <v>10.029999999999999</v>
      </c>
      <c r="J172" s="461">
        <v>10.029999999999999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439</v>
      </c>
      <c r="B173" s="460">
        <v>0</v>
      </c>
      <c r="C173" s="461">
        <v>11.52</v>
      </c>
      <c r="D173" s="461">
        <v>11.52</v>
      </c>
      <c r="E173" s="462">
        <v>0</v>
      </c>
      <c r="F173" s="460">
        <v>0</v>
      </c>
      <c r="G173" s="461">
        <v>0</v>
      </c>
      <c r="H173" s="461">
        <v>3.06</v>
      </c>
      <c r="I173" s="461">
        <v>8.16</v>
      </c>
      <c r="J173" s="461">
        <v>8.16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1.02</v>
      </c>
      <c r="D174" s="461">
        <v>1.02</v>
      </c>
      <c r="E174" s="462">
        <v>0</v>
      </c>
      <c r="F174" s="460">
        <v>0</v>
      </c>
      <c r="G174" s="461">
        <v>0</v>
      </c>
      <c r="H174" s="461">
        <v>0.85</v>
      </c>
      <c r="I174" s="461">
        <v>1.87</v>
      </c>
      <c r="J174" s="461">
        <v>1.87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12.74652</v>
      </c>
      <c r="D175" s="461">
        <v>12.74652</v>
      </c>
      <c r="E175" s="462">
        <v>0</v>
      </c>
      <c r="F175" s="460">
        <v>0</v>
      </c>
      <c r="G175" s="461">
        <v>0</v>
      </c>
      <c r="H175" s="461">
        <v>16.374220000000001</v>
      </c>
      <c r="I175" s="461">
        <v>64.965919999999997</v>
      </c>
      <c r="J175" s="461">
        <v>64.965919999999997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1.1100000000000001</v>
      </c>
      <c r="D176" s="461">
        <v>1.1100000000000001</v>
      </c>
      <c r="E176" s="462">
        <v>0</v>
      </c>
      <c r="F176" s="460">
        <v>0</v>
      </c>
      <c r="G176" s="461">
        <v>0</v>
      </c>
      <c r="H176" s="461">
        <v>0.748</v>
      </c>
      <c r="I176" s="461">
        <v>5.0780000000000003</v>
      </c>
      <c r="J176" s="461">
        <v>5.0780000000000003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0</v>
      </c>
      <c r="D177" s="461">
        <v>0</v>
      </c>
      <c r="E177" s="462">
        <v>0</v>
      </c>
      <c r="F177" s="460">
        <v>0</v>
      </c>
      <c r="G177" s="461">
        <v>0</v>
      </c>
      <c r="H177" s="461">
        <v>13.2507</v>
      </c>
      <c r="I177" s="461">
        <v>48.354300000000002</v>
      </c>
      <c r="J177" s="461">
        <v>48.354300000000002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11.636520000000001</v>
      </c>
      <c r="D178" s="461">
        <v>11.636520000000001</v>
      </c>
      <c r="E178" s="462">
        <v>0</v>
      </c>
      <c r="F178" s="460">
        <v>0</v>
      </c>
      <c r="G178" s="461">
        <v>0</v>
      </c>
      <c r="H178" s="461">
        <v>2.3755199999999999</v>
      </c>
      <c r="I178" s="461">
        <v>11.533620000000001</v>
      </c>
      <c r="J178" s="461">
        <v>11.533620000000001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3.2918799999999999</v>
      </c>
      <c r="D179" s="461">
        <v>3.2918799999999999</v>
      </c>
      <c r="E179" s="462">
        <v>0</v>
      </c>
      <c r="F179" s="460">
        <v>0</v>
      </c>
      <c r="G179" s="461">
        <v>0</v>
      </c>
      <c r="H179" s="461">
        <v>0.25470999999999999</v>
      </c>
      <c r="I179" s="461">
        <v>0.70035000000000003</v>
      </c>
      <c r="J179" s="461">
        <v>0.70035000000000003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446</v>
      </c>
      <c r="B180" s="460">
        <v>0</v>
      </c>
      <c r="C180" s="461">
        <v>3.2918799999999999</v>
      </c>
      <c r="D180" s="461">
        <v>3.2918799999999999</v>
      </c>
      <c r="E180" s="462">
        <v>0</v>
      </c>
      <c r="F180" s="460">
        <v>0</v>
      </c>
      <c r="G180" s="461">
        <v>0</v>
      </c>
      <c r="H180" s="461">
        <v>0.25470999999999999</v>
      </c>
      <c r="I180" s="461">
        <v>0.70035000000000003</v>
      </c>
      <c r="J180" s="461">
        <v>0.70035000000000003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0.36</v>
      </c>
      <c r="D181" s="461">
        <v>0.36</v>
      </c>
      <c r="E181" s="462">
        <v>0</v>
      </c>
      <c r="F181" s="460">
        <v>0</v>
      </c>
      <c r="G181" s="461">
        <v>0</v>
      </c>
      <c r="H181" s="461">
        <v>0.88</v>
      </c>
      <c r="I181" s="461">
        <v>1.9319999999999999</v>
      </c>
      <c r="J181" s="461">
        <v>1.9319999999999999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448</v>
      </c>
      <c r="B182" s="460">
        <v>0</v>
      </c>
      <c r="C182" s="461">
        <v>0.36</v>
      </c>
      <c r="D182" s="461">
        <v>0.36</v>
      </c>
      <c r="E182" s="462">
        <v>0</v>
      </c>
      <c r="F182" s="460">
        <v>0</v>
      </c>
      <c r="G182" s="461">
        <v>0</v>
      </c>
      <c r="H182" s="461">
        <v>0.88</v>
      </c>
      <c r="I182" s="461">
        <v>1.9319999999999999</v>
      </c>
      <c r="J182" s="461">
        <v>1.9319999999999999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335.55941999999999</v>
      </c>
      <c r="D183" s="461">
        <v>335.55941999999999</v>
      </c>
      <c r="E183" s="462">
        <v>0</v>
      </c>
      <c r="F183" s="460">
        <v>0</v>
      </c>
      <c r="G183" s="461">
        <v>0</v>
      </c>
      <c r="H183" s="461">
        <v>21.310369999999999</v>
      </c>
      <c r="I183" s="461">
        <v>62.220660000000002</v>
      </c>
      <c r="J183" s="461">
        <v>62.220660000000002</v>
      </c>
      <c r="K183" s="463">
        <v>0</v>
      </c>
      <c r="L183" s="150"/>
      <c r="M183" s="459" t="str">
        <f t="shared" si="2"/>
        <v>X</v>
      </c>
    </row>
    <row r="184" spans="1:13" ht="14.45" customHeight="1" x14ac:dyDescent="0.2">
      <c r="A184" s="464" t="s">
        <v>450</v>
      </c>
      <c r="B184" s="460">
        <v>0</v>
      </c>
      <c r="C184" s="461">
        <v>335.55941999999999</v>
      </c>
      <c r="D184" s="461">
        <v>335.55941999999999</v>
      </c>
      <c r="E184" s="462">
        <v>0</v>
      </c>
      <c r="F184" s="460">
        <v>0</v>
      </c>
      <c r="G184" s="461">
        <v>0</v>
      </c>
      <c r="H184" s="461">
        <v>21.310369999999999</v>
      </c>
      <c r="I184" s="461">
        <v>62.220660000000002</v>
      </c>
      <c r="J184" s="461">
        <v>62.220660000000002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1120.64408</v>
      </c>
      <c r="D185" s="461">
        <v>1120.64408</v>
      </c>
      <c r="E185" s="462">
        <v>0</v>
      </c>
      <c r="F185" s="460">
        <v>0</v>
      </c>
      <c r="G185" s="461">
        <v>0</v>
      </c>
      <c r="H185" s="461">
        <v>332.09426999999999</v>
      </c>
      <c r="I185" s="461">
        <v>778.29634999999996</v>
      </c>
      <c r="J185" s="461">
        <v>778.29634999999996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452</v>
      </c>
      <c r="B186" s="460">
        <v>0</v>
      </c>
      <c r="C186" s="461">
        <v>1120.64408</v>
      </c>
      <c r="D186" s="461">
        <v>1120.64408</v>
      </c>
      <c r="E186" s="462">
        <v>0</v>
      </c>
      <c r="F186" s="460">
        <v>0</v>
      </c>
      <c r="G186" s="461">
        <v>0</v>
      </c>
      <c r="H186" s="461">
        <v>332.09426999999999</v>
      </c>
      <c r="I186" s="461">
        <v>778.29634999999996</v>
      </c>
      <c r="J186" s="461">
        <v>778.29634999999996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34.565529999999995</v>
      </c>
      <c r="D187" s="461">
        <v>34.565529999999995</v>
      </c>
      <c r="E187" s="462">
        <v>0</v>
      </c>
      <c r="F187" s="460">
        <v>0</v>
      </c>
      <c r="G187" s="461">
        <v>0</v>
      </c>
      <c r="H187" s="461">
        <v>4.3752599999999999</v>
      </c>
      <c r="I187" s="461">
        <v>11.03383</v>
      </c>
      <c r="J187" s="461">
        <v>11.03383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454</v>
      </c>
      <c r="B188" s="460">
        <v>0</v>
      </c>
      <c r="C188" s="461">
        <v>34.565529999999995</v>
      </c>
      <c r="D188" s="461">
        <v>34.565529999999995</v>
      </c>
      <c r="E188" s="462">
        <v>0</v>
      </c>
      <c r="F188" s="460">
        <v>0</v>
      </c>
      <c r="G188" s="461">
        <v>0</v>
      </c>
      <c r="H188" s="461">
        <v>4.3752599999999999</v>
      </c>
      <c r="I188" s="461">
        <v>11.03383</v>
      </c>
      <c r="J188" s="461">
        <v>11.03383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0</v>
      </c>
      <c r="D189" s="461">
        <v>0</v>
      </c>
      <c r="E189" s="462">
        <v>0</v>
      </c>
      <c r="F189" s="460">
        <v>0</v>
      </c>
      <c r="G189" s="461">
        <v>0</v>
      </c>
      <c r="H189" s="461">
        <v>0.11156000000000001</v>
      </c>
      <c r="I189" s="461">
        <v>0.11156000000000001</v>
      </c>
      <c r="J189" s="461">
        <v>0.11156000000000001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0</v>
      </c>
      <c r="D190" s="461">
        <v>0</v>
      </c>
      <c r="E190" s="462">
        <v>0</v>
      </c>
      <c r="F190" s="460">
        <v>0</v>
      </c>
      <c r="G190" s="461">
        <v>0</v>
      </c>
      <c r="H190" s="461">
        <v>0.11156000000000001</v>
      </c>
      <c r="I190" s="461">
        <v>0.11156000000000001</v>
      </c>
      <c r="J190" s="461">
        <v>0.11156000000000001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0</v>
      </c>
      <c r="D191" s="461">
        <v>0</v>
      </c>
      <c r="E191" s="462">
        <v>0</v>
      </c>
      <c r="F191" s="460">
        <v>0</v>
      </c>
      <c r="G191" s="461">
        <v>0</v>
      </c>
      <c r="H191" s="461">
        <v>0.11156000000000001</v>
      </c>
      <c r="I191" s="461">
        <v>0.11156000000000001</v>
      </c>
      <c r="J191" s="461">
        <v>0.11156000000000001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0</v>
      </c>
      <c r="D192" s="461">
        <v>0</v>
      </c>
      <c r="E192" s="462">
        <v>0</v>
      </c>
      <c r="F192" s="460">
        <v>0</v>
      </c>
      <c r="G192" s="461">
        <v>0</v>
      </c>
      <c r="H192" s="461">
        <v>0.11156000000000001</v>
      </c>
      <c r="I192" s="461">
        <v>0.11156000000000001</v>
      </c>
      <c r="J192" s="461">
        <v>0.11156000000000001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0</v>
      </c>
      <c r="D193" s="461">
        <v>0</v>
      </c>
      <c r="E193" s="462">
        <v>0</v>
      </c>
      <c r="F193" s="460">
        <v>0</v>
      </c>
      <c r="G193" s="461">
        <v>0</v>
      </c>
      <c r="H193" s="461">
        <v>0.11156000000000001</v>
      </c>
      <c r="I193" s="461">
        <v>0.11156000000000001</v>
      </c>
      <c r="J193" s="461">
        <v>0.11156000000000001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333EB43D-A7A2-420C-A86D-A2A74C852C9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460</v>
      </c>
      <c r="B5" s="466" t="s">
        <v>461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1</v>
      </c>
    </row>
    <row r="6" spans="1:10" ht="14.45" customHeight="1" x14ac:dyDescent="0.2">
      <c r="A6" s="465" t="s">
        <v>460</v>
      </c>
      <c r="B6" s="466" t="s">
        <v>462</v>
      </c>
      <c r="C6" s="467">
        <v>187.28833</v>
      </c>
      <c r="D6" s="467">
        <v>148.21786000000003</v>
      </c>
      <c r="E6" s="467"/>
      <c r="F6" s="467">
        <v>59.445769999999996</v>
      </c>
      <c r="G6" s="467">
        <v>0</v>
      </c>
      <c r="H6" s="467">
        <v>59.445769999999996</v>
      </c>
      <c r="I6" s="468" t="s">
        <v>271</v>
      </c>
      <c r="J6" s="469" t="s">
        <v>1</v>
      </c>
    </row>
    <row r="7" spans="1:10" ht="14.45" customHeight="1" x14ac:dyDescent="0.2">
      <c r="A7" s="465" t="s">
        <v>460</v>
      </c>
      <c r="B7" s="466" t="s">
        <v>463</v>
      </c>
      <c r="C7" s="467">
        <v>0</v>
      </c>
      <c r="D7" s="467">
        <v>0</v>
      </c>
      <c r="E7" s="467"/>
      <c r="F7" s="467">
        <v>1.173</v>
      </c>
      <c r="G7" s="467">
        <v>0</v>
      </c>
      <c r="H7" s="467">
        <v>1.173</v>
      </c>
      <c r="I7" s="468" t="s">
        <v>271</v>
      </c>
      <c r="J7" s="469" t="s">
        <v>1</v>
      </c>
    </row>
    <row r="8" spans="1:10" ht="14.45" customHeight="1" x14ac:dyDescent="0.2">
      <c r="A8" s="465" t="s">
        <v>460</v>
      </c>
      <c r="B8" s="466" t="s">
        <v>464</v>
      </c>
      <c r="C8" s="467">
        <v>187.28833</v>
      </c>
      <c r="D8" s="467">
        <v>148.21786000000003</v>
      </c>
      <c r="E8" s="467"/>
      <c r="F8" s="467">
        <v>60.618769999999998</v>
      </c>
      <c r="G8" s="467">
        <v>0</v>
      </c>
      <c r="H8" s="467">
        <v>60.618769999999998</v>
      </c>
      <c r="I8" s="468" t="s">
        <v>271</v>
      </c>
      <c r="J8" s="469" t="s">
        <v>1</v>
      </c>
    </row>
    <row r="10" spans="1:10" ht="14.45" customHeight="1" x14ac:dyDescent="0.2">
      <c r="A10" s="465" t="s">
        <v>460</v>
      </c>
      <c r="B10" s="466" t="s">
        <v>461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0</v>
      </c>
    </row>
    <row r="11" spans="1:10" ht="14.45" customHeight="1" x14ac:dyDescent="0.2">
      <c r="A11" s="465" t="s">
        <v>465</v>
      </c>
      <c r="B11" s="466" t="s">
        <v>466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1</v>
      </c>
    </row>
    <row r="12" spans="1:10" ht="14.45" customHeight="1" x14ac:dyDescent="0.2">
      <c r="A12" s="465" t="s">
        <v>465</v>
      </c>
      <c r="B12" s="466" t="s">
        <v>462</v>
      </c>
      <c r="C12" s="467">
        <v>27.596010000000003</v>
      </c>
      <c r="D12" s="467">
        <v>29.268750000000004</v>
      </c>
      <c r="E12" s="467"/>
      <c r="F12" s="467">
        <v>3.9974000000000007</v>
      </c>
      <c r="G12" s="467">
        <v>0</v>
      </c>
      <c r="H12" s="467">
        <v>3.9974000000000007</v>
      </c>
      <c r="I12" s="468" t="s">
        <v>271</v>
      </c>
      <c r="J12" s="469" t="s">
        <v>1</v>
      </c>
    </row>
    <row r="13" spans="1:10" ht="14.45" customHeight="1" x14ac:dyDescent="0.2">
      <c r="A13" s="465" t="s">
        <v>465</v>
      </c>
      <c r="B13" s="466" t="s">
        <v>463</v>
      </c>
      <c r="C13" s="467">
        <v>0</v>
      </c>
      <c r="D13" s="467">
        <v>0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465</v>
      </c>
      <c r="B14" s="466" t="s">
        <v>467</v>
      </c>
      <c r="C14" s="467">
        <v>27.596010000000003</v>
      </c>
      <c r="D14" s="467">
        <v>29.268750000000004</v>
      </c>
      <c r="E14" s="467"/>
      <c r="F14" s="467">
        <v>3.9974000000000007</v>
      </c>
      <c r="G14" s="467">
        <v>0</v>
      </c>
      <c r="H14" s="467">
        <v>3.9974000000000007</v>
      </c>
      <c r="I14" s="468" t="s">
        <v>271</v>
      </c>
      <c r="J14" s="469" t="s">
        <v>1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468</v>
      </c>
    </row>
    <row r="16" spans="1:10" ht="14.45" customHeight="1" x14ac:dyDescent="0.2">
      <c r="A16" s="465" t="s">
        <v>469</v>
      </c>
      <c r="B16" s="466" t="s">
        <v>470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471</v>
      </c>
    </row>
    <row r="17" spans="1:10" ht="14.45" customHeight="1" x14ac:dyDescent="0.2">
      <c r="A17" s="465" t="s">
        <v>469</v>
      </c>
      <c r="B17" s="466" t="s">
        <v>462</v>
      </c>
      <c r="C17" s="467">
        <v>101.00622</v>
      </c>
      <c r="D17" s="467">
        <v>118.94911000000002</v>
      </c>
      <c r="E17" s="467"/>
      <c r="F17" s="467">
        <v>34.701029999999996</v>
      </c>
      <c r="G17" s="467">
        <v>0</v>
      </c>
      <c r="H17" s="467">
        <v>34.701029999999996</v>
      </c>
      <c r="I17" s="468" t="s">
        <v>271</v>
      </c>
      <c r="J17" s="469" t="s">
        <v>0</v>
      </c>
    </row>
    <row r="18" spans="1:10" ht="14.45" customHeight="1" x14ac:dyDescent="0.2">
      <c r="A18" s="465" t="s">
        <v>469</v>
      </c>
      <c r="B18" s="466" t="s">
        <v>472</v>
      </c>
      <c r="C18" s="467">
        <v>101.00622</v>
      </c>
      <c r="D18" s="467">
        <v>118.94911000000002</v>
      </c>
      <c r="E18" s="467"/>
      <c r="F18" s="467">
        <v>34.701029999999996</v>
      </c>
      <c r="G18" s="467">
        <v>0</v>
      </c>
      <c r="H18" s="467">
        <v>34.701029999999996</v>
      </c>
      <c r="I18" s="468" t="s">
        <v>271</v>
      </c>
      <c r="J18" s="469" t="s">
        <v>1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1</v>
      </c>
    </row>
    <row r="20" spans="1:10" ht="14.45" customHeight="1" x14ac:dyDescent="0.2">
      <c r="A20" s="465" t="s">
        <v>473</v>
      </c>
      <c r="B20" s="466" t="s">
        <v>474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1</v>
      </c>
    </row>
    <row r="21" spans="1:10" ht="14.45" customHeight="1" x14ac:dyDescent="0.2">
      <c r="A21" s="465" t="s">
        <v>473</v>
      </c>
      <c r="B21" s="466" t="s">
        <v>462</v>
      </c>
      <c r="C21" s="467">
        <v>58.686099999999996</v>
      </c>
      <c r="D21" s="467">
        <v>0</v>
      </c>
      <c r="E21" s="467"/>
      <c r="F21" s="467">
        <v>0</v>
      </c>
      <c r="G21" s="467">
        <v>0</v>
      </c>
      <c r="H21" s="467">
        <v>0</v>
      </c>
      <c r="I21" s="468" t="s">
        <v>271</v>
      </c>
      <c r="J21" s="469" t="s">
        <v>1</v>
      </c>
    </row>
    <row r="22" spans="1:10" ht="14.45" customHeight="1" x14ac:dyDescent="0.2">
      <c r="A22" s="465" t="s">
        <v>473</v>
      </c>
      <c r="B22" s="466" t="s">
        <v>475</v>
      </c>
      <c r="C22" s="467">
        <v>58.686099999999996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271</v>
      </c>
      <c r="J22" s="469" t="s">
        <v>1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468</v>
      </c>
    </row>
    <row r="24" spans="1:10" ht="14.45" customHeight="1" x14ac:dyDescent="0.2">
      <c r="A24" s="465" t="s">
        <v>476</v>
      </c>
      <c r="B24" s="466" t="s">
        <v>477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471</v>
      </c>
    </row>
    <row r="25" spans="1:10" ht="14.45" customHeight="1" x14ac:dyDescent="0.2">
      <c r="A25" s="465" t="s">
        <v>476</v>
      </c>
      <c r="B25" s="466" t="s">
        <v>462</v>
      </c>
      <c r="C25" s="467">
        <v>0</v>
      </c>
      <c r="D25" s="467">
        <v>0</v>
      </c>
      <c r="E25" s="467"/>
      <c r="F25" s="467">
        <v>18.746570000000002</v>
      </c>
      <c r="G25" s="467">
        <v>0</v>
      </c>
      <c r="H25" s="467">
        <v>18.746570000000002</v>
      </c>
      <c r="I25" s="468" t="s">
        <v>271</v>
      </c>
      <c r="J25" s="469" t="s">
        <v>0</v>
      </c>
    </row>
    <row r="26" spans="1:10" ht="14.45" customHeight="1" x14ac:dyDescent="0.2">
      <c r="A26" s="465" t="s">
        <v>476</v>
      </c>
      <c r="B26" s="466" t="s">
        <v>463</v>
      </c>
      <c r="C26" s="467">
        <v>0</v>
      </c>
      <c r="D26" s="467">
        <v>0</v>
      </c>
      <c r="E26" s="467"/>
      <c r="F26" s="467">
        <v>1.173</v>
      </c>
      <c r="G26" s="467">
        <v>0</v>
      </c>
      <c r="H26" s="467">
        <v>1.173</v>
      </c>
      <c r="I26" s="468" t="s">
        <v>271</v>
      </c>
      <c r="J26" s="469" t="s">
        <v>1</v>
      </c>
    </row>
    <row r="27" spans="1:10" ht="14.45" customHeight="1" x14ac:dyDescent="0.2">
      <c r="A27" s="465" t="s">
        <v>476</v>
      </c>
      <c r="B27" s="466" t="s">
        <v>478</v>
      </c>
      <c r="C27" s="467">
        <v>0</v>
      </c>
      <c r="D27" s="467">
        <v>0</v>
      </c>
      <c r="E27" s="467"/>
      <c r="F27" s="467">
        <v>19.91957</v>
      </c>
      <c r="G27" s="467">
        <v>0</v>
      </c>
      <c r="H27" s="467">
        <v>19.91957</v>
      </c>
      <c r="I27" s="468" t="s">
        <v>271</v>
      </c>
      <c r="J27" s="469" t="s">
        <v>1</v>
      </c>
    </row>
    <row r="28" spans="1:10" ht="14.45" customHeight="1" x14ac:dyDescent="0.2">
      <c r="A28" s="465" t="s">
        <v>271</v>
      </c>
      <c r="B28" s="466" t="s">
        <v>271</v>
      </c>
      <c r="C28" s="467" t="s">
        <v>271</v>
      </c>
      <c r="D28" s="467" t="s">
        <v>271</v>
      </c>
      <c r="E28" s="467"/>
      <c r="F28" s="467" t="s">
        <v>271</v>
      </c>
      <c r="G28" s="467" t="s">
        <v>271</v>
      </c>
      <c r="H28" s="467" t="s">
        <v>271</v>
      </c>
      <c r="I28" s="468" t="s">
        <v>271</v>
      </c>
      <c r="J28" s="469" t="s">
        <v>468</v>
      </c>
    </row>
    <row r="29" spans="1:10" ht="14.45" customHeight="1" x14ac:dyDescent="0.2">
      <c r="A29" s="465" t="s">
        <v>479</v>
      </c>
      <c r="B29" s="466" t="s">
        <v>480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471</v>
      </c>
    </row>
    <row r="30" spans="1:10" ht="14.45" customHeight="1" x14ac:dyDescent="0.2">
      <c r="A30" s="465" t="s">
        <v>479</v>
      </c>
      <c r="B30" s="466" t="s">
        <v>462</v>
      </c>
      <c r="C30" s="467">
        <v>0</v>
      </c>
      <c r="D30" s="467">
        <v>0</v>
      </c>
      <c r="E30" s="467"/>
      <c r="F30" s="467">
        <v>1.7000000000000001E-2</v>
      </c>
      <c r="G30" s="467">
        <v>0</v>
      </c>
      <c r="H30" s="467">
        <v>1.7000000000000001E-2</v>
      </c>
      <c r="I30" s="468" t="s">
        <v>271</v>
      </c>
      <c r="J30" s="469" t="s">
        <v>0</v>
      </c>
    </row>
    <row r="31" spans="1:10" ht="14.45" customHeight="1" x14ac:dyDescent="0.2">
      <c r="A31" s="465" t="s">
        <v>479</v>
      </c>
      <c r="B31" s="466" t="s">
        <v>481</v>
      </c>
      <c r="C31" s="467">
        <v>0</v>
      </c>
      <c r="D31" s="467">
        <v>0</v>
      </c>
      <c r="E31" s="467"/>
      <c r="F31" s="467">
        <v>1.7000000000000001E-2</v>
      </c>
      <c r="G31" s="467">
        <v>0</v>
      </c>
      <c r="H31" s="467">
        <v>1.7000000000000001E-2</v>
      </c>
      <c r="I31" s="468" t="s">
        <v>271</v>
      </c>
      <c r="J31" s="469" t="s">
        <v>1</v>
      </c>
    </row>
    <row r="32" spans="1:10" ht="14.45" customHeight="1" x14ac:dyDescent="0.2">
      <c r="A32" s="465" t="s">
        <v>271</v>
      </c>
      <c r="B32" s="466" t="s">
        <v>271</v>
      </c>
      <c r="C32" s="467" t="s">
        <v>271</v>
      </c>
      <c r="D32" s="467" t="s">
        <v>271</v>
      </c>
      <c r="E32" s="467"/>
      <c r="F32" s="467" t="s">
        <v>271</v>
      </c>
      <c r="G32" s="467" t="s">
        <v>271</v>
      </c>
      <c r="H32" s="467" t="s">
        <v>271</v>
      </c>
      <c r="I32" s="468" t="s">
        <v>271</v>
      </c>
      <c r="J32" s="469" t="s">
        <v>1</v>
      </c>
    </row>
    <row r="33" spans="1:10" ht="14.45" customHeight="1" x14ac:dyDescent="0.2">
      <c r="A33" s="465" t="s">
        <v>482</v>
      </c>
      <c r="B33" s="466" t="s">
        <v>483</v>
      </c>
      <c r="C33" s="467" t="s">
        <v>271</v>
      </c>
      <c r="D33" s="467" t="s">
        <v>271</v>
      </c>
      <c r="E33" s="467"/>
      <c r="F33" s="467" t="s">
        <v>271</v>
      </c>
      <c r="G33" s="467" t="s">
        <v>271</v>
      </c>
      <c r="H33" s="467" t="s">
        <v>271</v>
      </c>
      <c r="I33" s="468" t="s">
        <v>271</v>
      </c>
      <c r="J33" s="469" t="s">
        <v>468</v>
      </c>
    </row>
    <row r="34" spans="1:10" ht="14.45" customHeight="1" x14ac:dyDescent="0.2">
      <c r="A34" s="465" t="s">
        <v>482</v>
      </c>
      <c r="B34" s="466" t="s">
        <v>462</v>
      </c>
      <c r="C34" s="467">
        <v>0</v>
      </c>
      <c r="D34" s="467">
        <v>0</v>
      </c>
      <c r="E34" s="467"/>
      <c r="F34" s="467">
        <v>1.98377</v>
      </c>
      <c r="G34" s="467">
        <v>0</v>
      </c>
      <c r="H34" s="467">
        <v>1.98377</v>
      </c>
      <c r="I34" s="468" t="s">
        <v>271</v>
      </c>
      <c r="J34" s="469" t="s">
        <v>471</v>
      </c>
    </row>
    <row r="35" spans="1:10" ht="14.45" customHeight="1" x14ac:dyDescent="0.2">
      <c r="A35" s="465" t="s">
        <v>482</v>
      </c>
      <c r="B35" s="466" t="s">
        <v>484</v>
      </c>
      <c r="C35" s="467">
        <v>0</v>
      </c>
      <c r="D35" s="467">
        <v>0</v>
      </c>
      <c r="E35" s="467"/>
      <c r="F35" s="467">
        <v>1.98377</v>
      </c>
      <c r="G35" s="467">
        <v>0</v>
      </c>
      <c r="H35" s="467">
        <v>1.98377</v>
      </c>
      <c r="I35" s="468" t="s">
        <v>271</v>
      </c>
      <c r="J35" s="469" t="s">
        <v>0</v>
      </c>
    </row>
    <row r="36" spans="1:10" ht="14.45" customHeight="1" x14ac:dyDescent="0.2">
      <c r="A36" s="465" t="s">
        <v>271</v>
      </c>
      <c r="B36" s="466" t="s">
        <v>271</v>
      </c>
      <c r="C36" s="467" t="s">
        <v>271</v>
      </c>
      <c r="D36" s="467" t="s">
        <v>271</v>
      </c>
      <c r="E36" s="467"/>
      <c r="F36" s="467" t="s">
        <v>271</v>
      </c>
      <c r="G36" s="467" t="s">
        <v>271</v>
      </c>
      <c r="H36" s="467" t="s">
        <v>271</v>
      </c>
      <c r="I36" s="468" t="s">
        <v>271</v>
      </c>
      <c r="J36" s="469" t="s">
        <v>1</v>
      </c>
    </row>
    <row r="37" spans="1:10" ht="14.45" customHeight="1" x14ac:dyDescent="0.2">
      <c r="A37" s="465" t="s">
        <v>460</v>
      </c>
      <c r="B37" s="466" t="s">
        <v>464</v>
      </c>
      <c r="C37" s="467">
        <v>187.28832999999997</v>
      </c>
      <c r="D37" s="467">
        <v>148.21786000000003</v>
      </c>
      <c r="E37" s="467"/>
      <c r="F37" s="467">
        <v>60.618769999999998</v>
      </c>
      <c r="G37" s="467">
        <v>0</v>
      </c>
      <c r="H37" s="467">
        <v>60.618769999999998</v>
      </c>
      <c r="I37" s="468" t="s">
        <v>271</v>
      </c>
      <c r="J37" s="469" t="s">
        <v>468</v>
      </c>
    </row>
  </sheetData>
  <mergeCells count="3">
    <mergeCell ref="F3:I3"/>
    <mergeCell ref="C4:D4"/>
    <mergeCell ref="A1:I1"/>
  </mergeCells>
  <conditionalFormatting sqref="F9 F38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37">
    <cfRule type="expression" dxfId="45" priority="5">
      <formula>$H10&gt;0</formula>
    </cfRule>
  </conditionalFormatting>
  <conditionalFormatting sqref="A10:A37">
    <cfRule type="expression" dxfId="44" priority="2">
      <formula>AND($J10&lt;&gt;"mezeraKL",$J10&lt;&gt;"")</formula>
    </cfRule>
  </conditionalFormatting>
  <conditionalFormatting sqref="I10:I37">
    <cfRule type="expression" dxfId="43" priority="6">
      <formula>$I10&gt;1</formula>
    </cfRule>
  </conditionalFormatting>
  <conditionalFormatting sqref="B10:B37">
    <cfRule type="expression" dxfId="42" priority="1">
      <formula>OR($J10="NS",$J10="SumaNS",$J10="Účet")</formula>
    </cfRule>
  </conditionalFormatting>
  <conditionalFormatting sqref="A10:D37 F10:I37">
    <cfRule type="expression" dxfId="41" priority="8">
      <formula>AND($J10&lt;&gt;"",$J10&lt;&gt;"mezeraKL")</formula>
    </cfRule>
  </conditionalFormatting>
  <conditionalFormatting sqref="B10:D37 F10:I37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37 F10:I37">
    <cfRule type="expression" dxfId="39" priority="4">
      <formula>OR($J10="SumaNS",$J10="NS")</formula>
    </cfRule>
  </conditionalFormatting>
  <hyperlinks>
    <hyperlink ref="A2" location="Obsah!A1" display="Zpět na Obsah  KL 01  1.-4.měsíc" xr:uid="{5BA7DB26-2B64-4B32-BD66-22940BE87B1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11.57557171865386</v>
      </c>
      <c r="M3" s="98">
        <f>SUBTOTAL(9,M5:M1048576)</f>
        <v>5135.45</v>
      </c>
      <c r="N3" s="99">
        <f>SUBTOTAL(9,N5:N1048576)</f>
        <v>59445.769782560965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460</v>
      </c>
      <c r="B5" s="479" t="s">
        <v>461</v>
      </c>
      <c r="C5" s="480" t="s">
        <v>479</v>
      </c>
      <c r="D5" s="481" t="s">
        <v>480</v>
      </c>
      <c r="E5" s="482">
        <v>50113001</v>
      </c>
      <c r="F5" s="481" t="s">
        <v>485</v>
      </c>
      <c r="G5" s="480" t="s">
        <v>486</v>
      </c>
      <c r="H5" s="480">
        <v>175868</v>
      </c>
      <c r="I5" s="480">
        <v>75868</v>
      </c>
      <c r="J5" s="480" t="s">
        <v>487</v>
      </c>
      <c r="K5" s="480" t="s">
        <v>488</v>
      </c>
      <c r="L5" s="483">
        <v>1.133</v>
      </c>
      <c r="M5" s="483">
        <v>15</v>
      </c>
      <c r="N5" s="484">
        <v>16.995000000000001</v>
      </c>
    </row>
    <row r="6" spans="1:14" ht="14.45" customHeight="1" x14ac:dyDescent="0.2">
      <c r="A6" s="485" t="s">
        <v>460</v>
      </c>
      <c r="B6" s="486" t="s">
        <v>461</v>
      </c>
      <c r="C6" s="487" t="s">
        <v>479</v>
      </c>
      <c r="D6" s="488" t="s">
        <v>480</v>
      </c>
      <c r="E6" s="489">
        <v>50113001</v>
      </c>
      <c r="F6" s="488" t="s">
        <v>485</v>
      </c>
      <c r="G6" s="487" t="s">
        <v>486</v>
      </c>
      <c r="H6" s="487">
        <v>230918</v>
      </c>
      <c r="I6" s="487">
        <v>230918</v>
      </c>
      <c r="J6" s="487" t="s">
        <v>489</v>
      </c>
      <c r="K6" s="487" t="s">
        <v>490</v>
      </c>
      <c r="L6" s="490">
        <v>0</v>
      </c>
      <c r="M6" s="490">
        <v>0</v>
      </c>
      <c r="N6" s="491">
        <v>0</v>
      </c>
    </row>
    <row r="7" spans="1:14" ht="14.45" customHeight="1" x14ac:dyDescent="0.2">
      <c r="A7" s="485" t="s">
        <v>460</v>
      </c>
      <c r="B7" s="486" t="s">
        <v>461</v>
      </c>
      <c r="C7" s="487" t="s">
        <v>465</v>
      </c>
      <c r="D7" s="488" t="s">
        <v>466</v>
      </c>
      <c r="E7" s="489">
        <v>50113001</v>
      </c>
      <c r="F7" s="488" t="s">
        <v>485</v>
      </c>
      <c r="G7" s="487" t="s">
        <v>486</v>
      </c>
      <c r="H7" s="487">
        <v>100362</v>
      </c>
      <c r="I7" s="487">
        <v>362</v>
      </c>
      <c r="J7" s="487" t="s">
        <v>491</v>
      </c>
      <c r="K7" s="487" t="s">
        <v>492</v>
      </c>
      <c r="L7" s="490">
        <v>72.86</v>
      </c>
      <c r="M7" s="490">
        <v>3</v>
      </c>
      <c r="N7" s="491">
        <v>218.57999999999998</v>
      </c>
    </row>
    <row r="8" spans="1:14" ht="14.45" customHeight="1" x14ac:dyDescent="0.2">
      <c r="A8" s="485" t="s">
        <v>460</v>
      </c>
      <c r="B8" s="486" t="s">
        <v>461</v>
      </c>
      <c r="C8" s="487" t="s">
        <v>465</v>
      </c>
      <c r="D8" s="488" t="s">
        <v>466</v>
      </c>
      <c r="E8" s="489">
        <v>50113001</v>
      </c>
      <c r="F8" s="488" t="s">
        <v>485</v>
      </c>
      <c r="G8" s="487" t="s">
        <v>486</v>
      </c>
      <c r="H8" s="487">
        <v>920304</v>
      </c>
      <c r="I8" s="487">
        <v>0</v>
      </c>
      <c r="J8" s="487" t="s">
        <v>493</v>
      </c>
      <c r="K8" s="487" t="s">
        <v>271</v>
      </c>
      <c r="L8" s="490">
        <v>261.80300005288495</v>
      </c>
      <c r="M8" s="490">
        <v>2</v>
      </c>
      <c r="N8" s="491">
        <v>523.60600010576991</v>
      </c>
    </row>
    <row r="9" spans="1:14" ht="14.45" customHeight="1" x14ac:dyDescent="0.2">
      <c r="A9" s="485" t="s">
        <v>460</v>
      </c>
      <c r="B9" s="486" t="s">
        <v>461</v>
      </c>
      <c r="C9" s="487" t="s">
        <v>465</v>
      </c>
      <c r="D9" s="488" t="s">
        <v>466</v>
      </c>
      <c r="E9" s="489">
        <v>50113001</v>
      </c>
      <c r="F9" s="488" t="s">
        <v>485</v>
      </c>
      <c r="G9" s="487" t="s">
        <v>486</v>
      </c>
      <c r="H9" s="487">
        <v>920067</v>
      </c>
      <c r="I9" s="487">
        <v>0</v>
      </c>
      <c r="J9" s="487" t="s">
        <v>494</v>
      </c>
      <c r="K9" s="487" t="s">
        <v>271</v>
      </c>
      <c r="L9" s="490">
        <v>107.14359999999999</v>
      </c>
      <c r="M9" s="490">
        <v>1</v>
      </c>
      <c r="N9" s="491">
        <v>107.14359999999999</v>
      </c>
    </row>
    <row r="10" spans="1:14" ht="14.45" customHeight="1" x14ac:dyDescent="0.2">
      <c r="A10" s="485" t="s">
        <v>460</v>
      </c>
      <c r="B10" s="486" t="s">
        <v>461</v>
      </c>
      <c r="C10" s="487" t="s">
        <v>465</v>
      </c>
      <c r="D10" s="488" t="s">
        <v>466</v>
      </c>
      <c r="E10" s="489">
        <v>50113001</v>
      </c>
      <c r="F10" s="488" t="s">
        <v>485</v>
      </c>
      <c r="G10" s="487" t="s">
        <v>486</v>
      </c>
      <c r="H10" s="487">
        <v>841560</v>
      </c>
      <c r="I10" s="487">
        <v>0</v>
      </c>
      <c r="J10" s="487" t="s">
        <v>495</v>
      </c>
      <c r="K10" s="487" t="s">
        <v>271</v>
      </c>
      <c r="L10" s="490">
        <v>207.68130292083245</v>
      </c>
      <c r="M10" s="490">
        <v>15</v>
      </c>
      <c r="N10" s="491">
        <v>3115.2195438124868</v>
      </c>
    </row>
    <row r="11" spans="1:14" ht="14.45" customHeight="1" x14ac:dyDescent="0.2">
      <c r="A11" s="485" t="s">
        <v>460</v>
      </c>
      <c r="B11" s="486" t="s">
        <v>461</v>
      </c>
      <c r="C11" s="487" t="s">
        <v>465</v>
      </c>
      <c r="D11" s="488" t="s">
        <v>466</v>
      </c>
      <c r="E11" s="489">
        <v>50113001</v>
      </c>
      <c r="F11" s="488" t="s">
        <v>485</v>
      </c>
      <c r="G11" s="487" t="s">
        <v>486</v>
      </c>
      <c r="H11" s="487">
        <v>207962</v>
      </c>
      <c r="I11" s="487">
        <v>207962</v>
      </c>
      <c r="J11" s="487" t="s">
        <v>496</v>
      </c>
      <c r="K11" s="487" t="s">
        <v>497</v>
      </c>
      <c r="L11" s="490">
        <v>32.859999999999992</v>
      </c>
      <c r="M11" s="490">
        <v>1</v>
      </c>
      <c r="N11" s="491">
        <v>32.859999999999992</v>
      </c>
    </row>
    <row r="12" spans="1:14" ht="14.45" customHeight="1" x14ac:dyDescent="0.2">
      <c r="A12" s="485" t="s">
        <v>460</v>
      </c>
      <c r="B12" s="486" t="s">
        <v>461</v>
      </c>
      <c r="C12" s="487" t="s">
        <v>469</v>
      </c>
      <c r="D12" s="488" t="s">
        <v>470</v>
      </c>
      <c r="E12" s="489">
        <v>50113001</v>
      </c>
      <c r="F12" s="488" t="s">
        <v>485</v>
      </c>
      <c r="G12" s="487" t="s">
        <v>486</v>
      </c>
      <c r="H12" s="487">
        <v>845282</v>
      </c>
      <c r="I12" s="487">
        <v>107133</v>
      </c>
      <c r="J12" s="487" t="s">
        <v>498</v>
      </c>
      <c r="K12" s="487" t="s">
        <v>499</v>
      </c>
      <c r="L12" s="490">
        <v>883.2464211309665</v>
      </c>
      <c r="M12" s="490">
        <v>10</v>
      </c>
      <c r="N12" s="491">
        <v>8832.4642113096652</v>
      </c>
    </row>
    <row r="13" spans="1:14" ht="14.45" customHeight="1" x14ac:dyDescent="0.2">
      <c r="A13" s="485" t="s">
        <v>460</v>
      </c>
      <c r="B13" s="486" t="s">
        <v>461</v>
      </c>
      <c r="C13" s="487" t="s">
        <v>469</v>
      </c>
      <c r="D13" s="488" t="s">
        <v>470</v>
      </c>
      <c r="E13" s="489">
        <v>50113001</v>
      </c>
      <c r="F13" s="488" t="s">
        <v>485</v>
      </c>
      <c r="G13" s="487" t="s">
        <v>486</v>
      </c>
      <c r="H13" s="487">
        <v>215956</v>
      </c>
      <c r="I13" s="487">
        <v>215956</v>
      </c>
      <c r="J13" s="487" t="s">
        <v>500</v>
      </c>
      <c r="K13" s="487" t="s">
        <v>501</v>
      </c>
      <c r="L13" s="490">
        <v>636.05364422881587</v>
      </c>
      <c r="M13" s="490">
        <v>26</v>
      </c>
      <c r="N13" s="491">
        <v>16537.394749949213</v>
      </c>
    </row>
    <row r="14" spans="1:14" ht="14.45" customHeight="1" x14ac:dyDescent="0.2">
      <c r="A14" s="485" t="s">
        <v>460</v>
      </c>
      <c r="B14" s="486" t="s">
        <v>461</v>
      </c>
      <c r="C14" s="487" t="s">
        <v>469</v>
      </c>
      <c r="D14" s="488" t="s">
        <v>470</v>
      </c>
      <c r="E14" s="489">
        <v>50113001</v>
      </c>
      <c r="F14" s="488" t="s">
        <v>485</v>
      </c>
      <c r="G14" s="487" t="s">
        <v>486</v>
      </c>
      <c r="H14" s="487">
        <v>847983</v>
      </c>
      <c r="I14" s="487">
        <v>149868</v>
      </c>
      <c r="J14" s="487" t="s">
        <v>502</v>
      </c>
      <c r="K14" s="487" t="s">
        <v>271</v>
      </c>
      <c r="L14" s="490">
        <v>1228.0885714285714</v>
      </c>
      <c r="M14" s="490">
        <v>1</v>
      </c>
      <c r="N14" s="491">
        <v>1228.0885714285714</v>
      </c>
    </row>
    <row r="15" spans="1:14" ht="14.45" customHeight="1" x14ac:dyDescent="0.2">
      <c r="A15" s="485" t="s">
        <v>460</v>
      </c>
      <c r="B15" s="486" t="s">
        <v>461</v>
      </c>
      <c r="C15" s="487" t="s">
        <v>469</v>
      </c>
      <c r="D15" s="488" t="s">
        <v>470</v>
      </c>
      <c r="E15" s="489">
        <v>50113001</v>
      </c>
      <c r="F15" s="488" t="s">
        <v>485</v>
      </c>
      <c r="G15" s="487" t="s">
        <v>486</v>
      </c>
      <c r="H15" s="487">
        <v>147208</v>
      </c>
      <c r="I15" s="487">
        <v>103543</v>
      </c>
      <c r="J15" s="487" t="s">
        <v>503</v>
      </c>
      <c r="K15" s="487" t="s">
        <v>504</v>
      </c>
      <c r="L15" s="490">
        <v>964.47999999999945</v>
      </c>
      <c r="M15" s="490">
        <v>1</v>
      </c>
      <c r="N15" s="491">
        <v>964.47999999999945</v>
      </c>
    </row>
    <row r="16" spans="1:14" ht="14.45" customHeight="1" x14ac:dyDescent="0.2">
      <c r="A16" s="485" t="s">
        <v>460</v>
      </c>
      <c r="B16" s="486" t="s">
        <v>461</v>
      </c>
      <c r="C16" s="487" t="s">
        <v>469</v>
      </c>
      <c r="D16" s="488" t="s">
        <v>470</v>
      </c>
      <c r="E16" s="489">
        <v>50113001</v>
      </c>
      <c r="F16" s="488" t="s">
        <v>485</v>
      </c>
      <c r="G16" s="487" t="s">
        <v>486</v>
      </c>
      <c r="H16" s="487">
        <v>126816</v>
      </c>
      <c r="I16" s="487">
        <v>26816</v>
      </c>
      <c r="J16" s="487" t="s">
        <v>505</v>
      </c>
      <c r="K16" s="487" t="s">
        <v>506</v>
      </c>
      <c r="L16" s="490">
        <v>1436.1805193705627</v>
      </c>
      <c r="M16" s="490">
        <v>2</v>
      </c>
      <c r="N16" s="491">
        <v>2872.3610387411254</v>
      </c>
    </row>
    <row r="17" spans="1:14" ht="14.45" customHeight="1" x14ac:dyDescent="0.2">
      <c r="A17" s="485" t="s">
        <v>460</v>
      </c>
      <c r="B17" s="486" t="s">
        <v>461</v>
      </c>
      <c r="C17" s="487" t="s">
        <v>469</v>
      </c>
      <c r="D17" s="488" t="s">
        <v>470</v>
      </c>
      <c r="E17" s="489">
        <v>50113001</v>
      </c>
      <c r="F17" s="488" t="s">
        <v>485</v>
      </c>
      <c r="G17" s="487" t="s">
        <v>486</v>
      </c>
      <c r="H17" s="487">
        <v>186403</v>
      </c>
      <c r="I17" s="487">
        <v>85170</v>
      </c>
      <c r="J17" s="487" t="s">
        <v>507</v>
      </c>
      <c r="K17" s="487" t="s">
        <v>508</v>
      </c>
      <c r="L17" s="490">
        <v>711.03939999924057</v>
      </c>
      <c r="M17" s="490">
        <v>3</v>
      </c>
      <c r="N17" s="491">
        <v>2133.1181999977216</v>
      </c>
    </row>
    <row r="18" spans="1:14" ht="14.45" customHeight="1" x14ac:dyDescent="0.2">
      <c r="A18" s="485" t="s">
        <v>460</v>
      </c>
      <c r="B18" s="486" t="s">
        <v>461</v>
      </c>
      <c r="C18" s="487" t="s">
        <v>469</v>
      </c>
      <c r="D18" s="488" t="s">
        <v>470</v>
      </c>
      <c r="E18" s="489">
        <v>50113001</v>
      </c>
      <c r="F18" s="488" t="s">
        <v>485</v>
      </c>
      <c r="G18" s="487" t="s">
        <v>486</v>
      </c>
      <c r="H18" s="487">
        <v>847178</v>
      </c>
      <c r="I18" s="487">
        <v>107496</v>
      </c>
      <c r="J18" s="487" t="s">
        <v>509</v>
      </c>
      <c r="K18" s="487" t="s">
        <v>510</v>
      </c>
      <c r="L18" s="490">
        <v>711.04062115778618</v>
      </c>
      <c r="M18" s="490">
        <v>3</v>
      </c>
      <c r="N18" s="491">
        <v>2133.1218634733586</v>
      </c>
    </row>
    <row r="19" spans="1:14" ht="14.45" customHeight="1" x14ac:dyDescent="0.2">
      <c r="A19" s="485" t="s">
        <v>460</v>
      </c>
      <c r="B19" s="486" t="s">
        <v>461</v>
      </c>
      <c r="C19" s="487" t="s">
        <v>476</v>
      </c>
      <c r="D19" s="488" t="s">
        <v>477</v>
      </c>
      <c r="E19" s="489">
        <v>50113001</v>
      </c>
      <c r="F19" s="488" t="s">
        <v>485</v>
      </c>
      <c r="G19" s="487" t="s">
        <v>486</v>
      </c>
      <c r="H19" s="487">
        <v>196886</v>
      </c>
      <c r="I19" s="487">
        <v>96886</v>
      </c>
      <c r="J19" s="487" t="s">
        <v>511</v>
      </c>
      <c r="K19" s="487" t="s">
        <v>512</v>
      </c>
      <c r="L19" s="490">
        <v>50.16</v>
      </c>
      <c r="M19" s="490">
        <v>66</v>
      </c>
      <c r="N19" s="491">
        <v>3310.56</v>
      </c>
    </row>
    <row r="20" spans="1:14" ht="14.45" customHeight="1" x14ac:dyDescent="0.2">
      <c r="A20" s="485" t="s">
        <v>460</v>
      </c>
      <c r="B20" s="486" t="s">
        <v>461</v>
      </c>
      <c r="C20" s="487" t="s">
        <v>476</v>
      </c>
      <c r="D20" s="488" t="s">
        <v>477</v>
      </c>
      <c r="E20" s="489">
        <v>50113001</v>
      </c>
      <c r="F20" s="488" t="s">
        <v>485</v>
      </c>
      <c r="G20" s="487" t="s">
        <v>486</v>
      </c>
      <c r="H20" s="487">
        <v>100362</v>
      </c>
      <c r="I20" s="487">
        <v>362</v>
      </c>
      <c r="J20" s="487" t="s">
        <v>491</v>
      </c>
      <c r="K20" s="487" t="s">
        <v>492</v>
      </c>
      <c r="L20" s="490">
        <v>72.753333333333345</v>
      </c>
      <c r="M20" s="490">
        <v>6</v>
      </c>
      <c r="N20" s="491">
        <v>436.52000000000004</v>
      </c>
    </row>
    <row r="21" spans="1:14" ht="14.45" customHeight="1" x14ac:dyDescent="0.2">
      <c r="A21" s="485" t="s">
        <v>460</v>
      </c>
      <c r="B21" s="486" t="s">
        <v>461</v>
      </c>
      <c r="C21" s="487" t="s">
        <v>476</v>
      </c>
      <c r="D21" s="488" t="s">
        <v>477</v>
      </c>
      <c r="E21" s="489">
        <v>50113001</v>
      </c>
      <c r="F21" s="488" t="s">
        <v>485</v>
      </c>
      <c r="G21" s="487" t="s">
        <v>486</v>
      </c>
      <c r="H21" s="487">
        <v>196610</v>
      </c>
      <c r="I21" s="487">
        <v>96610</v>
      </c>
      <c r="J21" s="487" t="s">
        <v>513</v>
      </c>
      <c r="K21" s="487" t="s">
        <v>514</v>
      </c>
      <c r="L21" s="490">
        <v>51.739999999999988</v>
      </c>
      <c r="M21" s="490">
        <v>4</v>
      </c>
      <c r="N21" s="491">
        <v>206.95999999999995</v>
      </c>
    </row>
    <row r="22" spans="1:14" ht="14.45" customHeight="1" x14ac:dyDescent="0.2">
      <c r="A22" s="485" t="s">
        <v>460</v>
      </c>
      <c r="B22" s="486" t="s">
        <v>461</v>
      </c>
      <c r="C22" s="487" t="s">
        <v>476</v>
      </c>
      <c r="D22" s="488" t="s">
        <v>477</v>
      </c>
      <c r="E22" s="489">
        <v>50113001</v>
      </c>
      <c r="F22" s="488" t="s">
        <v>485</v>
      </c>
      <c r="G22" s="487" t="s">
        <v>486</v>
      </c>
      <c r="H22" s="487">
        <v>156926</v>
      </c>
      <c r="I22" s="487">
        <v>56926</v>
      </c>
      <c r="J22" s="487" t="s">
        <v>515</v>
      </c>
      <c r="K22" s="487" t="s">
        <v>516</v>
      </c>
      <c r="L22" s="490">
        <v>48.4</v>
      </c>
      <c r="M22" s="490">
        <v>7</v>
      </c>
      <c r="N22" s="491">
        <v>338.8</v>
      </c>
    </row>
    <row r="23" spans="1:14" ht="14.45" customHeight="1" x14ac:dyDescent="0.2">
      <c r="A23" s="485" t="s">
        <v>460</v>
      </c>
      <c r="B23" s="486" t="s">
        <v>461</v>
      </c>
      <c r="C23" s="487" t="s">
        <v>476</v>
      </c>
      <c r="D23" s="488" t="s">
        <v>477</v>
      </c>
      <c r="E23" s="489">
        <v>50113001</v>
      </c>
      <c r="F23" s="488" t="s">
        <v>485</v>
      </c>
      <c r="G23" s="487" t="s">
        <v>486</v>
      </c>
      <c r="H23" s="487">
        <v>208456</v>
      </c>
      <c r="I23" s="487">
        <v>208456</v>
      </c>
      <c r="J23" s="487" t="s">
        <v>517</v>
      </c>
      <c r="K23" s="487" t="s">
        <v>518</v>
      </c>
      <c r="L23" s="490">
        <v>738.54</v>
      </c>
      <c r="M23" s="490">
        <v>0.15</v>
      </c>
      <c r="N23" s="491">
        <v>110.78099999999999</v>
      </c>
    </row>
    <row r="24" spans="1:14" ht="14.45" customHeight="1" x14ac:dyDescent="0.2">
      <c r="A24" s="485" t="s">
        <v>460</v>
      </c>
      <c r="B24" s="486" t="s">
        <v>461</v>
      </c>
      <c r="C24" s="487" t="s">
        <v>476</v>
      </c>
      <c r="D24" s="488" t="s">
        <v>477</v>
      </c>
      <c r="E24" s="489">
        <v>50113001</v>
      </c>
      <c r="F24" s="488" t="s">
        <v>485</v>
      </c>
      <c r="G24" s="487" t="s">
        <v>486</v>
      </c>
      <c r="H24" s="487">
        <v>243864</v>
      </c>
      <c r="I24" s="487">
        <v>243864</v>
      </c>
      <c r="J24" s="487" t="s">
        <v>519</v>
      </c>
      <c r="K24" s="487" t="s">
        <v>520</v>
      </c>
      <c r="L24" s="490">
        <v>65.650000000000034</v>
      </c>
      <c r="M24" s="490">
        <v>3</v>
      </c>
      <c r="N24" s="491">
        <v>196.9500000000001</v>
      </c>
    </row>
    <row r="25" spans="1:14" ht="14.45" customHeight="1" x14ac:dyDescent="0.2">
      <c r="A25" s="485" t="s">
        <v>460</v>
      </c>
      <c r="B25" s="486" t="s">
        <v>461</v>
      </c>
      <c r="C25" s="487" t="s">
        <v>476</v>
      </c>
      <c r="D25" s="488" t="s">
        <v>477</v>
      </c>
      <c r="E25" s="489">
        <v>50113001</v>
      </c>
      <c r="F25" s="488" t="s">
        <v>485</v>
      </c>
      <c r="G25" s="487" t="s">
        <v>486</v>
      </c>
      <c r="H25" s="487">
        <v>502417</v>
      </c>
      <c r="I25" s="487">
        <v>250256</v>
      </c>
      <c r="J25" s="487" t="s">
        <v>521</v>
      </c>
      <c r="K25" s="487" t="s">
        <v>522</v>
      </c>
      <c r="L25" s="490">
        <v>0</v>
      </c>
      <c r="M25" s="490">
        <v>4028</v>
      </c>
      <c r="N25" s="491">
        <v>0</v>
      </c>
    </row>
    <row r="26" spans="1:14" ht="14.45" customHeight="1" x14ac:dyDescent="0.2">
      <c r="A26" s="485" t="s">
        <v>460</v>
      </c>
      <c r="B26" s="486" t="s">
        <v>461</v>
      </c>
      <c r="C26" s="487" t="s">
        <v>476</v>
      </c>
      <c r="D26" s="488" t="s">
        <v>477</v>
      </c>
      <c r="E26" s="489">
        <v>50113001</v>
      </c>
      <c r="F26" s="488" t="s">
        <v>485</v>
      </c>
      <c r="G26" s="487" t="s">
        <v>486</v>
      </c>
      <c r="H26" s="487">
        <v>499329</v>
      </c>
      <c r="I26" s="487">
        <v>250388</v>
      </c>
      <c r="J26" s="487" t="s">
        <v>523</v>
      </c>
      <c r="K26" s="487" t="s">
        <v>524</v>
      </c>
      <c r="L26" s="490">
        <v>0</v>
      </c>
      <c r="M26" s="490">
        <v>8.1999999999999993</v>
      </c>
      <c r="N26" s="491">
        <v>0</v>
      </c>
    </row>
    <row r="27" spans="1:14" ht="14.45" customHeight="1" x14ac:dyDescent="0.2">
      <c r="A27" s="485" t="s">
        <v>460</v>
      </c>
      <c r="B27" s="486" t="s">
        <v>461</v>
      </c>
      <c r="C27" s="487" t="s">
        <v>476</v>
      </c>
      <c r="D27" s="488" t="s">
        <v>477</v>
      </c>
      <c r="E27" s="489">
        <v>50113001</v>
      </c>
      <c r="F27" s="488" t="s">
        <v>485</v>
      </c>
      <c r="G27" s="487" t="s">
        <v>486</v>
      </c>
      <c r="H27" s="487">
        <v>250303</v>
      </c>
      <c r="I27" s="487">
        <v>250303</v>
      </c>
      <c r="J27" s="487" t="s">
        <v>525</v>
      </c>
      <c r="K27" s="487" t="s">
        <v>526</v>
      </c>
      <c r="L27" s="490">
        <v>0</v>
      </c>
      <c r="M27" s="490">
        <v>11</v>
      </c>
      <c r="N27" s="491">
        <v>0</v>
      </c>
    </row>
    <row r="28" spans="1:14" ht="14.45" customHeight="1" x14ac:dyDescent="0.2">
      <c r="A28" s="485" t="s">
        <v>460</v>
      </c>
      <c r="B28" s="486" t="s">
        <v>461</v>
      </c>
      <c r="C28" s="487" t="s">
        <v>476</v>
      </c>
      <c r="D28" s="488" t="s">
        <v>477</v>
      </c>
      <c r="E28" s="489">
        <v>50113001</v>
      </c>
      <c r="F28" s="488" t="s">
        <v>485</v>
      </c>
      <c r="G28" s="487" t="s">
        <v>486</v>
      </c>
      <c r="H28" s="487">
        <v>104071</v>
      </c>
      <c r="I28" s="487">
        <v>4071</v>
      </c>
      <c r="J28" s="487" t="s">
        <v>527</v>
      </c>
      <c r="K28" s="487" t="s">
        <v>528</v>
      </c>
      <c r="L28" s="490">
        <v>223.47333333333336</v>
      </c>
      <c r="M28" s="490">
        <v>6</v>
      </c>
      <c r="N28" s="491">
        <v>1340.8400000000001</v>
      </c>
    </row>
    <row r="29" spans="1:14" ht="14.45" customHeight="1" x14ac:dyDescent="0.2">
      <c r="A29" s="485" t="s">
        <v>460</v>
      </c>
      <c r="B29" s="486" t="s">
        <v>461</v>
      </c>
      <c r="C29" s="487" t="s">
        <v>476</v>
      </c>
      <c r="D29" s="488" t="s">
        <v>477</v>
      </c>
      <c r="E29" s="489">
        <v>50113001</v>
      </c>
      <c r="F29" s="488" t="s">
        <v>485</v>
      </c>
      <c r="G29" s="487" t="s">
        <v>486</v>
      </c>
      <c r="H29" s="487">
        <v>102479</v>
      </c>
      <c r="I29" s="487">
        <v>2479</v>
      </c>
      <c r="J29" s="487" t="s">
        <v>527</v>
      </c>
      <c r="K29" s="487" t="s">
        <v>529</v>
      </c>
      <c r="L29" s="490">
        <v>65.160588235294099</v>
      </c>
      <c r="M29" s="490">
        <v>17</v>
      </c>
      <c r="N29" s="491">
        <v>1107.7299999999998</v>
      </c>
    </row>
    <row r="30" spans="1:14" ht="14.45" customHeight="1" x14ac:dyDescent="0.2">
      <c r="A30" s="485" t="s">
        <v>460</v>
      </c>
      <c r="B30" s="486" t="s">
        <v>461</v>
      </c>
      <c r="C30" s="487" t="s">
        <v>476</v>
      </c>
      <c r="D30" s="488" t="s">
        <v>477</v>
      </c>
      <c r="E30" s="489">
        <v>50113001</v>
      </c>
      <c r="F30" s="488" t="s">
        <v>485</v>
      </c>
      <c r="G30" s="487" t="s">
        <v>486</v>
      </c>
      <c r="H30" s="487">
        <v>233009</v>
      </c>
      <c r="I30" s="487">
        <v>233009</v>
      </c>
      <c r="J30" s="487" t="s">
        <v>530</v>
      </c>
      <c r="K30" s="487" t="s">
        <v>531</v>
      </c>
      <c r="L30" s="490">
        <v>1815.18</v>
      </c>
      <c r="M30" s="490">
        <v>1</v>
      </c>
      <c r="N30" s="491">
        <v>1815.18</v>
      </c>
    </row>
    <row r="31" spans="1:14" ht="14.45" customHeight="1" x14ac:dyDescent="0.2">
      <c r="A31" s="485" t="s">
        <v>460</v>
      </c>
      <c r="B31" s="486" t="s">
        <v>461</v>
      </c>
      <c r="C31" s="487" t="s">
        <v>476</v>
      </c>
      <c r="D31" s="488" t="s">
        <v>477</v>
      </c>
      <c r="E31" s="489">
        <v>50113001</v>
      </c>
      <c r="F31" s="488" t="s">
        <v>485</v>
      </c>
      <c r="G31" s="487" t="s">
        <v>486</v>
      </c>
      <c r="H31" s="487">
        <v>233010</v>
      </c>
      <c r="I31" s="487">
        <v>233010</v>
      </c>
      <c r="J31" s="487" t="s">
        <v>530</v>
      </c>
      <c r="K31" s="487" t="s">
        <v>532</v>
      </c>
      <c r="L31" s="490">
        <v>836.85000000000014</v>
      </c>
      <c r="M31" s="490">
        <v>8</v>
      </c>
      <c r="N31" s="491">
        <v>6694.8000000000011</v>
      </c>
    </row>
    <row r="32" spans="1:14" ht="14.45" customHeight="1" x14ac:dyDescent="0.2">
      <c r="A32" s="485" t="s">
        <v>460</v>
      </c>
      <c r="B32" s="486" t="s">
        <v>461</v>
      </c>
      <c r="C32" s="487" t="s">
        <v>476</v>
      </c>
      <c r="D32" s="488" t="s">
        <v>477</v>
      </c>
      <c r="E32" s="489">
        <v>50113001</v>
      </c>
      <c r="F32" s="488" t="s">
        <v>485</v>
      </c>
      <c r="G32" s="487" t="s">
        <v>486</v>
      </c>
      <c r="H32" s="487">
        <v>216572</v>
      </c>
      <c r="I32" s="487">
        <v>216572</v>
      </c>
      <c r="J32" s="487" t="s">
        <v>533</v>
      </c>
      <c r="K32" s="487" t="s">
        <v>534</v>
      </c>
      <c r="L32" s="490">
        <v>43.811000000000007</v>
      </c>
      <c r="M32" s="490">
        <v>20</v>
      </c>
      <c r="N32" s="491">
        <v>876.22000000000014</v>
      </c>
    </row>
    <row r="33" spans="1:14" ht="14.45" customHeight="1" x14ac:dyDescent="0.2">
      <c r="A33" s="485" t="s">
        <v>460</v>
      </c>
      <c r="B33" s="486" t="s">
        <v>461</v>
      </c>
      <c r="C33" s="487" t="s">
        <v>476</v>
      </c>
      <c r="D33" s="488" t="s">
        <v>477</v>
      </c>
      <c r="E33" s="489">
        <v>50113001</v>
      </c>
      <c r="F33" s="488" t="s">
        <v>485</v>
      </c>
      <c r="G33" s="487" t="s">
        <v>486</v>
      </c>
      <c r="H33" s="487">
        <v>51384</v>
      </c>
      <c r="I33" s="487">
        <v>51384</v>
      </c>
      <c r="J33" s="487" t="s">
        <v>535</v>
      </c>
      <c r="K33" s="487" t="s">
        <v>536</v>
      </c>
      <c r="L33" s="490">
        <v>192.5</v>
      </c>
      <c r="M33" s="490">
        <v>0.3</v>
      </c>
      <c r="N33" s="491">
        <v>57.75</v>
      </c>
    </row>
    <row r="34" spans="1:14" ht="14.45" customHeight="1" x14ac:dyDescent="0.2">
      <c r="A34" s="485" t="s">
        <v>460</v>
      </c>
      <c r="B34" s="486" t="s">
        <v>461</v>
      </c>
      <c r="C34" s="487" t="s">
        <v>476</v>
      </c>
      <c r="D34" s="488" t="s">
        <v>477</v>
      </c>
      <c r="E34" s="489">
        <v>50113001</v>
      </c>
      <c r="F34" s="488" t="s">
        <v>485</v>
      </c>
      <c r="G34" s="487" t="s">
        <v>486</v>
      </c>
      <c r="H34" s="487">
        <v>187660</v>
      </c>
      <c r="I34" s="487">
        <v>187660</v>
      </c>
      <c r="J34" s="487" t="s">
        <v>535</v>
      </c>
      <c r="K34" s="487" t="s">
        <v>537</v>
      </c>
      <c r="L34" s="490">
        <v>595.16599999999994</v>
      </c>
      <c r="M34" s="490">
        <v>1</v>
      </c>
      <c r="N34" s="491">
        <v>595.16599999999994</v>
      </c>
    </row>
    <row r="35" spans="1:14" ht="14.45" customHeight="1" x14ac:dyDescent="0.2">
      <c r="A35" s="485" t="s">
        <v>460</v>
      </c>
      <c r="B35" s="486" t="s">
        <v>461</v>
      </c>
      <c r="C35" s="487" t="s">
        <v>476</v>
      </c>
      <c r="D35" s="488" t="s">
        <v>477</v>
      </c>
      <c r="E35" s="489">
        <v>50113001</v>
      </c>
      <c r="F35" s="488" t="s">
        <v>485</v>
      </c>
      <c r="G35" s="487" t="s">
        <v>486</v>
      </c>
      <c r="H35" s="487">
        <v>102963</v>
      </c>
      <c r="I35" s="487">
        <v>2963</v>
      </c>
      <c r="J35" s="487" t="s">
        <v>538</v>
      </c>
      <c r="K35" s="487" t="s">
        <v>539</v>
      </c>
      <c r="L35" s="490">
        <v>121.83</v>
      </c>
      <c r="M35" s="490">
        <v>7</v>
      </c>
      <c r="N35" s="491">
        <v>852.81</v>
      </c>
    </row>
    <row r="36" spans="1:14" ht="14.45" customHeight="1" x14ac:dyDescent="0.2">
      <c r="A36" s="485" t="s">
        <v>460</v>
      </c>
      <c r="B36" s="486" t="s">
        <v>461</v>
      </c>
      <c r="C36" s="487" t="s">
        <v>476</v>
      </c>
      <c r="D36" s="488" t="s">
        <v>477</v>
      </c>
      <c r="E36" s="489">
        <v>50113001</v>
      </c>
      <c r="F36" s="488" t="s">
        <v>485</v>
      </c>
      <c r="G36" s="487" t="s">
        <v>486</v>
      </c>
      <c r="H36" s="487">
        <v>100610</v>
      </c>
      <c r="I36" s="487">
        <v>610</v>
      </c>
      <c r="J36" s="487" t="s">
        <v>540</v>
      </c>
      <c r="K36" s="487" t="s">
        <v>541</v>
      </c>
      <c r="L36" s="490">
        <v>72.42</v>
      </c>
      <c r="M36" s="490">
        <v>7</v>
      </c>
      <c r="N36" s="491">
        <v>506.94000000000005</v>
      </c>
    </row>
    <row r="37" spans="1:14" ht="14.45" customHeight="1" x14ac:dyDescent="0.2">
      <c r="A37" s="485" t="s">
        <v>460</v>
      </c>
      <c r="B37" s="486" t="s">
        <v>461</v>
      </c>
      <c r="C37" s="487" t="s">
        <v>476</v>
      </c>
      <c r="D37" s="488" t="s">
        <v>477</v>
      </c>
      <c r="E37" s="489">
        <v>50113001</v>
      </c>
      <c r="F37" s="488" t="s">
        <v>485</v>
      </c>
      <c r="G37" s="487" t="s">
        <v>542</v>
      </c>
      <c r="H37" s="487">
        <v>231956</v>
      </c>
      <c r="I37" s="487">
        <v>231956</v>
      </c>
      <c r="J37" s="487" t="s">
        <v>543</v>
      </c>
      <c r="K37" s="487" t="s">
        <v>544</v>
      </c>
      <c r="L37" s="490">
        <v>49.760000623841677</v>
      </c>
      <c r="M37" s="490">
        <v>6</v>
      </c>
      <c r="N37" s="491">
        <v>298.56000374305006</v>
      </c>
    </row>
    <row r="38" spans="1:14" ht="14.45" customHeight="1" x14ac:dyDescent="0.2">
      <c r="A38" s="485" t="s">
        <v>460</v>
      </c>
      <c r="B38" s="486" t="s">
        <v>461</v>
      </c>
      <c r="C38" s="487" t="s">
        <v>482</v>
      </c>
      <c r="D38" s="488" t="s">
        <v>483</v>
      </c>
      <c r="E38" s="489">
        <v>50113001</v>
      </c>
      <c r="F38" s="488" t="s">
        <v>485</v>
      </c>
      <c r="G38" s="487" t="s">
        <v>486</v>
      </c>
      <c r="H38" s="487">
        <v>196886</v>
      </c>
      <c r="I38" s="487">
        <v>96886</v>
      </c>
      <c r="J38" s="487" t="s">
        <v>511</v>
      </c>
      <c r="K38" s="487" t="s">
        <v>512</v>
      </c>
      <c r="L38" s="490">
        <v>50.16</v>
      </c>
      <c r="M38" s="490">
        <v>5</v>
      </c>
      <c r="N38" s="491">
        <v>250.79999999999998</v>
      </c>
    </row>
    <row r="39" spans="1:14" ht="14.45" customHeight="1" x14ac:dyDescent="0.2">
      <c r="A39" s="485" t="s">
        <v>460</v>
      </c>
      <c r="B39" s="486" t="s">
        <v>461</v>
      </c>
      <c r="C39" s="487" t="s">
        <v>482</v>
      </c>
      <c r="D39" s="488" t="s">
        <v>483</v>
      </c>
      <c r="E39" s="489">
        <v>50113001</v>
      </c>
      <c r="F39" s="488" t="s">
        <v>485</v>
      </c>
      <c r="G39" s="487" t="s">
        <v>486</v>
      </c>
      <c r="H39" s="487">
        <v>502417</v>
      </c>
      <c r="I39" s="487">
        <v>250256</v>
      </c>
      <c r="J39" s="487" t="s">
        <v>521</v>
      </c>
      <c r="K39" s="487" t="s">
        <v>522</v>
      </c>
      <c r="L39" s="490">
        <v>0</v>
      </c>
      <c r="M39" s="490">
        <v>823</v>
      </c>
      <c r="N39" s="491">
        <v>0</v>
      </c>
    </row>
    <row r="40" spans="1:14" ht="14.45" customHeight="1" x14ac:dyDescent="0.2">
      <c r="A40" s="485" t="s">
        <v>460</v>
      </c>
      <c r="B40" s="486" t="s">
        <v>461</v>
      </c>
      <c r="C40" s="487" t="s">
        <v>482</v>
      </c>
      <c r="D40" s="488" t="s">
        <v>483</v>
      </c>
      <c r="E40" s="489">
        <v>50113001</v>
      </c>
      <c r="F40" s="488" t="s">
        <v>485</v>
      </c>
      <c r="G40" s="487" t="s">
        <v>486</v>
      </c>
      <c r="H40" s="487">
        <v>499329</v>
      </c>
      <c r="I40" s="487">
        <v>250388</v>
      </c>
      <c r="J40" s="487" t="s">
        <v>523</v>
      </c>
      <c r="K40" s="487" t="s">
        <v>524</v>
      </c>
      <c r="L40" s="490">
        <v>0</v>
      </c>
      <c r="M40" s="490">
        <v>1.8</v>
      </c>
      <c r="N40" s="491">
        <v>0</v>
      </c>
    </row>
    <row r="41" spans="1:14" ht="14.45" customHeight="1" x14ac:dyDescent="0.2">
      <c r="A41" s="485" t="s">
        <v>460</v>
      </c>
      <c r="B41" s="486" t="s">
        <v>461</v>
      </c>
      <c r="C41" s="487" t="s">
        <v>482</v>
      </c>
      <c r="D41" s="488" t="s">
        <v>483</v>
      </c>
      <c r="E41" s="489">
        <v>50113001</v>
      </c>
      <c r="F41" s="488" t="s">
        <v>485</v>
      </c>
      <c r="G41" s="487" t="s">
        <v>486</v>
      </c>
      <c r="H41" s="487">
        <v>250303</v>
      </c>
      <c r="I41" s="487">
        <v>250303</v>
      </c>
      <c r="J41" s="487" t="s">
        <v>525</v>
      </c>
      <c r="K41" s="487" t="s">
        <v>526</v>
      </c>
      <c r="L41" s="490">
        <v>0</v>
      </c>
      <c r="M41" s="490">
        <v>2</v>
      </c>
      <c r="N41" s="491">
        <v>0</v>
      </c>
    </row>
    <row r="42" spans="1:14" ht="14.45" customHeight="1" x14ac:dyDescent="0.2">
      <c r="A42" s="485" t="s">
        <v>460</v>
      </c>
      <c r="B42" s="486" t="s">
        <v>461</v>
      </c>
      <c r="C42" s="487" t="s">
        <v>482</v>
      </c>
      <c r="D42" s="488" t="s">
        <v>483</v>
      </c>
      <c r="E42" s="489">
        <v>50113001</v>
      </c>
      <c r="F42" s="488" t="s">
        <v>485</v>
      </c>
      <c r="G42" s="487" t="s">
        <v>486</v>
      </c>
      <c r="H42" s="487">
        <v>102479</v>
      </c>
      <c r="I42" s="487">
        <v>2479</v>
      </c>
      <c r="J42" s="487" t="s">
        <v>527</v>
      </c>
      <c r="K42" s="487" t="s">
        <v>529</v>
      </c>
      <c r="L42" s="490">
        <v>65.11666666666666</v>
      </c>
      <c r="M42" s="490">
        <v>3</v>
      </c>
      <c r="N42" s="491">
        <v>195.34999999999997</v>
      </c>
    </row>
    <row r="43" spans="1:14" ht="14.45" customHeight="1" x14ac:dyDescent="0.2">
      <c r="A43" s="485" t="s">
        <v>460</v>
      </c>
      <c r="B43" s="486" t="s">
        <v>461</v>
      </c>
      <c r="C43" s="487" t="s">
        <v>482</v>
      </c>
      <c r="D43" s="488" t="s">
        <v>483</v>
      </c>
      <c r="E43" s="489">
        <v>50113001</v>
      </c>
      <c r="F43" s="488" t="s">
        <v>485</v>
      </c>
      <c r="G43" s="487" t="s">
        <v>486</v>
      </c>
      <c r="H43" s="487">
        <v>233010</v>
      </c>
      <c r="I43" s="487">
        <v>233010</v>
      </c>
      <c r="J43" s="487" t="s">
        <v>530</v>
      </c>
      <c r="K43" s="487" t="s">
        <v>532</v>
      </c>
      <c r="L43" s="490">
        <v>836.85</v>
      </c>
      <c r="M43" s="490">
        <v>1</v>
      </c>
      <c r="N43" s="491">
        <v>836.85</v>
      </c>
    </row>
    <row r="44" spans="1:14" ht="14.45" customHeight="1" x14ac:dyDescent="0.2">
      <c r="A44" s="485" t="s">
        <v>460</v>
      </c>
      <c r="B44" s="486" t="s">
        <v>461</v>
      </c>
      <c r="C44" s="487" t="s">
        <v>482</v>
      </c>
      <c r="D44" s="488" t="s">
        <v>483</v>
      </c>
      <c r="E44" s="489">
        <v>50113001</v>
      </c>
      <c r="F44" s="488" t="s">
        <v>485</v>
      </c>
      <c r="G44" s="487" t="s">
        <v>486</v>
      </c>
      <c r="H44" s="487">
        <v>216572</v>
      </c>
      <c r="I44" s="487">
        <v>216572</v>
      </c>
      <c r="J44" s="487" t="s">
        <v>533</v>
      </c>
      <c r="K44" s="487" t="s">
        <v>534</v>
      </c>
      <c r="L44" s="490">
        <v>43.81</v>
      </c>
      <c r="M44" s="490">
        <v>6</v>
      </c>
      <c r="N44" s="491">
        <v>262.86</v>
      </c>
    </row>
    <row r="45" spans="1:14" ht="14.45" customHeight="1" x14ac:dyDescent="0.2">
      <c r="A45" s="485" t="s">
        <v>460</v>
      </c>
      <c r="B45" s="486" t="s">
        <v>461</v>
      </c>
      <c r="C45" s="487" t="s">
        <v>482</v>
      </c>
      <c r="D45" s="488" t="s">
        <v>483</v>
      </c>
      <c r="E45" s="489">
        <v>50113001</v>
      </c>
      <c r="F45" s="488" t="s">
        <v>485</v>
      </c>
      <c r="G45" s="487" t="s">
        <v>486</v>
      </c>
      <c r="H45" s="487">
        <v>102963</v>
      </c>
      <c r="I45" s="487">
        <v>2963</v>
      </c>
      <c r="J45" s="487" t="s">
        <v>538</v>
      </c>
      <c r="K45" s="487" t="s">
        <v>539</v>
      </c>
      <c r="L45" s="490">
        <v>121.82999999999998</v>
      </c>
      <c r="M45" s="490">
        <v>3</v>
      </c>
      <c r="N45" s="491">
        <v>365.48999999999995</v>
      </c>
    </row>
    <row r="46" spans="1:14" ht="14.45" customHeight="1" thickBot="1" x14ac:dyDescent="0.25">
      <c r="A46" s="492" t="s">
        <v>460</v>
      </c>
      <c r="B46" s="493" t="s">
        <v>461</v>
      </c>
      <c r="C46" s="494" t="s">
        <v>482</v>
      </c>
      <c r="D46" s="495" t="s">
        <v>483</v>
      </c>
      <c r="E46" s="496">
        <v>50113001</v>
      </c>
      <c r="F46" s="495" t="s">
        <v>485</v>
      </c>
      <c r="G46" s="494" t="s">
        <v>486</v>
      </c>
      <c r="H46" s="494">
        <v>100610</v>
      </c>
      <c r="I46" s="494">
        <v>610</v>
      </c>
      <c r="J46" s="494" t="s">
        <v>540</v>
      </c>
      <c r="K46" s="494" t="s">
        <v>541</v>
      </c>
      <c r="L46" s="497">
        <v>72.42</v>
      </c>
      <c r="M46" s="497">
        <v>1</v>
      </c>
      <c r="N46" s="498">
        <v>72.42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5733744-6015-4BB7-AA45-EB166D061650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3" t="s">
        <v>545</v>
      </c>
      <c r="B5" s="476"/>
      <c r="C5" s="503">
        <v>0</v>
      </c>
      <c r="D5" s="476">
        <v>298.56000374305006</v>
      </c>
      <c r="E5" s="503">
        <v>1</v>
      </c>
      <c r="F5" s="477">
        <v>298.56000374305006</v>
      </c>
    </row>
    <row r="6" spans="1:6" ht="14.45" customHeight="1" thickBot="1" x14ac:dyDescent="0.25">
      <c r="A6" s="509" t="s">
        <v>3</v>
      </c>
      <c r="B6" s="510"/>
      <c r="C6" s="511">
        <v>0</v>
      </c>
      <c r="D6" s="510">
        <v>298.56000374305006</v>
      </c>
      <c r="E6" s="511">
        <v>1</v>
      </c>
      <c r="F6" s="512">
        <v>298.56000374305006</v>
      </c>
    </row>
    <row r="7" spans="1:6" ht="14.45" customHeight="1" thickBot="1" x14ac:dyDescent="0.25"/>
    <row r="8" spans="1:6" ht="14.45" customHeight="1" thickBot="1" x14ac:dyDescent="0.25">
      <c r="A8" s="513" t="s">
        <v>546</v>
      </c>
      <c r="B8" s="476"/>
      <c r="C8" s="503">
        <v>0</v>
      </c>
      <c r="D8" s="476">
        <v>298.56000374305006</v>
      </c>
      <c r="E8" s="503">
        <v>1</v>
      </c>
      <c r="F8" s="477">
        <v>298.56000374305006</v>
      </c>
    </row>
    <row r="9" spans="1:6" ht="14.45" customHeight="1" thickBot="1" x14ac:dyDescent="0.25">
      <c r="A9" s="509" t="s">
        <v>3</v>
      </c>
      <c r="B9" s="510"/>
      <c r="C9" s="511">
        <v>0</v>
      </c>
      <c r="D9" s="510">
        <v>298.56000374305006</v>
      </c>
      <c r="E9" s="511">
        <v>1</v>
      </c>
      <c r="F9" s="512">
        <v>298.56000374305006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22222CE3-3530-47DE-9AD0-7785A9E0AC4D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2021-05-03T13:53:51Z</dcterms:modified>
</cp:coreProperties>
</file>