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938FF6CF-7C7D-47A6-BF91-001E871821DA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L18" i="431"/>
  <c r="M11" i="431"/>
  <c r="M19" i="431"/>
  <c r="N12" i="431"/>
  <c r="N20" i="431"/>
  <c r="O13" i="431"/>
  <c r="O21" i="431"/>
  <c r="P14" i="431"/>
  <c r="P22" i="431"/>
  <c r="Q15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K18" i="431"/>
  <c r="L11" i="431"/>
  <c r="L19" i="431"/>
  <c r="M12" i="431"/>
  <c r="M20" i="431"/>
  <c r="N13" i="431"/>
  <c r="N21" i="431"/>
  <c r="O14" i="431"/>
  <c r="O22" i="431"/>
  <c r="Q16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N22" i="431"/>
  <c r="O15" i="431"/>
  <c r="O23" i="431"/>
  <c r="P16" i="431"/>
  <c r="Q9" i="431"/>
  <c r="Q17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Q20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M16" i="431"/>
  <c r="N9" i="431"/>
  <c r="N17" i="431"/>
  <c r="O10" i="431"/>
  <c r="O18" i="431"/>
  <c r="P11" i="431"/>
  <c r="P19" i="431"/>
  <c r="Q12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O19" i="431"/>
  <c r="P12" i="431"/>
  <c r="P20" i="431"/>
  <c r="Q13" i="431"/>
  <c r="Q21" i="431"/>
  <c r="P15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Q23" i="431"/>
  <c r="P23" i="431"/>
  <c r="S23" i="431" l="1"/>
  <c r="R23" i="431"/>
  <c r="S22" i="431"/>
  <c r="R22" i="431"/>
  <c r="S14" i="431"/>
  <c r="R14" i="431"/>
  <c r="R21" i="431"/>
  <c r="S21" i="431"/>
  <c r="R13" i="431"/>
  <c r="S13" i="431"/>
  <c r="S12" i="431"/>
  <c r="R12" i="431"/>
  <c r="S20" i="431"/>
  <c r="R20" i="431"/>
  <c r="S19" i="431"/>
  <c r="R19" i="431"/>
  <c r="S11" i="431"/>
  <c r="R11" i="431"/>
  <c r="R18" i="431"/>
  <c r="S18" i="431"/>
  <c r="S10" i="431"/>
  <c r="R10" i="431"/>
  <c r="S17" i="431"/>
  <c r="R17" i="431"/>
  <c r="S9" i="431"/>
  <c r="R9" i="431"/>
  <c r="R16" i="431"/>
  <c r="S16" i="431"/>
  <c r="S15" i="431"/>
  <c r="R15" i="431"/>
  <c r="A19" i="414"/>
  <c r="D8" i="431"/>
  <c r="F8" i="431"/>
  <c r="C8" i="431"/>
  <c r="H8" i="431"/>
  <c r="I8" i="431"/>
  <c r="Q8" i="431"/>
  <c r="G8" i="431"/>
  <c r="P8" i="431"/>
  <c r="N8" i="431"/>
  <c r="E8" i="431"/>
  <c r="O8" i="431"/>
  <c r="L8" i="431"/>
  <c r="J8" i="431"/>
  <c r="K8" i="431"/>
  <c r="M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4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H11" i="339" l="1"/>
  <c r="G11" i="339"/>
  <c r="A23" i="414"/>
  <c r="A15" i="414"/>
  <c r="A16" i="414"/>
  <c r="A4" i="414"/>
  <c r="A6" i="339" l="1"/>
  <c r="A5" i="339"/>
  <c r="C16" i="414"/>
  <c r="C19" i="414"/>
  <c r="D16" i="414"/>
  <c r="D4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S3" i="347" s="1"/>
  <c r="M3" i="347"/>
  <c r="M3" i="387"/>
  <c r="L3" i="387"/>
  <c r="J3" i="387"/>
  <c r="I3" i="387"/>
  <c r="G3" i="387"/>
  <c r="H3" i="387" s="1"/>
  <c r="F3" i="387"/>
  <c r="N3" i="220"/>
  <c r="L3" i="220" s="1"/>
  <c r="C24" i="414"/>
  <c r="D24" i="414"/>
  <c r="U3" i="347" l="1"/>
  <c r="Q3" i="347"/>
  <c r="K3" i="387"/>
  <c r="I12" i="339"/>
  <c r="I13" i="339" s="1"/>
  <c r="H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J13" i="339" l="1"/>
  <c r="B15" i="339"/>
  <c r="G15" i="339"/>
  <c r="H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<sst xmlns="http://schemas.openxmlformats.org/spreadsheetml/2006/main" count="5968" uniqueCount="1149">
  <si>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</si>
  <si>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</si>
  <si>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</si>
  <si>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</si>
  <si>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</si>
  <si>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</si>
  <si>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</si>
  <si>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</si>
  <si>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</si>
  <si>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</si>
  <si>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</si>
  <si>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</si>
  <si>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</si>
  <si>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</si>
  <si>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</si>
  <si>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</si>
  <si>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</si>
  <si>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</si>
  <si>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</si>
  <si>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</si>
  <si>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</si>
  <si>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</si>
  <si>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</si>
  <si>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</si>
  <si>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</si>
  <si>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</si>
  <si>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</si>
  <si>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</si>
  <si>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</si>
  <si>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</si>
  <si>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</si>
  <si>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</si>
  <si>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</si>
  <si>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</si>
  <si>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</si>
  <si>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</si>
  <si>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</si>
  <si>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</si>
  <si>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</si>
  <si>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</si>
  <si>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</si>
  <si>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</si>
  <si>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</si>
  <si>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</si>
  <si>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</si>
  <si>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</si>
  <si>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</si>
  <si>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</si>
  <si>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</si>
  <si>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</si>
  <si>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</si>
  <si>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</si>
  <si>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</si>
  <si>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</si>
  <si>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</si>
  <si>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</si>
  <si>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</si>
  <si>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</si>
  <si>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</si>
  <si>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</si>
  <si>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</si>
  <si>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</si>
  <si>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</si>
  <si>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</si>
  <si>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</si>
  <si>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</si>
  <si>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</si>
  <si>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</si>
  <si>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</si>
  <si>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</si>
  <si>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</si>
  <si>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</si>
  <si>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</si>
  <si>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</si>
  <si>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</si>
  <si>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</si>
  <si>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</si>
  <si>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</si>
  <si>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</si>
  <si>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</si>
  <si>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</si>
  <si>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</si>
  <si>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</si>
  <si>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</si>
  <si>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</si>
  <si>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</si>
  <si>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</si>
  <si>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</si>
  <si>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</si>
  <si>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</si>
  <si>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</si>
  <si>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</si>
  <si>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</si>
  <si>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</si>
  <si>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</si>
  <si>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</si>
  <si>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</si>
  <si>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</si>
  <si>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</si>
  <si>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</si>
  <si>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</si>
  <si>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</si>
  <si>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</si>
  <si>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</si>
  <si>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</si>
  <si>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</si>
  <si>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</si>
  <si>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</si>
  <si>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</si>
  <si>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</si>
  <si>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</si>
  <si>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</si>
  <si>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</si>
  <si>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</si>
  <si>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</si>
  <si>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</si>
  <si>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</si>
  <si>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</si>
  <si>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</si>
  <si>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</si>
  <si>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</si>
  <si>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</si>
  <si>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</si>
  <si>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</si>
  <si>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</si>
  <si>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</si>
  <si>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</si>
  <si>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</si>
  <si>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</si>
  <si>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</si>
  <si>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</si>
  <si>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</si>
  <si>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</si>
  <si>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</si>
  <si>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</si>
  <si>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</si>
  <si>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</si>
  <si>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</si>
  <si>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</si>
  <si>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</si>
  <si>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</si>
  <si>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</si>
  <si>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</si>
  <si>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</si>
  <si>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</si>
  <si>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</si>
  <si>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</si>
  <si>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</si>
  <si>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</si>
  <si>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</si>
  <si>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</si>
  <si>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</si>
  <si>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</si>
  <si>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</si>
  <si>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</si>
  <si>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</si>
  <si>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</si>
  <si>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</si>
  <si>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</si>
  <si>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</si>
  <si>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</si>
  <si>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</si>
  <si>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</si>
  <si>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</si>
  <si>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</si>
  <si>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</si>
  <si>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</si>
  <si>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</si>
  <si>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</si>
  <si>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</si>
  <si>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</si>
  <si>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</si>
  <si>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</si>
  <si>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</si>
  <si>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</si>
  <si>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</si>
  <si>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</si>
  <si>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</si>
  <si>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</si>
  <si>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</si>
  <si>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</si>
  <si>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</si>
  <si>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</si>
  <si>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</si>
  <si>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</si>
  <si>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</si>
  <si>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</si>
  <si>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</si>
  <si>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</si>
  <si>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</si>
  <si>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</si>
  <si>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</si>
  <si>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</si>
  <si>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</si>
  <si>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</si>
  <si>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</si>
  <si>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</si>
  <si>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</si>
  <si>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</si>
  <si>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</si>
  <si>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</si>
  <si>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</si>
  <si>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</si>
  <si>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</si>
  <si>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</si>
  <si>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</si>
  <si>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</si>
  <si>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</si>
  <si>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</si>
  <si>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</si>
  <si>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</si>
  <si>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</si>
  <si>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</si>
  <si>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</si>
  <si>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</si>
  <si>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</si>
  <si>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</si>
  <si>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</si>
  <si>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</si>
  <si>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</si>
  <si>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</si>
  <si>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</si>
  <si>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</si>
  <si>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</si>
  <si>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</si>
  <si>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</si>
  <si>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</si>
  <si>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</si>
  <si>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</si>
  <si>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</si>
  <si>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</si>
  <si>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</si>
  <si>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</si>
  <si>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</si>
  <si>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</si>
  <si>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</si>
  <si>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</si>
  <si>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</si>
  <si>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</si>
  <si>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</si>
  <si>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</si>
  <si>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</si>
  <si>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</si>
  <si>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</si>
  <si>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</si>
  <si>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</si>
  <si>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</si>
  <si>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</si>
  <si>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</si>
  <si>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</si>
  <si>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</si>
  <si>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</si>
  <si>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</si>
  <si>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</si>
  <si>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</si>
  <si>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</si>
  <si>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</si>
  <si>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</si>
  <si>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</si>
  <si>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</si>
  <si>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</si>
  <si>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</si>
  <si>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</si>
  <si>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</si>
  <si>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</si>
  <si>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</si>
  <si>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</si>
  <si>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</si>
  <si>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</si>
  <si>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</si>
  <si>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Klinika pracovního lékařství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</si>
  <si>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</si>
  <si>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</si>
  <si>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</si>
  <si>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</si>
  <si>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</si>
  <si>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</si>
  <si>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</si>
  <si>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</si>
  <si>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</si>
  <si>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</si>
  <si>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</si>
  <si>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</si>
  <si>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</si>
  <si>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</si>
  <si>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</si>
  <si>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</si>
  <si>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</si>
  <si>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</si>
  <si>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50115079     ZPr - internzivní péče (Z542)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</si>
  <si>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</si>
  <si>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</si>
  <si>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</si>
  <si>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</si>
  <si>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</si>
  <si>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</si>
  <si>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</si>
  <si>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</si>
  <si>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</si>
  <si>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</si>
  <si>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</si>
  <si>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50117022     Všeob.mat. - kuchyň tech. (V33)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</si>
  <si>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</si>
  <si>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</si>
  <si>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</si>
  <si>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</si>
  <si>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</si>
  <si>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</si>
  <si>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</si>
  <si>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</si>
  <si>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</si>
  <si>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</si>
  <si>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</si>
  <si>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</si>
  <si>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</si>
  <si>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</si>
  <si>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</si>
  <si>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</si>
  <si>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</si>
  <si>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</si>
  <si>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</si>
  <si>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</si>
  <si>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</si>
  <si>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</si>
  <si>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</si>
  <si>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</si>
  <si>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</si>
  <si>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</si>
  <si>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</si>
  <si>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</si>
  <si>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</si>
  <si>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</si>
  <si>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</si>
  <si>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</si>
  <si>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</si>
  <si>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</si>
  <si>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513     Náklady na reprezentaci (nedaň.)</t>
  </si>
  <si>
    <t xml:space="preserve">               51399     Náklady na reprezentaci (daň.neúč.)</t>
  </si>
  <si>
    <t xml:space="preserve">                    51399002     Ve vlastní režii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</si>
  <si>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</si>
  <si>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</si>
  <si>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</si>
  <si>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</si>
  <si>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</si>
  <si>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</si>
  <si>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</si>
  <si>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</si>
  <si>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</si>
  <si>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</si>
  <si>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</si>
  <si>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</si>
  <si>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</si>
  <si>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</si>
  <si>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</si>
  <si>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</si>
  <si>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</si>
  <si>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51874     Ostatní služby</t>
  </si>
  <si>
    <t xml:space="preserve">                    51874001     Ostatní služby - provozní</t>
  </si>
  <si>
    <t xml:space="preserve">                    51874010     Ostatní služby - zdravotní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</si>
  <si>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</si>
  <si>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</si>
  <si>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</si>
  <si>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</si>
  <si>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</si>
  <si>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</si>
  <si>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</si>
  <si>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</si>
  <si>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</si>
  <si>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</si>
  <si>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</si>
  <si>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</si>
  <si>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</si>
  <si>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</si>
  <si>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</si>
  <si>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</si>
  <si>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</si>
  <si>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</si>
  <si>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</si>
  <si>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</si>
  <si>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</si>
  <si>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</si>
  <si>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</si>
  <si>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</si>
  <si>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</si>
  <si>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</si>
  <si>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</si>
  <si>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</si>
  <si>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</si>
  <si>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</si>
  <si>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</si>
  <si>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</si>
  <si>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</si>
  <si>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</si>
  <si>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</si>
  <si>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</si>
  <si>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</si>
  <si>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</si>
  <si>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</si>
  <si>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</si>
  <si>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</si>
  <si>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</si>
  <si>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</si>
  <si>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</si>
  <si>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</si>
  <si>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</si>
  <si>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</si>
  <si>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</si>
  <si>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</si>
  <si>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</si>
  <si>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</si>
  <si>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</si>
  <si>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</si>
  <si>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</si>
  <si>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</si>
  <si>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</si>
  <si>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</si>
  <si>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</si>
  <si>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</si>
  <si>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60210351     Zdr.služby - doprovod (otec u porodu)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</si>
  <si>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</si>
  <si>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</si>
  <si>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</si>
  <si>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</si>
  <si>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</si>
  <si>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</si>
  <si>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</si>
  <si>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</si>
  <si>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</si>
  <si>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</si>
  <si>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</si>
  <si>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</si>
  <si>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</si>
  <si>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          64824046     Čerpání FKSP - rehab. a prev. péče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</si>
  <si>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</si>
  <si>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</si>
  <si>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</si>
  <si>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</si>
  <si>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64924459     Školení, stáže, odb. semináře, konference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</si>
  <si>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</si>
  <si>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</si>
  <si>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</si>
  <si>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</si>
  <si>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</si>
  <si>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</si>
  <si>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</si>
  <si>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</si>
  <si>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</si>
  <si>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</si>
  <si>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</si>
  <si>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</si>
  <si>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</si>
  <si>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</si>
  <si>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</si>
  <si>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</si>
  <si>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</si>
  <si>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</si>
  <si>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</si>
  <si>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</si>
  <si>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</si>
  <si>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</si>
  <si>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</si>
  <si>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</si>
  <si>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</si>
  <si>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</si>
  <si>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</si>
  <si>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</si>
  <si>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</si>
  <si>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</si>
  <si>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</si>
  <si>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>19</t>
  </si>
  <si>
    <t>PRAC: Klinika pracovního lékařství</t>
  </si>
  <si>
    <t>50113001 - léky - paušál (LEK)</t>
  </si>
  <si>
    <t>50113190 - léky - medicinální plyny (sklad SVM)</t>
  </si>
  <si>
    <t>PRAC: Klinika pracovního lékařství Celkem</t>
  </si>
  <si>
    <t>SumaKL</t>
  </si>
  <si>
    <t>1921</t>
  </si>
  <si>
    <t>PRAC: ambulance</t>
  </si>
  <si>
    <t>PRAC: ambulance Celkem</t>
  </si>
  <si>
    <t>SumaNS</t>
  </si>
  <si>
    <t>mezeraNS</t>
  </si>
  <si>
    <t>1923</t>
  </si>
  <si>
    <t>PRAC: ambulance - Centrum očkování</t>
  </si>
  <si>
    <t>PRAC: ambulance - Centrum očkování Celkem</t>
  </si>
  <si>
    <t>1922</t>
  </si>
  <si>
    <t>PRAC: ambulance - péče o zaměstnance FNO</t>
  </si>
  <si>
    <t>PRAC: ambulance - péče o zaměstnance FNO Celkem</t>
  </si>
  <si>
    <t>1924</t>
  </si>
  <si>
    <t>PRAC: ambulance - COVID-19 vakcinační centrum</t>
  </si>
  <si>
    <t>PRAC: ambulance - COVID-19 vakcinační centrum Celkem</t>
  </si>
  <si>
    <t>1901</t>
  </si>
  <si>
    <t>PRAC: vedení klinického pracoviště</t>
  </si>
  <si>
    <t>PRAC: vedení klinického pracoviště Celkem</t>
  </si>
  <si>
    <t>1925</t>
  </si>
  <si>
    <t>PRAC: ambulance - COVID-19 mobilní očkovací teamy</t>
  </si>
  <si>
    <t>PRAC: ambulance - COVID-19 mobilní očkovací teamy Celkem</t>
  </si>
  <si>
    <t>léky - paušál (LEK)</t>
  </si>
  <si>
    <t>O</t>
  </si>
  <si>
    <t>SINUPRET</t>
  </si>
  <si>
    <t>GTT 1X100ML</t>
  </si>
  <si>
    <t>SUFENTANIL TORREX 5MCG/ML</t>
  </si>
  <si>
    <t>INJ SOL 5X10ML (50rg)</t>
  </si>
  <si>
    <t>ADRENALIN LECIVA</t>
  </si>
  <si>
    <t>INJ 5X1ML/1MG</t>
  </si>
  <si>
    <t>APAURIN</t>
  </si>
  <si>
    <t>INJ 10X2ML/10MG</t>
  </si>
  <si>
    <t>ATROPIN BBP</t>
  </si>
  <si>
    <t>1MG/ML INJ SOL 10X1ML</t>
  </si>
  <si>
    <t>ENDIARON</t>
  </si>
  <si>
    <t>250MG TBL FLM 20</t>
  </si>
  <si>
    <t>KL EKG GEL 100G</t>
  </si>
  <si>
    <t>KL ETHANOLUM 96%</t>
  </si>
  <si>
    <t>KL Síra k likvidaci rtuti</t>
  </si>
  <si>
    <t>25g</t>
  </si>
  <si>
    <t>KL SOL.AC.ACETICI 2% 1000g</t>
  </si>
  <si>
    <t>MESOCAIN</t>
  </si>
  <si>
    <t>GEL 1X20GM</t>
  </si>
  <si>
    <t>NITROGLYCERIN-SLOVAKOFARMA</t>
  </si>
  <si>
    <t>0,5MG TBL SLG 20</t>
  </si>
  <si>
    <t>P</t>
  </si>
  <si>
    <t>VENTOLIN INHALER N</t>
  </si>
  <si>
    <t>100MCG/DÁV INH SUS PSS 200DÁV</t>
  </si>
  <si>
    <t>AVAXIM</t>
  </si>
  <si>
    <t>INJ SUS 1X0.5ML-STŘ</t>
  </si>
  <si>
    <t>ENGERIX-B 20 MCG</t>
  </si>
  <si>
    <t>INJ SUS 1X1ML/20RG</t>
  </si>
  <si>
    <t>FSME-IMMUN 0,5 ML</t>
  </si>
  <si>
    <t>INJ SUS ISP 1X0,5ML+JX0,5ML</t>
  </si>
  <si>
    <t>GARDASIL 9</t>
  </si>
  <si>
    <t>INJ SUS ISP 1X0,5ML+2J</t>
  </si>
  <si>
    <t>NIMENRIX 5 MCG</t>
  </si>
  <si>
    <t>INJ PSO LQF 1+1X1.25ML</t>
  </si>
  <si>
    <t>Prevenar 13 inj.sus.1x0.5 ml+SJ</t>
  </si>
  <si>
    <t>PRIORIX</t>
  </si>
  <si>
    <t>INJ PSO LQF 1X1DÁV</t>
  </si>
  <si>
    <t>STAMARIL PASTEUR</t>
  </si>
  <si>
    <t>INJ PSULQF1X1DÁV+ST</t>
  </si>
  <si>
    <t>TWINRIX ADULT</t>
  </si>
  <si>
    <t>INJSUS 1X1ML+STŘ+SJ</t>
  </si>
  <si>
    <t>TYPHIM VI(TYPHOIDE POLYS.VACC.)</t>
  </si>
  <si>
    <t>INJ 1X0.5ML/DAV+STR</t>
  </si>
  <si>
    <t>VERORAB</t>
  </si>
  <si>
    <t>INJ PSU LQF 1DAV.+0.5ML ST</t>
  </si>
  <si>
    <t>0.9% W/V SODIUM CHLORIDE I.V.</t>
  </si>
  <si>
    <t>INJ 20X10ML</t>
  </si>
  <si>
    <t>AQUA PRO INJECTIONE BRAUN</t>
  </si>
  <si>
    <t>INJ SOL 20X10ML-PLA</t>
  </si>
  <si>
    <t>ARDEANUTRISOL G 40</t>
  </si>
  <si>
    <t>400G/L INF SOL 20X80ML</t>
  </si>
  <si>
    <t>COMIRNATY</t>
  </si>
  <si>
    <t>500MCG/ML INJ CNC DIS (1 amp)</t>
  </si>
  <si>
    <t>COVID-19 VACCINE ASTRAZENECA</t>
  </si>
  <si>
    <t>2,5x10 8INF.U/0,5ML INJ SUS 10x5ML</t>
  </si>
  <si>
    <t>COVID-19 VACCINE MODERNA</t>
  </si>
  <si>
    <t>0,2MG/ML INJ DIS 10X5ML</t>
  </si>
  <si>
    <t>DITHIADEN</t>
  </si>
  <si>
    <t>TBL 20X2MG</t>
  </si>
  <si>
    <t>INJ 10X2ML</t>
  </si>
  <si>
    <t>EPIPEN</t>
  </si>
  <si>
    <t>300MCG INJ SOL PEP 2X0,3ML</t>
  </si>
  <si>
    <t>300MCG INJ SOL PEP 1X0,3ML</t>
  </si>
  <si>
    <t>HYDROCORTISON VUAB 100 MG</t>
  </si>
  <si>
    <t>INJ PLV SOL 1X100MG</t>
  </si>
  <si>
    <t>CHLORID SODNÝ 0,9% BRAUN</t>
  </si>
  <si>
    <t>INJ SOL 100X20ML II</t>
  </si>
  <si>
    <t>INF SOL 10X1000MLPLAH</t>
  </si>
  <si>
    <t>PREDNISON 20 LECIVA</t>
  </si>
  <si>
    <t>TBL 20X20MG(BLISTR)</t>
  </si>
  <si>
    <t>SYNTOPHYLLIN</t>
  </si>
  <si>
    <t>INJ 5X10ML/240MG</t>
  </si>
  <si>
    <t>1921 - PRAC: ambulance</t>
  </si>
  <si>
    <t>1924 - PRAC: ambulance - COVID-19 vakcinační centrum</t>
  </si>
  <si>
    <t>R03AC02 - SALBUTAMOL</t>
  </si>
  <si>
    <t>R03AC02</t>
  </si>
  <si>
    <t>231956</t>
  </si>
  <si>
    <t>Přehled plnění pozitivního listu - spotřeba léčivých přípravků - orientační přehled</t>
  </si>
  <si>
    <t>19 - PRAC: Klinika pracovního lékařství</t>
  </si>
  <si>
    <t>1923 - PRAC: ambulance - Centrum očkování</t>
  </si>
  <si>
    <t>1925 - PRAC: ambulance - COVID-19 mobilní očkovací teamy</t>
  </si>
  <si>
    <t>Klinika pracovního lékařství</t>
  </si>
  <si>
    <t>HVLP</t>
  </si>
  <si>
    <t>IPLP</t>
  </si>
  <si>
    <t>PZT</t>
  </si>
  <si>
    <t>89301192</t>
  </si>
  <si>
    <t>Všeobecná ambulance Celkem</t>
  </si>
  <si>
    <t>Klinika pracovního lékařství Celkem</t>
  </si>
  <si>
    <t>* Legenda</t>
  </si>
  <si>
    <t>DIAPZT = Pomůcky pro diabetiky, jejichž název začíná slovem "Pumpa"</t>
  </si>
  <si>
    <t>Boriková Alena</t>
  </si>
  <si>
    <t>Janošíková Magdaléna</t>
  </si>
  <si>
    <t>Krystyník Ondřej</t>
  </si>
  <si>
    <t>Nakládalová Marie</t>
  </si>
  <si>
    <t>Vildová Helena</t>
  </si>
  <si>
    <t>CETIRIZIN</t>
  </si>
  <si>
    <t>99600</t>
  </si>
  <si>
    <t>ZODAC</t>
  </si>
  <si>
    <t>10MG TBL FLM 90</t>
  </si>
  <si>
    <t>ERDOSTEIN</t>
  </si>
  <si>
    <t>87076</t>
  </si>
  <si>
    <t>ERDOMED</t>
  </si>
  <si>
    <t>300MG CPS DUR 20</t>
  </si>
  <si>
    <t>FAMOTIDIN</t>
  </si>
  <si>
    <t>96193</t>
  </si>
  <si>
    <t>FAMOSAN</t>
  </si>
  <si>
    <t>20MG TBL FLM 20</t>
  </si>
  <si>
    <t>INOSIN PRANOBEX</t>
  </si>
  <si>
    <t>162748</t>
  </si>
  <si>
    <t>ISOPRINOSINE</t>
  </si>
  <si>
    <t>500MG TBL NOB 100</t>
  </si>
  <si>
    <t>JINÁ ANTIHISTAMINIKA PRO SYSTÉMOVOU APLIKACI</t>
  </si>
  <si>
    <t>2479</t>
  </si>
  <si>
    <t>2MG TBL NOB 20</t>
  </si>
  <si>
    <t>KLARITHROMYCIN</t>
  </si>
  <si>
    <t>216199</t>
  </si>
  <si>
    <t>KLACID</t>
  </si>
  <si>
    <t>500MG TBL FLM 14</t>
  </si>
  <si>
    <t>NIMESULID</t>
  </si>
  <si>
    <t>17187</t>
  </si>
  <si>
    <t>NIMESIL</t>
  </si>
  <si>
    <t>100MG POR GRA SUS 30</t>
  </si>
  <si>
    <t>AMOXICILIN A  INHIBITOR BETA-LAKTAMASY</t>
  </si>
  <si>
    <t>5951</t>
  </si>
  <si>
    <t>AMOKSIKLAV 1 G</t>
  </si>
  <si>
    <t>875MG/125MG TBL FLM 14</t>
  </si>
  <si>
    <t>Jiná</t>
  </si>
  <si>
    <t>*2055</t>
  </si>
  <si>
    <t>Jiný</t>
  </si>
  <si>
    <t>Ortopedicko protetické pomůcky individuálně zhotovené</t>
  </si>
  <si>
    <t>5007465</t>
  </si>
  <si>
    <t>ONE TOUCH VERIO TESTOVACÍ PROUŽKY</t>
  </si>
  <si>
    <t>50 KS</t>
  </si>
  <si>
    <t>ATORVASTATIN</t>
  </si>
  <si>
    <t>50318</t>
  </si>
  <si>
    <t>TULIP</t>
  </si>
  <si>
    <t>20MG TBL FLM 90X1</t>
  </si>
  <si>
    <t>DIOSMIN, KOMBINACE</t>
  </si>
  <si>
    <t>225549</t>
  </si>
  <si>
    <t>DETRALEX</t>
  </si>
  <si>
    <t>500MG TBL FLM 180(2X90)</t>
  </si>
  <si>
    <t>KLOPIDOGREL</t>
  </si>
  <si>
    <t>149483</t>
  </si>
  <si>
    <t>ZYLLT</t>
  </si>
  <si>
    <t>75MG TBL FLM 56</t>
  </si>
  <si>
    <t>KOMBINACE RŮZNÝCH ANTIBIOTIK</t>
  </si>
  <si>
    <t>1076</t>
  </si>
  <si>
    <t>OPHTHALMO-FRAMYKOIN</t>
  </si>
  <si>
    <t>OPH UNG 5G</t>
  </si>
  <si>
    <t>TELMISARTAN</t>
  </si>
  <si>
    <t>152957</t>
  </si>
  <si>
    <t>TEZEO</t>
  </si>
  <si>
    <t>40MG TBL NOB 90</t>
  </si>
  <si>
    <t>SODNÁ SŮL LEVOTHYROXINU</t>
  </si>
  <si>
    <t>184245</t>
  </si>
  <si>
    <t>LETROX</t>
  </si>
  <si>
    <t>75MCG TBL NOB 100</t>
  </si>
  <si>
    <t>47033</t>
  </si>
  <si>
    <t>35MG/ML POR PLV SUS 100ML</t>
  </si>
  <si>
    <t>235808</t>
  </si>
  <si>
    <t>PERINDOPRIL A BISOPROLOL</t>
  </si>
  <si>
    <t>213255</t>
  </si>
  <si>
    <t>COSYREL</t>
  </si>
  <si>
    <t>5MG/5MG TBL FLM 30</t>
  </si>
  <si>
    <t>JINÁ ANTIBIOTIKA PRO LOKÁLNÍ APLIKACI</t>
  </si>
  <si>
    <t>1066</t>
  </si>
  <si>
    <t>FRAMYKOIN</t>
  </si>
  <si>
    <t>250IU/G+5,2MG/G UNG 10G</t>
  </si>
  <si>
    <t>KYSELINA FUSIDOVÁ</t>
  </si>
  <si>
    <t>84492</t>
  </si>
  <si>
    <t>FUCIDIN</t>
  </si>
  <si>
    <t>20MG/G CRM 1X15G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</si>
  <si>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</si>
  <si>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</si>
  <si>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</si>
  <si>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R06AE07 - CETIRIZIN</t>
  </si>
  <si>
    <t>H03AA01 - SODNÁ SŮL LEVOTHYROXINU</t>
  </si>
  <si>
    <t>J01CR02 - AMOXICILIN A  INHIBITOR BETA-LAKTAMASY</t>
  </si>
  <si>
    <t>C10AA05 - ATORVASTATIN</t>
  </si>
  <si>
    <t>B01AC04 - KLOPIDOGREL</t>
  </si>
  <si>
    <t>J05AX05 - INOSIN PRANOBEX</t>
  </si>
  <si>
    <t>J01CR02</t>
  </si>
  <si>
    <t>J05AX05</t>
  </si>
  <si>
    <t>R06AE07</t>
  </si>
  <si>
    <t>B01AC04</t>
  </si>
  <si>
    <t>C10AA05</t>
  </si>
  <si>
    <t>H03AA01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</si>
  <si>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</si>
  <si>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</si>
  <si>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</si>
  <si>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</si>
  <si>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</si>
  <si>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</si>
  <si>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</si>
  <si>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</si>
  <si>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</si>
  <si>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50115022</t>
  </si>
  <si>
    <t>antigenní testy zaměstnanců FNOL</t>
  </si>
  <si>
    <t>DE537</t>
  </si>
  <si>
    <t>LITUO COVID-19 Ag 25testĹŻ - ZAMÄšSTNANCI</t>
  </si>
  <si>
    <t>50115020</t>
  </si>
  <si>
    <t>laboratorní diagnostika-LEK (Z501)</t>
  </si>
  <si>
    <t>DG379</t>
  </si>
  <si>
    <t>Doprava 21%</t>
  </si>
  <si>
    <t>DG211</t>
  </si>
  <si>
    <t>HEPTAPHAN, DIAG.PROUZKY 50 ks</t>
  </si>
  <si>
    <t>DF209</t>
  </si>
  <si>
    <t>Multi 10 Drugs of Abuse Test</t>
  </si>
  <si>
    <t>396404</t>
  </si>
  <si>
    <t>-Zinek práškový k likvidaci rtuti 25g</t>
  </si>
  <si>
    <t>50115050</t>
  </si>
  <si>
    <t>obvazový materiál (Z502)</t>
  </si>
  <si>
    <t>ZC854</t>
  </si>
  <si>
    <t>Kompresa NT 7,5 x 7,5 cm/2 ks sterilnĂ­ 26510</t>
  </si>
  <si>
    <t>ZB404</t>
  </si>
  <si>
    <t>NĂˇplast cosmos 8 cm x 1 m 5403353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</si>
  <si>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</si>
  <si>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</si>
  <si>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</si>
  <si>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</si>
  <si>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50115060</t>
  </si>
  <si>
    <t>ZPr - ostatní (Z503)</t>
  </si>
  <si>
    <t>ZB771</t>
  </si>
  <si>
    <t>DrĹľĂˇk jehly Vacuette zĂˇkladnĂ­ 450201</t>
  </si>
  <si>
    <t>ZP511</t>
  </si>
  <si>
    <t>Elektroda k EMG nalepovacĂ­ jednorĂˇzovĂˇ  Deymed s konektorem TouchProof 1,5 x 0,7mm dĂ©lka kabelu 8 cm bal. Ăˇ 12 ks 97-153</t>
  </si>
  <si>
    <t>ZO054</t>
  </si>
  <si>
    <t>Filtr antibakteriĂˇlnĂ­ a virovĂ˝ jednorĂˇzovĂ˝ PULMOSAFE II vÄŤetnÄ› nĂˇĂşstku a nosnĂ­ svorky bal. Ăˇ 100 ks LM4022(2021,2022)</t>
  </si>
  <si>
    <t>ZB724</t>
  </si>
  <si>
    <t>KapilĂˇra sedimentaÄŤnĂ­ Vacuette kalibrovanĂˇ 727111</t>
  </si>
  <si>
    <t>ZF159</t>
  </si>
  <si>
    <t>NĂˇdoba na kontaminovanĂ˝ ostrĂ˝ odpad  1 l   kulatĂˇ 15-0002/2</t>
  </si>
  <si>
    <t>ZL105</t>
  </si>
  <si>
    <t>NĂˇstavec Vacuette pro odbÄ›r moÄŤe ke zkumavce vacuete 450251</t>
  </si>
  <si>
    <t>ZJ673</t>
  </si>
  <si>
    <t>PohĂˇr na moÄŤ 100 ml UH GAMA204808</t>
  </si>
  <si>
    <t>ZB754</t>
  </si>
  <si>
    <t>Zkumavka odbÄ›rovĂˇ Vacuette ÄŤernĂˇ 2 ml sedimentace polouzavĹ™enĂˇ 454073</t>
  </si>
  <si>
    <t>ZB777</t>
  </si>
  <si>
    <t>Zkumavka odbÄ›rovĂˇ Vacuette ÄŤervenĂˇ 3,5 ml gel 454071</t>
  </si>
  <si>
    <t>ZB761</t>
  </si>
  <si>
    <t>Zkumavka odbÄ›rovĂˇ Vacuette ÄŤervenĂˇ 4 ml sĂ©rum 454092</t>
  </si>
  <si>
    <t>ZB774</t>
  </si>
  <si>
    <t>Zkumavka odbÄ›rovĂˇ Vacuette ÄŤervenĂˇ 5 ml gel 456071</t>
  </si>
  <si>
    <t>ZB762</t>
  </si>
  <si>
    <t>Zkumavka odbÄ›rovĂˇ Vacuette ÄŤervenĂˇ 6 ml sĂ©rum 456092</t>
  </si>
  <si>
    <t>ZB759</t>
  </si>
  <si>
    <t>Zkumavka odbÄ›rovĂˇ Vacuette ÄŤervenĂˇ 8 ml sĂ©rum/gel 455071</t>
  </si>
  <si>
    <t>ZB756</t>
  </si>
  <si>
    <t>Zkumavka odbÄ›rovĂˇ Vacuette fialovĂˇ 3 ml K3 edta 454086</t>
  </si>
  <si>
    <t>ZT285</t>
  </si>
  <si>
    <t>Zkumavka odbÄ›rovĂˇ Vacuette koagulace modrĂˇ Quick 3,5 ml 3,2% CitrĂˇt sodnĂ˝ modrĂˇ 13 x 75 mm 454327</t>
  </si>
  <si>
    <t>ZB773</t>
  </si>
  <si>
    <t>Zkumavka odbÄ›rovĂˇ Vacuette ĹˇedĂˇ-glykemie 454085</t>
  </si>
  <si>
    <t>ZG515</t>
  </si>
  <si>
    <t>Zkumavka odbÄ›rovĂˇ Vacuette moÄŤovĂˇ 10,5 ml bal. Ăˇ 50 ks 455007</t>
  </si>
  <si>
    <t>ZI179</t>
  </si>
  <si>
    <t>Zkumavka s mediem + flovakovanĂ˝ tampon eSwab rĹŻĹľovĂ˝ (nos,krk,vagina,koneÄŤnĂ­k,rĂˇny,fekĂˇlnĂ­ vzo) 490CE.A</t>
  </si>
  <si>
    <t>50115063</t>
  </si>
  <si>
    <t>ZPr - vaky, sety (Z528)</t>
  </si>
  <si>
    <t>ZA715</t>
  </si>
  <si>
    <t>Set infuznĂ­ intrafix primeline classic 150 cm 4062957</t>
  </si>
  <si>
    <t>50115065</t>
  </si>
  <si>
    <t>ZPr - vpichovací materiál (Z530)</t>
  </si>
  <si>
    <t>ZB768</t>
  </si>
  <si>
    <t>Jehla vakuovĂˇ Vacuette 216/38 mm zelenĂˇ 450076</t>
  </si>
  <si>
    <t>50115067</t>
  </si>
  <si>
    <t>ZPr - rukavice (Z532)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</si>
  <si>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</si>
  <si>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</si>
  <si>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</si>
  <si>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</si>
  <si>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ZT074</t>
  </si>
  <si>
    <t>Rukavice vyĹˇetĹ™ovacĂ­ nitril nesterilnĂ­ bez pudru Nitrylex Classic vel. M RD30096003</t>
  </si>
  <si>
    <t>ZT082</t>
  </si>
  <si>
    <t>Rukavice vyĹˇetĹ™ovacĂ­ nitril nesterilnĂ­ modrĂ© vel. L bal. Ăˇ 100 ks SM-L-nitril-VGlove</t>
  </si>
  <si>
    <t>ZA547</t>
  </si>
  <si>
    <t>KrytĂ­ inadine nepĹ™ilnavĂ© 9,5 x 9,5 cm 1/10 SYS01512EE</t>
  </si>
  <si>
    <t>ZA443</t>
  </si>
  <si>
    <t>Ĺ Ăˇtek trojcĂ­pĂ˝ NT 136 x 96 x 96 cm 20002</t>
  </si>
  <si>
    <t>ZL997</t>
  </si>
  <si>
    <t>Obinadlo hyrofilnĂ­ sterilnĂ­ 10 cm x 5 m  004310174</t>
  </si>
  <si>
    <t>ZL789</t>
  </si>
  <si>
    <t>Obvaz sterilnĂ­ hotovĂ˝ ÄŤ. 2 A4091360</t>
  </si>
  <si>
    <t>ZN473</t>
  </si>
  <si>
    <t>Vata obvazovĂˇ 200 g nesterilnĂ­ sklĂˇdanĂˇ 1321900103</t>
  </si>
  <si>
    <t>ZP078</t>
  </si>
  <si>
    <t>Kontejner 25 ml PP ĹˇroubovĂ˝ sterilnĂ­ uzĂˇvÄ›r 2680/EST/SG</t>
  </si>
  <si>
    <t>ZP300</t>
  </si>
  <si>
    <t>Ĺ krtidlo se sponou pro dospÄ›lĂ© bez latexu modrĂ© dĂ©lka 400 mm 09820-B</t>
  </si>
  <si>
    <t>ZO930</t>
  </si>
  <si>
    <t>NĂˇdoba 100 ml PP 72/62 mm s pĹ™iloĹľenĂ˝m uzĂˇvÄ›rem bĂ­lĂ© vĂ­ÄŤko sterilnĂ­ na tekutĂ˝ materiĂˇl 75.562.105</t>
  </si>
  <si>
    <t>ZI182</t>
  </si>
  <si>
    <t>Zkumavka moÄŤovĂˇ + aplikĂˇtor s chem.stabilizĂˇtorem UriSwab ĹľlutĂˇ 802CE.A - dlouhodobĂ˝ vĂ˝padek</t>
  </si>
  <si>
    <t>ZB533</t>
  </si>
  <si>
    <t>Zkumavka odbÄ›rovĂˇ Vacuette modrĂˇ 6 ml stopovĂ© prvky natrium - heparin na kovy 456080</t>
  </si>
  <si>
    <t>ZB776</t>
  </si>
  <si>
    <t>Zkumavka odbÄ›rovĂˇ Vacuette zelenĂˇ 3 ml LH 454082</t>
  </si>
  <si>
    <t>ZB764</t>
  </si>
  <si>
    <t>Zkumavka odbÄ›rovĂˇ Vacuette zelenĂˇ 4 ml natrium - heparin 454051</t>
  </si>
  <si>
    <t>ZA360</t>
  </si>
  <si>
    <t>Jehla injekÄŤnĂ­ 0,5 x 25 mm oranĹľovĂˇ 9186158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</si>
  <si>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</si>
  <si>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</si>
  <si>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</si>
  <si>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</si>
  <si>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ZT123</t>
  </si>
  <si>
    <t>Rukavice vyĹˇetĹ™ovacĂ­ nitril nesterilnĂ­ bez pudru ONE PLUS vel. L bal. Ăˇ 100 ks 9450-016.04</t>
  </si>
  <si>
    <t>ZA564</t>
  </si>
  <si>
    <t>KrytĂ­ curafix (curagard SP) fixace i.v. kanyl pro dospÄ›lĂ©  sterilnĂ­ 5,5 x 6,5 cm bal. Ăˇ 100 ks (nĂˇhrada za Tegaderm i. v.) 31886</t>
  </si>
  <si>
    <t>ZN366</t>
  </si>
  <si>
    <t>NĂˇplast poinjekÄŤnĂ­ elastickĂˇ tkanĂˇ jednotl. baleno 19 mm x 72 mm P-CURE1972ELAST</t>
  </si>
  <si>
    <t>ZA318</t>
  </si>
  <si>
    <t>NĂˇplast transpore 1,25 cm x 9,14 m 1527-0</t>
  </si>
  <si>
    <t>ZA593</t>
  </si>
  <si>
    <t>Tampon sterilnĂ­ stĂˇÄŤenĂ˝ 20 x 20 cm / 5 ks 28003+</t>
  </si>
  <si>
    <t>ZD151</t>
  </si>
  <si>
    <t>Ambuvak pro dospÄ›lĂ© vak 1,5 l komplet (maska, hadiÄŤka, rezervoĂˇr) 7152000</t>
  </si>
  <si>
    <t>ZI953</t>
  </si>
  <si>
    <t>Ambuvak pro dospÄ›lĂ© vak 1,6 l komplet (maska 4 a 5, hadiÄŤka, rezervoĂˇr) 48.010.55.004</t>
  </si>
  <si>
    <t>ZA738</t>
  </si>
  <si>
    <t>Filtr mini spike zelenĂ˝ 4550242</t>
  </si>
  <si>
    <t>ZD839</t>
  </si>
  <si>
    <t>Fonendoskop jednostrannĂ˝ Typ - SCHWESTERN, zelenĂ˝ 76.001.00.002</t>
  </si>
  <si>
    <t>ZQ248</t>
  </si>
  <si>
    <t>HadiÄŤka spojovacĂ­ HS 1,8 x 450 mm LL DEPH free 2200 045 ND</t>
  </si>
  <si>
    <t>ZD809</t>
  </si>
  <si>
    <t>Kanyla venĂłznĂ­ perifernĂ­ vasofix 20G rĹŻĹľovĂˇ s injekÄŤnĂ­m portem, safety 4269110S-01</t>
  </si>
  <si>
    <t>ZD808</t>
  </si>
  <si>
    <t>Kanyla venĂłznĂ­ perifernĂ­ vasofix 22G modrĂˇ s injekÄŤnĂ­m portem, safety 4269098S-01</t>
  </si>
  <si>
    <t>ZK884</t>
  </si>
  <si>
    <t>Kohout trojcestnĂ˝ discofix modrĂ˝ 4095111</t>
  </si>
  <si>
    <t>ZB844</t>
  </si>
  <si>
    <t>Ĺ krtidlo Esmarch - pryĹľovĂ© obinadlo 60 x 1250 KVS 06125</t>
  </si>
  <si>
    <t>ZA728</t>
  </si>
  <si>
    <t>Lopatka ĂşstnĂ­ dĹ™evÄ›nĂˇ lĂ©kaĹ™skĂˇ nesterilnĂ­ bal. Ăˇ 100 ks 1320100655</t>
  </si>
  <si>
    <t>ZE159</t>
  </si>
  <si>
    <t>NĂˇdoba na kontaminovanĂ˝ ostrĂ˝ odpad 2 l  kulatĂˇ  15-0003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</si>
  <si>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</si>
  <si>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</si>
  <si>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</si>
  <si>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</si>
  <si>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ZS016</t>
  </si>
  <si>
    <t>StĹ™Ă­kaÄŤka injekÄŤnĂ­ 3-dĂ­lnĂˇ 1 ml L tuberculin bez jehly, centrickĂˇ ĹˇpiÄŤka, bezzbytkovĂˇ, bal. Ăˇ 100 ks KD1301B</t>
  </si>
  <si>
    <t>ZT382</t>
  </si>
  <si>
    <t>StĹ™Ă­kaÄŤka injekÄŤnĂ­ 3-dĂ­lnĂˇ 1 ml L tuberculin s jehlou graduovĂˇnĂ­ Ăˇ 0,1 ml 23G x 25 mm bezezbytkovĂˇ 20210102</t>
  </si>
  <si>
    <t>ZT298</t>
  </si>
  <si>
    <t>StĹ™Ă­kaÄŤka injekÄŤnĂ­ 3-dĂ­lnĂˇ 1 ml L tuberculin s jehlou KD-JECT III graduovĂˇnĂ­ Ăˇ 0,1 ml 25G x 5/8" 0,5 x 16 mm bezezbytkovĂˇ F0400B</t>
  </si>
  <si>
    <t>StĹ™Ă­kaÄŤka injekÄŤnĂ­ 3-dĂ­lnĂˇ 1 ml tuberculin s jehlou KD-JECT III graduovĂˇnĂ­ Ăˇ 0,1 ml 25G x 5/8" 0,5 x 16 mm bezezbytkovĂˇ F0400B</t>
  </si>
  <si>
    <t>ZA271</t>
  </si>
  <si>
    <t>Vzduchovod ĂşstnĂ­ ÄŤ. 0 ÄŤernĂ˝ vel. 6 jednorĂˇzovĂ˝ sterilnĂ­ bal. Ăˇ 25 ks 73.900.00.010</t>
  </si>
  <si>
    <t>ZA838</t>
  </si>
  <si>
    <t>Vzduchovod ĂşstnĂ­ ÄŤ. 1 bĂ­lĂ˝ vel. 7 jednorĂˇzovĂ˝ sterilnĂ­ bal. Ăˇ 25 ks 73.900.00.100</t>
  </si>
  <si>
    <t>ZA944</t>
  </si>
  <si>
    <t>Vzduchovod ĂşstnĂ­ ÄŤ. 2 zelenĂ˝ vel. 8 jednorĂˇzovĂ˝ sterilnĂ­ bal. Ăˇ 25 ks 73.900.00.200</t>
  </si>
  <si>
    <t>ZB035</t>
  </si>
  <si>
    <t>Vzduchovod ĂşstnĂ­ ÄŤ. 4 ÄŤervenĂ˝ vel. 10 jednorĂˇzovĂ˝ sterilnĂ­ bal. Ăˇ 25 ks 73.900.00.400</t>
  </si>
  <si>
    <t>ZR260</t>
  </si>
  <si>
    <t>Vzduchovod nosnĂ­ 7,0 mm sterilnĂ­ bal.Ăˇ 20 ks 43.008.03.070</t>
  </si>
  <si>
    <t>ZR262</t>
  </si>
  <si>
    <t>Vzduchovod nosnĂ­ 8,0 mm sterilnĂ­ bal.Ăˇ 20 ks 43.008.03.080</t>
  </si>
  <si>
    <t>ZA999</t>
  </si>
  <si>
    <t>Jehla injekÄŤnĂ­ 0,5 x 16 mm oranĹľovĂˇ 4657853</t>
  </si>
  <si>
    <t>ZT381</t>
  </si>
  <si>
    <t>Jehla injekÄŤnĂ­ 0,5 xÂ 25 mm oranĹľovĂˇ sterilnĂ­, bal. Ăˇ 100 ks F0212</t>
  </si>
  <si>
    <t>Jehla injekÄŤnĂ­ 0,5 xÂ 25 mm, oranĹľovĂˇ, sterilnĂ­, bal. Ăˇ 100 ks F0212</t>
  </si>
  <si>
    <t>ZA835</t>
  </si>
  <si>
    <t>Jehla injekÄŤnĂ­ 0,6 x 25 mm modrĂˇ 4657667</t>
  </si>
  <si>
    <t>ZT380</t>
  </si>
  <si>
    <t>Jehla injekÄŤnĂ­ 0,6 x 25 mm, modrĂˇ, sterilnĂ­, bal. Ăˇ 100 ks F0208</t>
  </si>
  <si>
    <t>ZA834</t>
  </si>
  <si>
    <t>Jehla injekÄŤnĂ­ 0,7 x 40 mm ÄŤernĂˇ 4660021</t>
  </si>
  <si>
    <t>ZA833</t>
  </si>
  <si>
    <t>Jehla injekÄŤnĂ­ 0,8 x 40 mm zelenĂˇ 4657527</t>
  </si>
  <si>
    <t>ZB556</t>
  </si>
  <si>
    <t>Jehla injekÄŤnĂ­ 1,2 x 40 mm rĹŻĹľovĂˇ 4665120</t>
  </si>
  <si>
    <t>ZT314</t>
  </si>
  <si>
    <t>Jehla injekÄŤnĂ­ BD Microlance 21G 0,8 x 40 mm zelenĂˇ, bal. Ăˇ 100 ks 304432</t>
  </si>
  <si>
    <t>ZT613</t>
  </si>
  <si>
    <t>Rukavice vyĹˇetĹ™ovacĂ­ latex nesterilnĂ­ bez pudru Shamrock vel . M T10112</t>
  </si>
  <si>
    <t>ZT077</t>
  </si>
  <si>
    <t>Rukavice vyĹˇetĹ™ovacĂ­ nitril nesterilnĂ­ bez pudru GLOVE svÄ›tle modrĂ© vel. M</t>
  </si>
  <si>
    <t>ZT122</t>
  </si>
  <si>
    <t>Rukavice vyĹˇetĹ™ovacĂ­ nitril nesterilnĂ­ bez pudru ONE PLUS vel. M bal. Ăˇ 100 ks 9450-014.04</t>
  </si>
  <si>
    <t>ZC923</t>
  </si>
  <si>
    <t>Rukavice vyĹˇetĹ™ovacĂ­ nitril nesterilnĂ­ bez pudru sempercare Velvet vel. L bal. Ăˇ 200 ks 106404</t>
  </si>
  <si>
    <t>ZT080</t>
  </si>
  <si>
    <t>Rukavice vyĹˇetĹ™ovacĂ­ nitril nesterilnĂ­ modrĂ© vel. L bal. Ăˇ 100 ks Renmed06</t>
  </si>
  <si>
    <t>ZT081</t>
  </si>
  <si>
    <t>Rukavice vyĹˇetĹ™ovacĂ­ nitril nesterilnĂ­ modrĂ© vel. M bal. Ăˇ 100 ks SM-M-nitril-VGlove</t>
  </si>
  <si>
    <t>50115079</t>
  </si>
  <si>
    <t>ZPr - internzivní péče (Z542)</t>
  </si>
  <si>
    <t>ZB173</t>
  </si>
  <si>
    <t>Maska kyslĂ­kovĂˇ dospÄ›lĂˇ s hadiÄŤkou a nosnĂ­ svorkou (OS/100) H-103013</t>
  </si>
  <si>
    <t>ZT231</t>
  </si>
  <si>
    <t>Rukavice vyĹˇetĹ™ovacĂ­ nitril nesterilnĂ­ bez pudru Nitrylex Classic vel. L RD30096004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</si>
  <si>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</si>
  <si>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</si>
  <si>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</si>
  <si>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</si>
  <si>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</si>
  <si>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</si>
  <si>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</si>
  <si>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</si>
  <si>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</si>
  <si>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</si>
  <si>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</si>
  <si>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</si>
  <si>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</si>
  <si>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</si>
  <si>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</si>
  <si>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</si>
  <si>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porodní asistenti</t>
  </si>
  <si>
    <t>dětské sestry §5/D4</t>
  </si>
  <si>
    <t>dětské sestry §5/D2</t>
  </si>
  <si>
    <t>dětské sestry §5/D3</t>
  </si>
  <si>
    <t>zdravotně - sociální pracovníci</t>
  </si>
  <si>
    <t>praktické sestry</t>
  </si>
  <si>
    <t>THP</t>
  </si>
  <si>
    <t>Specializovaná ambulantní péče</t>
  </si>
  <si>
    <t>401 - Pracoviště pracovního lékařství</t>
  </si>
  <si>
    <t>902 - Samostatné pracoviště fyzioterapeutů</t>
  </si>
  <si>
    <t xml:space="preserve">961 - 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</si>
  <si>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</si>
  <si>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</si>
  <si>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</si>
  <si>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</si>
  <si>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</si>
  <si>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Aleksijević Darina</t>
  </si>
  <si>
    <t>Badida Gabriel</t>
  </si>
  <si>
    <t>Bartlová Klára</t>
  </si>
  <si>
    <t>Baštan Anna</t>
  </si>
  <si>
    <t>Benická Alžběta</t>
  </si>
  <si>
    <t>Béreš Maroš</t>
  </si>
  <si>
    <t>Bezděková Veronika</t>
  </si>
  <si>
    <t>Bittnerová Barbora</t>
  </si>
  <si>
    <t>Boček Jonáš</t>
  </si>
  <si>
    <t>Braunová Jaroslava</t>
  </si>
  <si>
    <t>Bretšnajdrová Milena</t>
  </si>
  <si>
    <t>Brijarová Markéta</t>
  </si>
  <si>
    <t>Buláková Sabína</t>
  </si>
  <si>
    <t>Bundárová Lucie</t>
  </si>
  <si>
    <t>Calábek Petr</t>
  </si>
  <si>
    <t>Čech Libor</t>
  </si>
  <si>
    <t>Čechová Ivana</t>
  </si>
  <si>
    <t>Ditmar Rudolf</t>
  </si>
  <si>
    <t>Doubek Tomáš</t>
  </si>
  <si>
    <t>Drápalová Radka</t>
  </si>
  <si>
    <t>Drlík Zdeněk</t>
  </si>
  <si>
    <t>Dvořák Denis</t>
  </si>
  <si>
    <t>Dvořák Vladimír</t>
  </si>
  <si>
    <t>Entrová Alice</t>
  </si>
  <si>
    <t>Fidler Erik</t>
  </si>
  <si>
    <t>Frydrychová Lenka</t>
  </si>
  <si>
    <t>Galuszková Dana</t>
  </si>
  <si>
    <t>Geryk Miloš</t>
  </si>
  <si>
    <t>Gromská ZuzanaBartel</t>
  </si>
  <si>
    <t>Gyurka KamillLevente</t>
  </si>
  <si>
    <t>Hálek Jan</t>
  </si>
  <si>
    <t>Heller Lubomír</t>
  </si>
  <si>
    <t>Henklová Eva</t>
  </si>
  <si>
    <t>Hermanová Kateřina</t>
  </si>
  <si>
    <t>Hobza Martin</t>
  </si>
  <si>
    <t>Holá Jaroslava</t>
  </si>
  <si>
    <t>Holusková Iva</t>
  </si>
  <si>
    <t>Horáková Martina</t>
  </si>
  <si>
    <t>Hutyrová Beáta</t>
  </si>
  <si>
    <t>Chamrád Jiří</t>
  </si>
  <si>
    <t>Jakubíčková Simona</t>
  </si>
  <si>
    <t>Janák Michal</t>
  </si>
  <si>
    <t>Jelínková Andrea</t>
  </si>
  <si>
    <t>Kalina Radim</t>
  </si>
  <si>
    <t>Kantor Kryštof</t>
  </si>
  <si>
    <t>Kantor Lumír</t>
  </si>
  <si>
    <t>Kaprálová Sabina</t>
  </si>
  <si>
    <t>Kleštincová Tereza</t>
  </si>
  <si>
    <t>Kochtová Johana</t>
  </si>
  <si>
    <t>Kopičár Martin</t>
  </si>
  <si>
    <t>Koporová Gabriela</t>
  </si>
  <si>
    <t>Koubková Barbora</t>
  </si>
  <si>
    <t>Koukalová Eva</t>
  </si>
  <si>
    <t>Kravchuk Nataliia</t>
  </si>
  <si>
    <t>Lachmanová Dominika</t>
  </si>
  <si>
    <t>Langer Aleš</t>
  </si>
  <si>
    <t>Látalová Vendula</t>
  </si>
  <si>
    <t>Lepařová Lucie</t>
  </si>
  <si>
    <t>Lošťák Jiří</t>
  </si>
  <si>
    <t>Lucká Ivana</t>
  </si>
  <si>
    <t>Malinčíková Jana</t>
  </si>
  <si>
    <t>Malušková Miroslava</t>
  </si>
  <si>
    <t>Martincová Mirka</t>
  </si>
  <si>
    <t>Matzenauer Martina</t>
  </si>
  <si>
    <t>Melecký David</t>
  </si>
  <si>
    <t>Minaříková Kamila</t>
  </si>
  <si>
    <t>Mizerová Marie</t>
  </si>
  <si>
    <t>Moravcová Katarína</t>
  </si>
  <si>
    <t>Moškořová Veronika</t>
  </si>
  <si>
    <t>Mudroch Tomáš</t>
  </si>
  <si>
    <t>Neklanová Marta</t>
  </si>
  <si>
    <t>Neoral Petr</t>
  </si>
  <si>
    <t>Nesnídal Vlastimil</t>
  </si>
  <si>
    <t>Nieslaniková Eva</t>
  </si>
  <si>
    <t>Niesnerová Marie</t>
  </si>
  <si>
    <t>Obhlídal Martin</t>
  </si>
  <si>
    <t>Ochmanová Petra</t>
  </si>
  <si>
    <t>Ostrčilová Hana</t>
  </si>
  <si>
    <t>Ožana Jaromír</t>
  </si>
  <si>
    <t>Palčáková Hana</t>
  </si>
  <si>
    <t>Palla Viktor</t>
  </si>
  <si>
    <t>Pašková Barbora</t>
  </si>
  <si>
    <t>Pazderová Dana</t>
  </si>
  <si>
    <t>Peprníková Jarmila</t>
  </si>
  <si>
    <t>PodkalskáSommerová Kamila</t>
  </si>
  <si>
    <t>PoejoGomes JoäoMarcelo</t>
  </si>
  <si>
    <t>Poláčková Zora</t>
  </si>
  <si>
    <t>Pospíšil Lukáš</t>
  </si>
  <si>
    <t>Radiměřská Dagmar</t>
  </si>
  <si>
    <t>Ročák Karel</t>
  </si>
  <si>
    <t>Rybáriková Martina</t>
  </si>
  <si>
    <t>Sedláčková Blanka</t>
  </si>
  <si>
    <t>Schreiberová Zuzana</t>
  </si>
  <si>
    <t>Sloviak Matúš</t>
  </si>
  <si>
    <t>Smital Jan</t>
  </si>
  <si>
    <t>Smižanský Matej</t>
  </si>
  <si>
    <t>Sobota Břetislav</t>
  </si>
  <si>
    <t>Sovová Eliška</t>
  </si>
  <si>
    <t>Sovová Markéta</t>
  </si>
  <si>
    <t>Spáčil Aleš</t>
  </si>
  <si>
    <t>Svoboda Michal</t>
  </si>
  <si>
    <t>Špička Jan</t>
  </si>
  <si>
    <t>Štefančík Michal</t>
  </si>
  <si>
    <t>Štěpánek Ladislav</t>
  </si>
  <si>
    <t>Šternberský Jan</t>
  </si>
  <si>
    <t>Šuláková Soňa</t>
  </si>
  <si>
    <t>Švec Martin</t>
  </si>
  <si>
    <t>Utíkalová Táňa</t>
  </si>
  <si>
    <t>Uvízl Miroslav</t>
  </si>
  <si>
    <t>Valcharčiaková Simona</t>
  </si>
  <si>
    <t>Večeřa Marek</t>
  </si>
  <si>
    <t>Vítková Tereza</t>
  </si>
  <si>
    <t>Vláčil Ondřej</t>
  </si>
  <si>
    <t>Vladyková Petra</t>
  </si>
  <si>
    <t>Vrbicová Kristýna</t>
  </si>
  <si>
    <t>Wita Martin</t>
  </si>
  <si>
    <t>Zápalka Martin</t>
  </si>
  <si>
    <t>Zapletalová Jiřina</t>
  </si>
  <si>
    <t>Zerák Martin</t>
  </si>
  <si>
    <t>Zdravotní výkony vykázané na pracovišti v rámci ambulantní péče dle lékařů *</t>
  </si>
  <si>
    <t>961</t>
  </si>
  <si>
    <t>V</t>
  </si>
  <si>
    <t>99932</t>
  </si>
  <si>
    <t>(VZP) COVID-19 - OČKOVÁNÍ - ASTRAZENECA</t>
  </si>
  <si>
    <t>99930</t>
  </si>
  <si>
    <t>(VZP) COVID-19 - OČKOVÁNÍ - BIONTECH/PFIZER</t>
  </si>
  <si>
    <t>99931</t>
  </si>
  <si>
    <t>(VZP) COVID-19 - OČKOVÁNÍ - MODERNA</t>
  </si>
  <si>
    <t>06</t>
  </si>
  <si>
    <t>401</t>
  </si>
  <si>
    <t>1</t>
  </si>
  <si>
    <t>0000498</t>
  </si>
  <si>
    <t>MAGNESIUM SULFURICUM BIOTIKA</t>
  </si>
  <si>
    <t>0000527</t>
  </si>
  <si>
    <t>0007981</t>
  </si>
  <si>
    <t>NOVALGIN</t>
  </si>
  <si>
    <t>0058249</t>
  </si>
  <si>
    <t>GUAJACURAN</t>
  </si>
  <si>
    <t>0096886</t>
  </si>
  <si>
    <t>CHLORID SODNÝ B. BRAUN 0,9%</t>
  </si>
  <si>
    <t>0208466</t>
  </si>
  <si>
    <t>INJECTIO PROCAINII CHLORATI ARDEAPHARMA</t>
  </si>
  <si>
    <t>0107299</t>
  </si>
  <si>
    <t>0,9% SODIUM CHLORIDE IN WATER FOR INJECTION FRESEN</t>
  </si>
  <si>
    <t>0237329</t>
  </si>
  <si>
    <t>MAGNESIUM SULFURICUM BBP</t>
  </si>
  <si>
    <t>02130</t>
  </si>
  <si>
    <t>OČKOVÁNÍ V PŘÍPADECH, KDY OČKOVACÍ LÁTKA JE HRAZEN</t>
  </si>
  <si>
    <t>09127</t>
  </si>
  <si>
    <t>EKG VYŠETŘENÍ</t>
  </si>
  <si>
    <t>09511</t>
  </si>
  <si>
    <t>MINIMÁLNÍ KONTAKT LÉKAŘE S PACIENTEM</t>
  </si>
  <si>
    <t>09532</t>
  </si>
  <si>
    <t>VÝKON PROHLÍDKY DISPENZARIZOVANÉ OSOBY</t>
  </si>
  <si>
    <t>09550</t>
  </si>
  <si>
    <t>INFORMACE O VYDÁNÍ ROZHODNUTÍ O DOČASNÉ PRACOVNÍ N</t>
  </si>
  <si>
    <t>09551</t>
  </si>
  <si>
    <t>INFORMACE O VYDÁNÍ ROZHODNUTÍ O UKONČENÍ DOČASNÉ P</t>
  </si>
  <si>
    <t>12110</t>
  </si>
  <si>
    <t>FUNKČNÍ TEPENNÉ TESTY</t>
  </si>
  <si>
    <t>21115</t>
  </si>
  <si>
    <t>FYZIKÁLNÍ TERAPIE III</t>
  </si>
  <si>
    <t>41023</t>
  </si>
  <si>
    <t>KONTROLNÍ VYŠETŘENÍ PRACOVNÍM LÉKAŘEM</t>
  </si>
  <si>
    <t>25213</t>
  </si>
  <si>
    <t>SPIROMETRIE (OBVYKLE METODOU PRŮTOK - OBJEM)</t>
  </si>
  <si>
    <t>09543</t>
  </si>
  <si>
    <t>Signalni kod</t>
  </si>
  <si>
    <t>09119</t>
  </si>
  <si>
    <t xml:space="preserve">ODBĚR KRVE ZE ŽÍLY U DOSPĚLÉHO NEBO DÍTĚTE NAD 10 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</si>
  <si>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</si>
  <si>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</si>
  <si>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</si>
  <si>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</si>
  <si>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</si>
  <si>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</si>
  <si>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</si>
  <si>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</si>
  <si>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</si>
  <si>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</si>
  <si>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</si>
  <si>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</si>
  <si>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</si>
  <si>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</si>
  <si>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41021</t>
  </si>
  <si>
    <t>KOMPLEXNÍ VYŠETŘENÍ PRACOVNÍM LÉKAŘEM</t>
  </si>
  <si>
    <t>41040</t>
  </si>
  <si>
    <t>POSOUZENÍ ZDRAVOTNÍHO STAVU Z HLEDISKA PROFESIONÁL</t>
  </si>
  <si>
    <t>41050</t>
  </si>
  <si>
    <t>PRSTOVÁ PLETYSMOGRAFIE ZÁTĚŽOVÁ</t>
  </si>
  <si>
    <t>41030</t>
  </si>
  <si>
    <t xml:space="preserve">ŠETŘENÍ NA PRACOVIŠTI PACIENTA  Z HLEDISKA RIZIKA </t>
  </si>
  <si>
    <t>11</t>
  </si>
  <si>
    <t>902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</si>
  <si>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</si>
  <si>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</si>
  <si>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</si>
  <si>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</si>
  <si>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</si>
  <si>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05 - 2CHIR: II. Chirurgická klinika</t>
  </si>
  <si>
    <t>10 - DK: Dětská klinika</t>
  </si>
  <si>
    <t>11 - ORT: Ortopedická klinika</t>
  </si>
  <si>
    <t>16 - PLIC: Klinika plicních nemocí a tuber.</t>
  </si>
  <si>
    <t>17 - NEUR: Neurologická klinika</t>
  </si>
  <si>
    <t>18 - PSY: Klinika psychiatrie</t>
  </si>
  <si>
    <t>21 - ONK: Onkologická klinika</t>
  </si>
  <si>
    <t>26 - RHC: Oddělení rehabilitace</t>
  </si>
  <si>
    <t>30 - GER: Oddělení geriatrie</t>
  </si>
  <si>
    <t>31 - TRAU: Traumatologická klinika</t>
  </si>
  <si>
    <t>32 - HOK: Hemato-onkologická klinika</t>
  </si>
  <si>
    <t>01</t>
  </si>
  <si>
    <t>02</t>
  </si>
  <si>
    <t>03</t>
  </si>
  <si>
    <t>05</t>
  </si>
  <si>
    <t>10</t>
  </si>
  <si>
    <t>16</t>
  </si>
  <si>
    <t>17</t>
  </si>
  <si>
    <t>18</t>
  </si>
  <si>
    <t>21</t>
  </si>
  <si>
    <t>26</t>
  </si>
  <si>
    <t>30</t>
  </si>
  <si>
    <t>31</t>
  </si>
  <si>
    <t>32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</si>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</sst>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0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26" fillId="4" borderId="60" xfId="1" applyFill="1" applyBorder="1" applyAlignment="1">
      <alignment horizontal="left"/>
    </xf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2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7" xfId="0" applyNumberFormat="1" applyFont="1" applyFill="1" applyBorder="1"/>
    <xf numFmtId="9" fontId="33" fillId="0" borderId="82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33" fillId="5" borderId="11" xfId="0" applyFont="1" applyFill="1" applyBorder="1" applyAlignment="1">
      <alignment wrapText="1"/>
    </xf>
    <xf numFmtId="0" fontId="40" fillId="0" borderId="108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3" fillId="0" borderId="0" xfId="0" applyFont="1" applyFill="1"/>
    <xf numFmtId="0" fontId="64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0" fontId="33" fillId="0" borderId="132" xfId="0" applyFont="1" applyFill="1" applyBorder="1" applyAlignment="1">
      <alignment horizontal="right"/>
    </xf>
    <xf numFmtId="0" fontId="33" fillId="0" borderId="132" xfId="0" applyFont="1" applyFill="1" applyBorder="1" applyAlignment="1">
      <alignment horizontal="left"/>
    </xf>
    <xf numFmtId="164" fontId="33" fillId="0" borderId="132" xfId="0" applyNumberFormat="1" applyFont="1" applyFill="1" applyBorder="1"/>
    <xf numFmtId="165" fontId="33" fillId="0" borderId="132" xfId="0" applyNumberFormat="1" applyFont="1" applyFill="1" applyBorder="1"/>
    <xf numFmtId="9" fontId="33" fillId="0" borderId="132" xfId="0" applyNumberFormat="1" applyFont="1" applyFill="1" applyBorder="1"/>
    <xf numFmtId="9" fontId="33" fillId="0" borderId="133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32" xfId="0" applyNumberFormat="1" applyFont="1" applyFill="1" applyBorder="1"/>
    <xf numFmtId="3" fontId="33" fillId="0" borderId="133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8" xfId="0" applyNumberFormat="1" applyFont="1" applyFill="1" applyBorder="1"/>
    <xf numFmtId="9" fontId="33" fillId="0" borderId="138" xfId="0" applyNumberFormat="1" applyFont="1" applyFill="1" applyBorder="1"/>
    <xf numFmtId="3" fontId="33" fillId="0" borderId="139" xfId="0" applyNumberFormat="1" applyFont="1" applyFill="1" applyBorder="1"/>
    <xf numFmtId="0" fontId="40" fillId="0" borderId="25" xfId="0" applyFont="1" applyFill="1" applyBorder="1"/>
    <xf numFmtId="0" fontId="40" fillId="0" borderId="137" xfId="0" applyFont="1" applyFill="1" applyBorder="1"/>
    <xf numFmtId="0" fontId="40" fillId="0" borderId="131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2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2" xfId="0" applyNumberFormat="1" applyBorder="1"/>
    <xf numFmtId="9" fontId="0" fillId="0" borderId="132" xfId="0" applyNumberFormat="1" applyBorder="1"/>
    <xf numFmtId="9" fontId="0" fillId="0" borderId="133" xfId="0" applyNumberFormat="1" applyBorder="1"/>
    <xf numFmtId="169" fontId="0" fillId="0" borderId="135" xfId="0" applyNumberFormat="1" applyBorder="1"/>
    <xf numFmtId="9" fontId="0" fillId="0" borderId="135" xfId="0" applyNumberFormat="1" applyBorder="1"/>
    <xf numFmtId="9" fontId="0" fillId="0" borderId="136" xfId="0" applyNumberFormat="1" applyBorder="1"/>
    <xf numFmtId="0" fontId="60" fillId="0" borderId="131" xfId="0" applyFont="1" applyBorder="1" applyAlignment="1">
      <alignment horizontal="left" indent="1"/>
    </xf>
    <xf numFmtId="0" fontId="60" fillId="0" borderId="134" xfId="0" applyFont="1" applyBorder="1" applyAlignment="1">
      <alignment horizontal="left" indent="1"/>
    </xf>
    <xf numFmtId="0" fontId="60" fillId="4" borderId="131" xfId="0" applyFont="1" applyFill="1" applyBorder="1" applyAlignment="1">
      <alignment horizontal="left"/>
    </xf>
    <xf numFmtId="169" fontId="60" fillId="4" borderId="132" xfId="0" applyNumberFormat="1" applyFont="1" applyFill="1" applyBorder="1"/>
    <xf numFmtId="9" fontId="60" fillId="4" borderId="132" xfId="0" applyNumberFormat="1" applyFont="1" applyFill="1" applyBorder="1"/>
    <xf numFmtId="9" fontId="60" fillId="4" borderId="133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32" xfId="0" applyNumberFormat="1" applyFont="1" applyFill="1" applyBorder="1"/>
    <xf numFmtId="169" fontId="33" fillId="0" borderId="133" xfId="0" applyNumberFormat="1" applyFont="1" applyFill="1" applyBorder="1"/>
    <xf numFmtId="169" fontId="33" fillId="0" borderId="135" xfId="0" applyNumberFormat="1" applyFont="1" applyFill="1" applyBorder="1"/>
    <xf numFmtId="169" fontId="33" fillId="0" borderId="136" xfId="0" applyNumberFormat="1" applyFont="1" applyFill="1" applyBorder="1"/>
    <xf numFmtId="0" fontId="40" fillId="0" borderId="134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0.58897312976809812</c:v>
                </c:pt>
                <c:pt idx="1">
                  <c:v>0.61644014700327665</c:v>
                </c:pt>
                <c:pt idx="2">
                  <c:v>0.72001800147722761</c:v>
                </c:pt>
                <c:pt idx="3">
                  <c:v>0.7354184785482889</c:v>
                </c:pt>
                <c:pt idx="4">
                  <c:v>0.84860622820919329</c:v>
                </c:pt>
                <c:pt idx="5">
                  <c:v>0.95465021334642186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94" tableBorderDxfId="93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00" totalsRowShown="0">
  <autoFilter ref="C3:S100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1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6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574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3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670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6" t="s">
        <v>671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684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893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920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1044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1119</v>
      </c>
      <c r="C28" s="47" t="s">
        <v>123</v>
      </c>
    </row>
    <row r="29" spans="1:3" ht="14.45" customHeight="1" x14ac:dyDescent="0.25">
      <c r="A29" s="266" t="str">
        <f>HYPERLINK("#'"&amp;C29&amp;"'!A1",C29)</f>
        <v>ZV Vykáz.-A Det.Lék.</v>
      </c>
      <c r="B29" s="90" t="s">
        <v>1120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1148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216AD2EB-83F3-418F-A6C9-421E337A4DFF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6" customWidth="1"/>
    <col min="7" max="7" width="10" style="206" customWidth="1"/>
    <col min="8" max="8" width="6.7109375" style="209" bestFit="1" customWidth="1"/>
    <col min="9" max="9" width="6.7109375" style="206" customWidth="1"/>
    <col min="10" max="10" width="10.85546875" style="206" customWidth="1"/>
    <col min="11" max="11" width="6.7109375" style="209" bestFit="1" customWidth="1"/>
    <col min="12" max="12" width="6.7109375" style="206" customWidth="1"/>
    <col min="13" max="13" width="10.85546875" style="206" customWidth="1"/>
    <col min="14" max="16384" width="8.85546875" style="129"/>
  </cols>
  <sheetData>
    <row r="1" spans="1:13" ht="18.600000000000001" customHeight="1" thickBot="1" x14ac:dyDescent="0.35">
      <c r="A1" s="368" t="s">
        <v>574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9</v>
      </c>
      <c r="J3" s="43">
        <f>SUBTOTAL(9,J6:J1048576)</f>
        <v>447.84000374305003</v>
      </c>
      <c r="K3" s="44">
        <f>IF(M3=0,0,J3/M3)</f>
        <v>1</v>
      </c>
      <c r="L3" s="43">
        <f>SUBTOTAL(9,L6:L1048576)</f>
        <v>9</v>
      </c>
      <c r="M3" s="45">
        <f>SUBTOTAL(9,M6:M1048576)</f>
        <v>447.84000374305003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9" t="s">
        <v>130</v>
      </c>
      <c r="B5" s="518" t="s">
        <v>131</v>
      </c>
      <c r="C5" s="518" t="s">
        <v>70</v>
      </c>
      <c r="D5" s="518" t="s">
        <v>132</v>
      </c>
      <c r="E5" s="518" t="s">
        <v>133</v>
      </c>
      <c r="F5" s="519" t="s">
        <v>28</v>
      </c>
      <c r="G5" s="519" t="s">
        <v>14</v>
      </c>
      <c r="H5" s="501" t="s">
        <v>134</v>
      </c>
      <c r="I5" s="500" t="s">
        <v>28</v>
      </c>
      <c r="J5" s="519" t="s">
        <v>14</v>
      </c>
      <c r="K5" s="501" t="s">
        <v>134</v>
      </c>
      <c r="L5" s="500" t="s">
        <v>28</v>
      </c>
      <c r="M5" s="520" t="s">
        <v>14</v>
      </c>
    </row>
    <row r="6" spans="1:13" ht="14.45" customHeight="1" x14ac:dyDescent="0.2">
      <c r="A6" s="478" t="s">
        <v>475</v>
      </c>
      <c r="B6" s="479" t="s">
        <v>572</v>
      </c>
      <c r="C6" s="479" t="s">
        <v>573</v>
      </c>
      <c r="D6" s="479" t="s">
        <v>519</v>
      </c>
      <c r="E6" s="479" t="s">
        <v>520</v>
      </c>
      <c r="F6" s="483"/>
      <c r="G6" s="483"/>
      <c r="H6" s="504">
        <v>0</v>
      </c>
      <c r="I6" s="483">
        <v>1</v>
      </c>
      <c r="J6" s="483">
        <v>49.76</v>
      </c>
      <c r="K6" s="504">
        <v>1</v>
      </c>
      <c r="L6" s="483">
        <v>1</v>
      </c>
      <c r="M6" s="484">
        <v>49.76</v>
      </c>
    </row>
    <row r="7" spans="1:13" ht="14.45" customHeight="1" thickBot="1" x14ac:dyDescent="0.25">
      <c r="A7" s="492" t="s">
        <v>486</v>
      </c>
      <c r="B7" s="493" t="s">
        <v>572</v>
      </c>
      <c r="C7" s="493" t="s">
        <v>573</v>
      </c>
      <c r="D7" s="493" t="s">
        <v>519</v>
      </c>
      <c r="E7" s="493" t="s">
        <v>520</v>
      </c>
      <c r="F7" s="497"/>
      <c r="G7" s="497"/>
      <c r="H7" s="506">
        <v>0</v>
      </c>
      <c r="I7" s="497">
        <v>8</v>
      </c>
      <c r="J7" s="497">
        <v>398.08000374305004</v>
      </c>
      <c r="K7" s="506">
        <v>1</v>
      </c>
      <c r="L7" s="497">
        <v>8</v>
      </c>
      <c r="M7" s="498">
        <v>398.08000374305004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146D4579-0BD4-43CE-8794-5C60B9A3F0B0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7" customWidth="1"/>
    <col min="2" max="2" width="5.42578125" style="206" bestFit="1" customWidth="1"/>
    <col min="3" max="3" width="6.140625" style="206" bestFit="1" customWidth="1"/>
    <col min="4" max="4" width="7.42578125" style="206" bestFit="1" customWidth="1"/>
    <col min="5" max="5" width="6.28515625" style="206" bestFit="1" customWidth="1"/>
    <col min="6" max="6" width="6.28515625" style="209" bestFit="1" customWidth="1"/>
    <col min="7" max="7" width="6.140625" style="209" bestFit="1" customWidth="1"/>
    <col min="8" max="8" width="7.42578125" style="209" bestFit="1" customWidth="1"/>
    <col min="9" max="9" width="6.28515625" style="209" bestFit="1" customWidth="1"/>
    <col min="10" max="10" width="5.42578125" style="206" bestFit="1" customWidth="1"/>
    <col min="11" max="11" width="6.140625" style="206" bestFit="1" customWidth="1"/>
    <col min="12" max="12" width="7.42578125" style="206" bestFit="1" customWidth="1"/>
    <col min="13" max="13" width="6.28515625" style="206" bestFit="1" customWidth="1"/>
    <col min="14" max="14" width="5.28515625" style="209" bestFit="1" customWidth="1"/>
    <col min="15" max="15" width="6.140625" style="209" bestFit="1" customWidth="1"/>
    <col min="16" max="16" width="7.42578125" style="209" bestFit="1" customWidth="1"/>
    <col min="17" max="17" width="6.28515625" style="209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1" t="s">
        <v>270</v>
      </c>
      <c r="B2" s="213"/>
      <c r="C2" s="213"/>
      <c r="D2" s="213"/>
      <c r="E2" s="213"/>
    </row>
    <row r="3" spans="1:17" ht="14.45" customHeight="1" thickBot="1" x14ac:dyDescent="0.25">
      <c r="A3" s="246" t="s">
        <v>3</v>
      </c>
      <c r="B3" s="250">
        <f>SUM(B6:B1048576)</f>
        <v>225</v>
      </c>
      <c r="C3" s="251">
        <f>SUM(C6:C1048576)</f>
        <v>66</v>
      </c>
      <c r="D3" s="251">
        <f>SUM(D6:D1048576)</f>
        <v>0</v>
      </c>
      <c r="E3" s="252">
        <f>SUM(E6:E1048576)</f>
        <v>0</v>
      </c>
      <c r="F3" s="249">
        <f>IF(SUM($B3:$E3)=0,"",B3/SUM($B3:$E3))</f>
        <v>0.77319587628865982</v>
      </c>
      <c r="G3" s="247">
        <f t="shared" ref="G3:I3" si="0">IF(SUM($B3:$E3)=0,"",C3/SUM($B3:$E3))</f>
        <v>0.22680412371134021</v>
      </c>
      <c r="H3" s="247">
        <f t="shared" si="0"/>
        <v>0</v>
      </c>
      <c r="I3" s="248">
        <f t="shared" si="0"/>
        <v>0</v>
      </c>
      <c r="J3" s="251">
        <f>SUM(J6:J1048576)</f>
        <v>75</v>
      </c>
      <c r="K3" s="251">
        <f>SUM(K6:K1048576)</f>
        <v>22</v>
      </c>
      <c r="L3" s="251">
        <f>SUM(L6:L1048576)</f>
        <v>0</v>
      </c>
      <c r="M3" s="252">
        <f>SUM(M6:M1048576)</f>
        <v>0</v>
      </c>
      <c r="N3" s="249">
        <f>IF(SUM($J3:$M3)=0,"",J3/SUM($J3:$M3))</f>
        <v>0.77319587628865982</v>
      </c>
      <c r="O3" s="247">
        <f t="shared" ref="O3:Q3" si="1">IF(SUM($J3:$M3)=0,"",K3/SUM($J3:$M3))</f>
        <v>0.22680412371134021</v>
      </c>
      <c r="P3" s="247">
        <f t="shared" si="1"/>
        <v>0</v>
      </c>
      <c r="Q3" s="248">
        <f t="shared" si="1"/>
        <v>0</v>
      </c>
    </row>
    <row r="4" spans="1:17" ht="14.45" customHeight="1" thickBot="1" x14ac:dyDescent="0.25">
      <c r="A4" s="245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1" t="s">
        <v>197</v>
      </c>
      <c r="B5" s="522" t="s">
        <v>199</v>
      </c>
      <c r="C5" s="522" t="s">
        <v>200</v>
      </c>
      <c r="D5" s="522" t="s">
        <v>201</v>
      </c>
      <c r="E5" s="523" t="s">
        <v>202</v>
      </c>
      <c r="F5" s="524" t="s">
        <v>199</v>
      </c>
      <c r="G5" s="525" t="s">
        <v>200</v>
      </c>
      <c r="H5" s="525" t="s">
        <v>201</v>
      </c>
      <c r="I5" s="526" t="s">
        <v>202</v>
      </c>
      <c r="J5" s="522" t="s">
        <v>199</v>
      </c>
      <c r="K5" s="522" t="s">
        <v>200</v>
      </c>
      <c r="L5" s="522" t="s">
        <v>201</v>
      </c>
      <c r="M5" s="523" t="s">
        <v>202</v>
      </c>
      <c r="N5" s="524" t="s">
        <v>199</v>
      </c>
      <c r="O5" s="525" t="s">
        <v>200</v>
      </c>
      <c r="P5" s="525" t="s">
        <v>201</v>
      </c>
      <c r="Q5" s="526" t="s">
        <v>202</v>
      </c>
    </row>
    <row r="6" spans="1:17" ht="14.45" customHeight="1" x14ac:dyDescent="0.2">
      <c r="A6" s="530" t="s">
        <v>575</v>
      </c>
      <c r="B6" s="536"/>
      <c r="C6" s="483"/>
      <c r="D6" s="483"/>
      <c r="E6" s="484"/>
      <c r="F6" s="533"/>
      <c r="G6" s="504"/>
      <c r="H6" s="504"/>
      <c r="I6" s="539"/>
      <c r="J6" s="536"/>
      <c r="K6" s="483"/>
      <c r="L6" s="483"/>
      <c r="M6" s="484"/>
      <c r="N6" s="533"/>
      <c r="O6" s="504"/>
      <c r="P6" s="504"/>
      <c r="Q6" s="527"/>
    </row>
    <row r="7" spans="1:17" ht="14.45" customHeight="1" x14ac:dyDescent="0.2">
      <c r="A7" s="531" t="s">
        <v>569</v>
      </c>
      <c r="B7" s="537">
        <v>71</v>
      </c>
      <c r="C7" s="490"/>
      <c r="D7" s="490"/>
      <c r="E7" s="491"/>
      <c r="F7" s="534">
        <v>1</v>
      </c>
      <c r="G7" s="505">
        <v>0</v>
      </c>
      <c r="H7" s="505">
        <v>0</v>
      </c>
      <c r="I7" s="540">
        <v>0</v>
      </c>
      <c r="J7" s="537">
        <v>22</v>
      </c>
      <c r="K7" s="490"/>
      <c r="L7" s="490"/>
      <c r="M7" s="491"/>
      <c r="N7" s="534">
        <v>1</v>
      </c>
      <c r="O7" s="505">
        <v>0</v>
      </c>
      <c r="P7" s="505">
        <v>0</v>
      </c>
      <c r="Q7" s="528">
        <v>0</v>
      </c>
    </row>
    <row r="8" spans="1:17" ht="14.45" customHeight="1" x14ac:dyDescent="0.2">
      <c r="A8" s="531" t="s">
        <v>576</v>
      </c>
      <c r="B8" s="537">
        <v>37</v>
      </c>
      <c r="C8" s="490">
        <v>3</v>
      </c>
      <c r="D8" s="490"/>
      <c r="E8" s="491"/>
      <c r="F8" s="534">
        <v>0.92500000000000004</v>
      </c>
      <c r="G8" s="505">
        <v>7.4999999999999997E-2</v>
      </c>
      <c r="H8" s="505">
        <v>0</v>
      </c>
      <c r="I8" s="540">
        <v>0</v>
      </c>
      <c r="J8" s="537">
        <v>17</v>
      </c>
      <c r="K8" s="490">
        <v>1</v>
      </c>
      <c r="L8" s="490"/>
      <c r="M8" s="491"/>
      <c r="N8" s="534">
        <v>0.94444444444444442</v>
      </c>
      <c r="O8" s="505">
        <v>5.5555555555555552E-2</v>
      </c>
      <c r="P8" s="505">
        <v>0</v>
      </c>
      <c r="Q8" s="528">
        <v>0</v>
      </c>
    </row>
    <row r="9" spans="1:17" ht="14.45" customHeight="1" x14ac:dyDescent="0.2">
      <c r="A9" s="531" t="s">
        <v>570</v>
      </c>
      <c r="B9" s="537">
        <v>107</v>
      </c>
      <c r="C9" s="490">
        <v>57</v>
      </c>
      <c r="D9" s="490"/>
      <c r="E9" s="491"/>
      <c r="F9" s="534">
        <v>0.65243902439024393</v>
      </c>
      <c r="G9" s="505">
        <v>0.34756097560975607</v>
      </c>
      <c r="H9" s="505">
        <v>0</v>
      </c>
      <c r="I9" s="540">
        <v>0</v>
      </c>
      <c r="J9" s="537">
        <v>34</v>
      </c>
      <c r="K9" s="490">
        <v>19</v>
      </c>
      <c r="L9" s="490"/>
      <c r="M9" s="491"/>
      <c r="N9" s="534">
        <v>0.64150943396226412</v>
      </c>
      <c r="O9" s="505">
        <v>0.35849056603773582</v>
      </c>
      <c r="P9" s="505">
        <v>0</v>
      </c>
      <c r="Q9" s="528">
        <v>0</v>
      </c>
    </row>
    <row r="10" spans="1:17" ht="14.45" customHeight="1" thickBot="1" x14ac:dyDescent="0.25">
      <c r="A10" s="532" t="s">
        <v>577</v>
      </c>
      <c r="B10" s="538">
        <v>10</v>
      </c>
      <c r="C10" s="497">
        <v>6</v>
      </c>
      <c r="D10" s="497"/>
      <c r="E10" s="498"/>
      <c r="F10" s="535">
        <v>0.625</v>
      </c>
      <c r="G10" s="506">
        <v>0.375</v>
      </c>
      <c r="H10" s="506">
        <v>0</v>
      </c>
      <c r="I10" s="541">
        <v>0</v>
      </c>
      <c r="J10" s="538">
        <v>2</v>
      </c>
      <c r="K10" s="497">
        <v>2</v>
      </c>
      <c r="L10" s="497"/>
      <c r="M10" s="498"/>
      <c r="N10" s="535">
        <v>0.5</v>
      </c>
      <c r="O10" s="506">
        <v>0.5</v>
      </c>
      <c r="P10" s="506">
        <v>0</v>
      </c>
      <c r="Q10" s="52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305ECA86-215D-42AB-A090-78B6A4B6F90F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1" t="s">
        <v>270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19</v>
      </c>
      <c r="B5" s="466" t="s">
        <v>578</v>
      </c>
      <c r="C5" s="469">
        <v>4874.8400000000011</v>
      </c>
      <c r="D5" s="469">
        <v>24</v>
      </c>
      <c r="E5" s="469">
        <v>4515.9000000000005</v>
      </c>
      <c r="F5" s="542">
        <v>0.92636886543968611</v>
      </c>
      <c r="G5" s="469">
        <v>20</v>
      </c>
      <c r="H5" s="542">
        <v>0.83333333333333337</v>
      </c>
      <c r="I5" s="469">
        <v>358.94000000000005</v>
      </c>
      <c r="J5" s="542">
        <v>7.3631134560313768E-2</v>
      </c>
      <c r="K5" s="469">
        <v>4</v>
      </c>
      <c r="L5" s="542">
        <v>0.16666666666666666</v>
      </c>
      <c r="M5" s="469" t="s">
        <v>68</v>
      </c>
      <c r="N5" s="150"/>
    </row>
    <row r="6" spans="1:14" ht="14.45" customHeight="1" x14ac:dyDescent="0.2">
      <c r="A6" s="465">
        <v>19</v>
      </c>
      <c r="B6" s="466" t="s">
        <v>579</v>
      </c>
      <c r="C6" s="469">
        <v>4274.5400000000009</v>
      </c>
      <c r="D6" s="469">
        <v>22</v>
      </c>
      <c r="E6" s="469">
        <v>3915.6000000000008</v>
      </c>
      <c r="F6" s="542">
        <v>0.91602839135907022</v>
      </c>
      <c r="G6" s="469">
        <v>18</v>
      </c>
      <c r="H6" s="542">
        <v>0.81818181818181823</v>
      </c>
      <c r="I6" s="469">
        <v>358.94000000000005</v>
      </c>
      <c r="J6" s="542">
        <v>8.3971608640929785E-2</v>
      </c>
      <c r="K6" s="469">
        <v>4</v>
      </c>
      <c r="L6" s="542">
        <v>0.18181818181818182</v>
      </c>
      <c r="M6" s="469" t="s">
        <v>1</v>
      </c>
      <c r="N6" s="150"/>
    </row>
    <row r="7" spans="1:14" ht="14.45" customHeight="1" x14ac:dyDescent="0.2">
      <c r="A7" s="465">
        <v>19</v>
      </c>
      <c r="B7" s="466" t="s">
        <v>580</v>
      </c>
      <c r="C7" s="469">
        <v>0</v>
      </c>
      <c r="D7" s="469">
        <v>1</v>
      </c>
      <c r="E7" s="469">
        <v>0</v>
      </c>
      <c r="F7" s="542" t="s">
        <v>271</v>
      </c>
      <c r="G7" s="469">
        <v>1</v>
      </c>
      <c r="H7" s="542">
        <v>1</v>
      </c>
      <c r="I7" s="469" t="s">
        <v>271</v>
      </c>
      <c r="J7" s="542" t="s">
        <v>271</v>
      </c>
      <c r="K7" s="469" t="s">
        <v>271</v>
      </c>
      <c r="L7" s="542">
        <v>0</v>
      </c>
      <c r="M7" s="469" t="s">
        <v>1</v>
      </c>
      <c r="N7" s="150"/>
    </row>
    <row r="8" spans="1:14" ht="14.45" customHeight="1" x14ac:dyDescent="0.2">
      <c r="A8" s="465">
        <v>19</v>
      </c>
      <c r="B8" s="466" t="s">
        <v>581</v>
      </c>
      <c r="C8" s="469">
        <v>600.29999999999995</v>
      </c>
      <c r="D8" s="469">
        <v>1</v>
      </c>
      <c r="E8" s="469">
        <v>600.29999999999995</v>
      </c>
      <c r="F8" s="542">
        <v>1</v>
      </c>
      <c r="G8" s="469">
        <v>1</v>
      </c>
      <c r="H8" s="542">
        <v>1</v>
      </c>
      <c r="I8" s="469" t="s">
        <v>271</v>
      </c>
      <c r="J8" s="542">
        <v>0</v>
      </c>
      <c r="K8" s="469" t="s">
        <v>271</v>
      </c>
      <c r="L8" s="542">
        <v>0</v>
      </c>
      <c r="M8" s="469" t="s">
        <v>1</v>
      </c>
      <c r="N8" s="150"/>
    </row>
    <row r="9" spans="1:14" ht="14.45" customHeight="1" x14ac:dyDescent="0.2">
      <c r="A9" s="465" t="s">
        <v>469</v>
      </c>
      <c r="B9" s="466" t="s">
        <v>3</v>
      </c>
      <c r="C9" s="469">
        <v>4874.8400000000011</v>
      </c>
      <c r="D9" s="469">
        <v>24</v>
      </c>
      <c r="E9" s="469">
        <v>4515.9000000000005</v>
      </c>
      <c r="F9" s="542">
        <v>0.92636886543968611</v>
      </c>
      <c r="G9" s="469">
        <v>20</v>
      </c>
      <c r="H9" s="542">
        <v>0.83333333333333337</v>
      </c>
      <c r="I9" s="469">
        <v>358.94000000000005</v>
      </c>
      <c r="J9" s="542">
        <v>7.3631134560313768E-2</v>
      </c>
      <c r="K9" s="469">
        <v>4</v>
      </c>
      <c r="L9" s="542">
        <v>0.16666666666666666</v>
      </c>
      <c r="M9" s="469" t="s">
        <v>474</v>
      </c>
      <c r="N9" s="150"/>
    </row>
    <row r="11" spans="1:14" ht="14.45" customHeight="1" x14ac:dyDescent="0.2">
      <c r="A11" s="465">
        <v>19</v>
      </c>
      <c r="B11" s="466" t="s">
        <v>578</v>
      </c>
      <c r="C11" s="469" t="s">
        <v>271</v>
      </c>
      <c r="D11" s="469" t="s">
        <v>271</v>
      </c>
      <c r="E11" s="469" t="s">
        <v>271</v>
      </c>
      <c r="F11" s="542" t="s">
        <v>271</v>
      </c>
      <c r="G11" s="469" t="s">
        <v>271</v>
      </c>
      <c r="H11" s="542" t="s">
        <v>271</v>
      </c>
      <c r="I11" s="469" t="s">
        <v>271</v>
      </c>
      <c r="J11" s="542" t="s">
        <v>271</v>
      </c>
      <c r="K11" s="469" t="s">
        <v>271</v>
      </c>
      <c r="L11" s="542" t="s">
        <v>271</v>
      </c>
      <c r="M11" s="469" t="s">
        <v>68</v>
      </c>
      <c r="N11" s="150"/>
    </row>
    <row r="12" spans="1:14" ht="14.45" customHeight="1" x14ac:dyDescent="0.2">
      <c r="A12" s="465" t="s">
        <v>582</v>
      </c>
      <c r="B12" s="466" t="s">
        <v>579</v>
      </c>
      <c r="C12" s="469">
        <v>4274.5400000000009</v>
      </c>
      <c r="D12" s="469">
        <v>22</v>
      </c>
      <c r="E12" s="469">
        <v>3915.6000000000008</v>
      </c>
      <c r="F12" s="542">
        <v>0.91602839135907022</v>
      </c>
      <c r="G12" s="469">
        <v>18</v>
      </c>
      <c r="H12" s="542">
        <v>0.81818181818181823</v>
      </c>
      <c r="I12" s="469">
        <v>358.94000000000005</v>
      </c>
      <c r="J12" s="542">
        <v>8.3971608640929785E-2</v>
      </c>
      <c r="K12" s="469">
        <v>4</v>
      </c>
      <c r="L12" s="542">
        <v>0.18181818181818182</v>
      </c>
      <c r="M12" s="469" t="s">
        <v>1</v>
      </c>
      <c r="N12" s="150"/>
    </row>
    <row r="13" spans="1:14" ht="14.45" customHeight="1" x14ac:dyDescent="0.2">
      <c r="A13" s="465" t="s">
        <v>582</v>
      </c>
      <c r="B13" s="466" t="s">
        <v>580</v>
      </c>
      <c r="C13" s="469">
        <v>0</v>
      </c>
      <c r="D13" s="469">
        <v>1</v>
      </c>
      <c r="E13" s="469">
        <v>0</v>
      </c>
      <c r="F13" s="542" t="s">
        <v>271</v>
      </c>
      <c r="G13" s="469">
        <v>1</v>
      </c>
      <c r="H13" s="542">
        <v>1</v>
      </c>
      <c r="I13" s="469" t="s">
        <v>271</v>
      </c>
      <c r="J13" s="542" t="s">
        <v>271</v>
      </c>
      <c r="K13" s="469" t="s">
        <v>271</v>
      </c>
      <c r="L13" s="542">
        <v>0</v>
      </c>
      <c r="M13" s="469" t="s">
        <v>1</v>
      </c>
      <c r="N13" s="150"/>
    </row>
    <row r="14" spans="1:14" ht="14.45" customHeight="1" x14ac:dyDescent="0.2">
      <c r="A14" s="465" t="s">
        <v>582</v>
      </c>
      <c r="B14" s="466" t="s">
        <v>581</v>
      </c>
      <c r="C14" s="469">
        <v>600.29999999999995</v>
      </c>
      <c r="D14" s="469">
        <v>1</v>
      </c>
      <c r="E14" s="469">
        <v>600.29999999999995</v>
      </c>
      <c r="F14" s="542">
        <v>1</v>
      </c>
      <c r="G14" s="469">
        <v>1</v>
      </c>
      <c r="H14" s="542">
        <v>1</v>
      </c>
      <c r="I14" s="469" t="s">
        <v>271</v>
      </c>
      <c r="J14" s="542">
        <v>0</v>
      </c>
      <c r="K14" s="469" t="s">
        <v>271</v>
      </c>
      <c r="L14" s="542">
        <v>0</v>
      </c>
      <c r="M14" s="469" t="s">
        <v>1</v>
      </c>
      <c r="N14" s="150"/>
    </row>
    <row r="15" spans="1:14" ht="14.45" customHeight="1" x14ac:dyDescent="0.2">
      <c r="A15" s="465" t="s">
        <v>582</v>
      </c>
      <c r="B15" s="466" t="s">
        <v>583</v>
      </c>
      <c r="C15" s="469">
        <v>4874.8400000000011</v>
      </c>
      <c r="D15" s="469">
        <v>24</v>
      </c>
      <c r="E15" s="469">
        <v>4515.9000000000005</v>
      </c>
      <c r="F15" s="542">
        <v>0.92636886543968611</v>
      </c>
      <c r="G15" s="469">
        <v>20</v>
      </c>
      <c r="H15" s="542">
        <v>0.83333333333333337</v>
      </c>
      <c r="I15" s="469">
        <v>358.94000000000005</v>
      </c>
      <c r="J15" s="542">
        <v>7.3631134560313768E-2</v>
      </c>
      <c r="K15" s="469">
        <v>4</v>
      </c>
      <c r="L15" s="542">
        <v>0.16666666666666666</v>
      </c>
      <c r="M15" s="469" t="s">
        <v>478</v>
      </c>
      <c r="N15" s="150"/>
    </row>
    <row r="16" spans="1:14" ht="14.45" customHeight="1" x14ac:dyDescent="0.2">
      <c r="A16" s="465" t="s">
        <v>271</v>
      </c>
      <c r="B16" s="466" t="s">
        <v>271</v>
      </c>
      <c r="C16" s="469" t="s">
        <v>271</v>
      </c>
      <c r="D16" s="469" t="s">
        <v>271</v>
      </c>
      <c r="E16" s="469" t="s">
        <v>271</v>
      </c>
      <c r="F16" s="542" t="s">
        <v>271</v>
      </c>
      <c r="G16" s="469" t="s">
        <v>271</v>
      </c>
      <c r="H16" s="542" t="s">
        <v>271</v>
      </c>
      <c r="I16" s="469" t="s">
        <v>271</v>
      </c>
      <c r="J16" s="542" t="s">
        <v>271</v>
      </c>
      <c r="K16" s="469" t="s">
        <v>271</v>
      </c>
      <c r="L16" s="542" t="s">
        <v>271</v>
      </c>
      <c r="M16" s="469" t="s">
        <v>479</v>
      </c>
      <c r="N16" s="150"/>
    </row>
    <row r="17" spans="1:14" ht="14.45" customHeight="1" x14ac:dyDescent="0.2">
      <c r="A17" s="465" t="s">
        <v>469</v>
      </c>
      <c r="B17" s="466" t="s">
        <v>584</v>
      </c>
      <c r="C17" s="469">
        <v>4874.8400000000011</v>
      </c>
      <c r="D17" s="469">
        <v>24</v>
      </c>
      <c r="E17" s="469">
        <v>4515.9000000000005</v>
      </c>
      <c r="F17" s="542">
        <v>0.92636886543968611</v>
      </c>
      <c r="G17" s="469">
        <v>20</v>
      </c>
      <c r="H17" s="542">
        <v>0.83333333333333337</v>
      </c>
      <c r="I17" s="469">
        <v>358.94000000000005</v>
      </c>
      <c r="J17" s="542">
        <v>7.3631134560313768E-2</v>
      </c>
      <c r="K17" s="469">
        <v>4</v>
      </c>
      <c r="L17" s="542">
        <v>0.16666666666666666</v>
      </c>
      <c r="M17" s="469" t="s">
        <v>474</v>
      </c>
      <c r="N17" s="150"/>
    </row>
    <row r="18" spans="1:14" ht="14.45" customHeight="1" x14ac:dyDescent="0.2">
      <c r="A18" s="543" t="s">
        <v>244</v>
      </c>
    </row>
    <row r="19" spans="1:14" ht="14.45" customHeight="1" x14ac:dyDescent="0.2">
      <c r="A19" s="544" t="s">
        <v>585</v>
      </c>
    </row>
    <row r="20" spans="1:14" ht="14.45" customHeight="1" x14ac:dyDescent="0.2">
      <c r="A20" s="543" t="s">
        <v>586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18:F1048576">
    <cfRule type="cellIs" dxfId="35" priority="15" stopIfTrue="1" operator="lessThan">
      <formula>0.6</formula>
    </cfRule>
  </conditionalFormatting>
  <conditionalFormatting sqref="B5:B9">
    <cfRule type="expression" dxfId="34" priority="10">
      <formula>AND(LEFT(M5,6)&lt;&gt;"mezera",M5&lt;&gt;"")</formula>
    </cfRule>
  </conditionalFormatting>
  <conditionalFormatting sqref="A5:A9">
    <cfRule type="expression" dxfId="33" priority="8">
      <formula>AND(M5&lt;&gt;"",M5&lt;&gt;"mezeraKL")</formula>
    </cfRule>
  </conditionalFormatting>
  <conditionalFormatting sqref="F5:F9">
    <cfRule type="cellIs" dxfId="32" priority="7" operator="lessThan">
      <formula>0.6</formula>
    </cfRule>
  </conditionalFormatting>
  <conditionalFormatting sqref="B5:L9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9">
    <cfRule type="expression" dxfId="29" priority="12">
      <formula>$M5&lt;&gt;""</formula>
    </cfRule>
  </conditionalFormatting>
  <conditionalFormatting sqref="B11:B17">
    <cfRule type="expression" dxfId="28" priority="4">
      <formula>AND(LEFT(M11,6)&lt;&gt;"mezera",M11&lt;&gt;"")</formula>
    </cfRule>
  </conditionalFormatting>
  <conditionalFormatting sqref="A11:A17">
    <cfRule type="expression" dxfId="27" priority="2">
      <formula>AND(M11&lt;&gt;"",M11&lt;&gt;"mezeraKL")</formula>
    </cfRule>
  </conditionalFormatting>
  <conditionalFormatting sqref="F11:F17">
    <cfRule type="cellIs" dxfId="26" priority="1" operator="lessThan">
      <formula>0.6</formula>
    </cfRule>
  </conditionalFormatting>
  <conditionalFormatting sqref="B11:L17">
    <cfRule type="expression" dxfId="25" priority="3">
      <formula>OR($M11="KL",$M11="SumaKL")</formula>
    </cfRule>
    <cfRule type="expression" dxfId="24" priority="5">
      <formula>$M11="SumaNS"</formula>
    </cfRule>
  </conditionalFormatting>
  <conditionalFormatting sqref="A11:L17">
    <cfRule type="expression" dxfId="23" priority="6">
      <formula>$M11&lt;&gt;""</formula>
    </cfRule>
  </conditionalFormatting>
  <hyperlinks>
    <hyperlink ref="A2" location="Obsah!A1" display="Zpět na Obsah  KL 01  1.-4.měsíc" xr:uid="{34397A7B-E901-442A-B7E9-A3B3BDE607BD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1" t="s">
        <v>270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1" t="s">
        <v>135</v>
      </c>
      <c r="B4" s="522" t="s">
        <v>19</v>
      </c>
      <c r="C4" s="548"/>
      <c r="D4" s="522" t="s">
        <v>20</v>
      </c>
      <c r="E4" s="548"/>
      <c r="F4" s="522" t="s">
        <v>19</v>
      </c>
      <c r="G4" s="525" t="s">
        <v>2</v>
      </c>
      <c r="H4" s="522" t="s">
        <v>20</v>
      </c>
      <c r="I4" s="525" t="s">
        <v>2</v>
      </c>
      <c r="J4" s="522" t="s">
        <v>19</v>
      </c>
      <c r="K4" s="525" t="s">
        <v>2</v>
      </c>
      <c r="L4" s="522" t="s">
        <v>20</v>
      </c>
      <c r="M4" s="526" t="s">
        <v>2</v>
      </c>
    </row>
    <row r="5" spans="1:13" ht="14.45" customHeight="1" x14ac:dyDescent="0.2">
      <c r="A5" s="545" t="s">
        <v>587</v>
      </c>
      <c r="B5" s="536">
        <v>1748.65</v>
      </c>
      <c r="C5" s="479">
        <v>1</v>
      </c>
      <c r="D5" s="549">
        <v>11</v>
      </c>
      <c r="E5" s="552" t="s">
        <v>587</v>
      </c>
      <c r="F5" s="536">
        <v>1594.29</v>
      </c>
      <c r="G5" s="504">
        <v>0.9117261887741972</v>
      </c>
      <c r="H5" s="483">
        <v>10</v>
      </c>
      <c r="I5" s="527">
        <v>0.90909090909090906</v>
      </c>
      <c r="J5" s="555">
        <v>154.36000000000001</v>
      </c>
      <c r="K5" s="504">
        <v>8.8273811225802759E-2</v>
      </c>
      <c r="L5" s="483">
        <v>1</v>
      </c>
      <c r="M5" s="527">
        <v>9.0909090909090912E-2</v>
      </c>
    </row>
    <row r="6" spans="1:13" ht="14.45" customHeight="1" x14ac:dyDescent="0.2">
      <c r="A6" s="546" t="s">
        <v>588</v>
      </c>
      <c r="B6" s="537">
        <v>111.73</v>
      </c>
      <c r="C6" s="486">
        <v>1</v>
      </c>
      <c r="D6" s="550">
        <v>2</v>
      </c>
      <c r="E6" s="553" t="s">
        <v>588</v>
      </c>
      <c r="F6" s="537"/>
      <c r="G6" s="505">
        <v>0</v>
      </c>
      <c r="H6" s="490"/>
      <c r="I6" s="528">
        <v>0</v>
      </c>
      <c r="J6" s="556">
        <v>111.73</v>
      </c>
      <c r="K6" s="505">
        <v>1</v>
      </c>
      <c r="L6" s="490">
        <v>2</v>
      </c>
      <c r="M6" s="528">
        <v>1</v>
      </c>
    </row>
    <row r="7" spans="1:13" ht="14.45" customHeight="1" x14ac:dyDescent="0.2">
      <c r="A7" s="546" t="s">
        <v>589</v>
      </c>
      <c r="B7" s="537">
        <v>600.29999999999995</v>
      </c>
      <c r="C7" s="486">
        <v>1</v>
      </c>
      <c r="D7" s="550">
        <v>1</v>
      </c>
      <c r="E7" s="553" t="s">
        <v>589</v>
      </c>
      <c r="F7" s="537">
        <v>600.29999999999995</v>
      </c>
      <c r="G7" s="505">
        <v>1</v>
      </c>
      <c r="H7" s="490">
        <v>1</v>
      </c>
      <c r="I7" s="528">
        <v>1</v>
      </c>
      <c r="J7" s="556"/>
      <c r="K7" s="505">
        <v>0</v>
      </c>
      <c r="L7" s="490"/>
      <c r="M7" s="528">
        <v>0</v>
      </c>
    </row>
    <row r="8" spans="1:13" ht="14.45" customHeight="1" x14ac:dyDescent="0.2">
      <c r="A8" s="546" t="s">
        <v>590</v>
      </c>
      <c r="B8" s="537">
        <v>1671.66</v>
      </c>
      <c r="C8" s="486">
        <v>1</v>
      </c>
      <c r="D8" s="550">
        <v>6</v>
      </c>
      <c r="E8" s="553" t="s">
        <v>590</v>
      </c>
      <c r="F8" s="537">
        <v>1671.66</v>
      </c>
      <c r="G8" s="505">
        <v>1</v>
      </c>
      <c r="H8" s="490">
        <v>6</v>
      </c>
      <c r="I8" s="528">
        <v>1</v>
      </c>
      <c r="J8" s="556"/>
      <c r="K8" s="505">
        <v>0</v>
      </c>
      <c r="L8" s="490"/>
      <c r="M8" s="528">
        <v>0</v>
      </c>
    </row>
    <row r="9" spans="1:13" ht="14.45" customHeight="1" thickBot="1" x14ac:dyDescent="0.25">
      <c r="A9" s="547" t="s">
        <v>591</v>
      </c>
      <c r="B9" s="538">
        <v>742.5</v>
      </c>
      <c r="C9" s="493">
        <v>1</v>
      </c>
      <c r="D9" s="551">
        <v>4</v>
      </c>
      <c r="E9" s="554" t="s">
        <v>591</v>
      </c>
      <c r="F9" s="538">
        <v>649.65</v>
      </c>
      <c r="G9" s="506">
        <v>0.87494949494949492</v>
      </c>
      <c r="H9" s="497">
        <v>3</v>
      </c>
      <c r="I9" s="529">
        <v>0.75</v>
      </c>
      <c r="J9" s="557">
        <v>92.85</v>
      </c>
      <c r="K9" s="506">
        <v>0.12505050505050505</v>
      </c>
      <c r="L9" s="497">
        <v>1</v>
      </c>
      <c r="M9" s="529">
        <v>0.25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F568EAF7-A51D-4492-9FAA-1A5039DBBFA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2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59" t="s">
        <v>670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1" t="s">
        <v>270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4874.8399999999992</v>
      </c>
      <c r="N3" s="66">
        <f>SUBTOTAL(9,N7:N1048576)</f>
        <v>33</v>
      </c>
      <c r="O3" s="66">
        <f>SUBTOTAL(9,O7:O1048576)</f>
        <v>24</v>
      </c>
      <c r="P3" s="66">
        <f>SUBTOTAL(9,P7:P1048576)</f>
        <v>4515.8999999999996</v>
      </c>
      <c r="Q3" s="67">
        <f>IF(M3=0,0,P3/M3)</f>
        <v>0.92636886543968633</v>
      </c>
      <c r="R3" s="66">
        <f>SUBTOTAL(9,R7:R1048576)</f>
        <v>29</v>
      </c>
      <c r="S3" s="67">
        <f>IF(N3=0,0,R3/N3)</f>
        <v>0.87878787878787878</v>
      </c>
      <c r="T3" s="66">
        <f>SUBTOTAL(9,T7:T1048576)</f>
        <v>20</v>
      </c>
      <c r="U3" s="68">
        <f>IF(O3=0,0,T3/O3)</f>
        <v>0.83333333333333337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7" customFormat="1" ht="14.45" customHeight="1" thickBot="1" x14ac:dyDescent="0.25">
      <c r="A6" s="558" t="s">
        <v>23</v>
      </c>
      <c r="B6" s="559" t="s">
        <v>5</v>
      </c>
      <c r="C6" s="558" t="s">
        <v>24</v>
      </c>
      <c r="D6" s="559" t="s">
        <v>6</v>
      </c>
      <c r="E6" s="559" t="s">
        <v>151</v>
      </c>
      <c r="F6" s="559" t="s">
        <v>25</v>
      </c>
      <c r="G6" s="559" t="s">
        <v>26</v>
      </c>
      <c r="H6" s="559" t="s">
        <v>8</v>
      </c>
      <c r="I6" s="559" t="s">
        <v>10</v>
      </c>
      <c r="J6" s="559" t="s">
        <v>11</v>
      </c>
      <c r="K6" s="559" t="s">
        <v>12</v>
      </c>
      <c r="L6" s="559" t="s">
        <v>27</v>
      </c>
      <c r="M6" s="560" t="s">
        <v>14</v>
      </c>
      <c r="N6" s="561" t="s">
        <v>28</v>
      </c>
      <c r="O6" s="561" t="s">
        <v>28</v>
      </c>
      <c r="P6" s="561" t="s">
        <v>14</v>
      </c>
      <c r="Q6" s="561" t="s">
        <v>2</v>
      </c>
      <c r="R6" s="561" t="s">
        <v>28</v>
      </c>
      <c r="S6" s="561" t="s">
        <v>2</v>
      </c>
      <c r="T6" s="561" t="s">
        <v>28</v>
      </c>
      <c r="U6" s="562" t="s">
        <v>2</v>
      </c>
    </row>
    <row r="7" spans="1:21" ht="14.45" customHeight="1" x14ac:dyDescent="0.2">
      <c r="A7" s="563">
        <v>19</v>
      </c>
      <c r="B7" s="564" t="s">
        <v>578</v>
      </c>
      <c r="C7" s="564" t="s">
        <v>582</v>
      </c>
      <c r="D7" s="565" t="s">
        <v>669</v>
      </c>
      <c r="E7" s="566" t="s">
        <v>587</v>
      </c>
      <c r="F7" s="564" t="s">
        <v>579</v>
      </c>
      <c r="G7" s="564" t="s">
        <v>592</v>
      </c>
      <c r="H7" s="564" t="s">
        <v>518</v>
      </c>
      <c r="I7" s="564" t="s">
        <v>593</v>
      </c>
      <c r="J7" s="564" t="s">
        <v>594</v>
      </c>
      <c r="K7" s="564" t="s">
        <v>595</v>
      </c>
      <c r="L7" s="567">
        <v>176.32</v>
      </c>
      <c r="M7" s="567">
        <v>176.32</v>
      </c>
      <c r="N7" s="564">
        <v>1</v>
      </c>
      <c r="O7" s="568">
        <v>1</v>
      </c>
      <c r="P7" s="567">
        <v>176.32</v>
      </c>
      <c r="Q7" s="569">
        <v>1</v>
      </c>
      <c r="R7" s="564">
        <v>1</v>
      </c>
      <c r="S7" s="569">
        <v>1</v>
      </c>
      <c r="T7" s="568">
        <v>1</v>
      </c>
      <c r="U7" s="122">
        <v>1</v>
      </c>
    </row>
    <row r="8" spans="1:21" ht="14.45" customHeight="1" x14ac:dyDescent="0.2">
      <c r="A8" s="570">
        <v>19</v>
      </c>
      <c r="B8" s="571" t="s">
        <v>578</v>
      </c>
      <c r="C8" s="571" t="s">
        <v>582</v>
      </c>
      <c r="D8" s="572" t="s">
        <v>669</v>
      </c>
      <c r="E8" s="573" t="s">
        <v>587</v>
      </c>
      <c r="F8" s="571" t="s">
        <v>579</v>
      </c>
      <c r="G8" s="571" t="s">
        <v>596</v>
      </c>
      <c r="H8" s="571" t="s">
        <v>271</v>
      </c>
      <c r="I8" s="571" t="s">
        <v>597</v>
      </c>
      <c r="J8" s="571" t="s">
        <v>598</v>
      </c>
      <c r="K8" s="571" t="s">
        <v>599</v>
      </c>
      <c r="L8" s="574">
        <v>159.16999999999999</v>
      </c>
      <c r="M8" s="574">
        <v>477.51</v>
      </c>
      <c r="N8" s="571">
        <v>3</v>
      </c>
      <c r="O8" s="575">
        <v>3</v>
      </c>
      <c r="P8" s="574">
        <v>477.51</v>
      </c>
      <c r="Q8" s="576">
        <v>1</v>
      </c>
      <c r="R8" s="571">
        <v>3</v>
      </c>
      <c r="S8" s="576">
        <v>1</v>
      </c>
      <c r="T8" s="575">
        <v>3</v>
      </c>
      <c r="U8" s="577">
        <v>1</v>
      </c>
    </row>
    <row r="9" spans="1:21" ht="14.45" customHeight="1" x14ac:dyDescent="0.2">
      <c r="A9" s="570">
        <v>19</v>
      </c>
      <c r="B9" s="571" t="s">
        <v>578</v>
      </c>
      <c r="C9" s="571" t="s">
        <v>582</v>
      </c>
      <c r="D9" s="572" t="s">
        <v>669</v>
      </c>
      <c r="E9" s="573" t="s">
        <v>587</v>
      </c>
      <c r="F9" s="571" t="s">
        <v>579</v>
      </c>
      <c r="G9" s="571" t="s">
        <v>600</v>
      </c>
      <c r="H9" s="571" t="s">
        <v>271</v>
      </c>
      <c r="I9" s="571" t="s">
        <v>601</v>
      </c>
      <c r="J9" s="571" t="s">
        <v>602</v>
      </c>
      <c r="K9" s="571" t="s">
        <v>603</v>
      </c>
      <c r="L9" s="574">
        <v>27.75</v>
      </c>
      <c r="M9" s="574">
        <v>27.75</v>
      </c>
      <c r="N9" s="571">
        <v>1</v>
      </c>
      <c r="O9" s="575">
        <v>1</v>
      </c>
      <c r="P9" s="574">
        <v>27.75</v>
      </c>
      <c r="Q9" s="576">
        <v>1</v>
      </c>
      <c r="R9" s="571">
        <v>1</v>
      </c>
      <c r="S9" s="576">
        <v>1</v>
      </c>
      <c r="T9" s="575">
        <v>1</v>
      </c>
      <c r="U9" s="577">
        <v>1</v>
      </c>
    </row>
    <row r="10" spans="1:21" ht="14.45" customHeight="1" x14ac:dyDescent="0.2">
      <c r="A10" s="570">
        <v>19</v>
      </c>
      <c r="B10" s="571" t="s">
        <v>578</v>
      </c>
      <c r="C10" s="571" t="s">
        <v>582</v>
      </c>
      <c r="D10" s="572" t="s">
        <v>669</v>
      </c>
      <c r="E10" s="573" t="s">
        <v>587</v>
      </c>
      <c r="F10" s="571" t="s">
        <v>579</v>
      </c>
      <c r="G10" s="571" t="s">
        <v>604</v>
      </c>
      <c r="H10" s="571" t="s">
        <v>518</v>
      </c>
      <c r="I10" s="571" t="s">
        <v>605</v>
      </c>
      <c r="J10" s="571" t="s">
        <v>606</v>
      </c>
      <c r="K10" s="571" t="s">
        <v>607</v>
      </c>
      <c r="L10" s="574">
        <v>773.45</v>
      </c>
      <c r="M10" s="574">
        <v>773.45</v>
      </c>
      <c r="N10" s="571">
        <v>1</v>
      </c>
      <c r="O10" s="575">
        <v>1</v>
      </c>
      <c r="P10" s="574">
        <v>773.45</v>
      </c>
      <c r="Q10" s="576">
        <v>1</v>
      </c>
      <c r="R10" s="571">
        <v>1</v>
      </c>
      <c r="S10" s="576">
        <v>1</v>
      </c>
      <c r="T10" s="575">
        <v>1</v>
      </c>
      <c r="U10" s="577">
        <v>1</v>
      </c>
    </row>
    <row r="11" spans="1:21" ht="14.45" customHeight="1" x14ac:dyDescent="0.2">
      <c r="A11" s="570">
        <v>19</v>
      </c>
      <c r="B11" s="571" t="s">
        <v>578</v>
      </c>
      <c r="C11" s="571" t="s">
        <v>582</v>
      </c>
      <c r="D11" s="572" t="s">
        <v>669</v>
      </c>
      <c r="E11" s="573" t="s">
        <v>587</v>
      </c>
      <c r="F11" s="571" t="s">
        <v>579</v>
      </c>
      <c r="G11" s="571" t="s">
        <v>608</v>
      </c>
      <c r="H11" s="571" t="s">
        <v>271</v>
      </c>
      <c r="I11" s="571" t="s">
        <v>609</v>
      </c>
      <c r="J11" s="571" t="s">
        <v>554</v>
      </c>
      <c r="K11" s="571" t="s">
        <v>610</v>
      </c>
      <c r="L11" s="574">
        <v>25.53</v>
      </c>
      <c r="M11" s="574">
        <v>25.53</v>
      </c>
      <c r="N11" s="571">
        <v>1</v>
      </c>
      <c r="O11" s="575">
        <v>1</v>
      </c>
      <c r="P11" s="574">
        <v>25.53</v>
      </c>
      <c r="Q11" s="576">
        <v>1</v>
      </c>
      <c r="R11" s="571">
        <v>1</v>
      </c>
      <c r="S11" s="576">
        <v>1</v>
      </c>
      <c r="T11" s="575">
        <v>1</v>
      </c>
      <c r="U11" s="577">
        <v>1</v>
      </c>
    </row>
    <row r="12" spans="1:21" ht="14.45" customHeight="1" x14ac:dyDescent="0.2">
      <c r="A12" s="570">
        <v>19</v>
      </c>
      <c r="B12" s="571" t="s">
        <v>578</v>
      </c>
      <c r="C12" s="571" t="s">
        <v>582</v>
      </c>
      <c r="D12" s="572" t="s">
        <v>669</v>
      </c>
      <c r="E12" s="573" t="s">
        <v>587</v>
      </c>
      <c r="F12" s="571" t="s">
        <v>579</v>
      </c>
      <c r="G12" s="571" t="s">
        <v>611</v>
      </c>
      <c r="H12" s="571" t="s">
        <v>271</v>
      </c>
      <c r="I12" s="571" t="s">
        <v>612</v>
      </c>
      <c r="J12" s="571" t="s">
        <v>613</v>
      </c>
      <c r="K12" s="571" t="s">
        <v>614</v>
      </c>
      <c r="L12" s="574">
        <v>78.48</v>
      </c>
      <c r="M12" s="574">
        <v>78.48</v>
      </c>
      <c r="N12" s="571">
        <v>1</v>
      </c>
      <c r="O12" s="575">
        <v>1</v>
      </c>
      <c r="P12" s="574">
        <v>78.48</v>
      </c>
      <c r="Q12" s="576">
        <v>1</v>
      </c>
      <c r="R12" s="571">
        <v>1</v>
      </c>
      <c r="S12" s="576">
        <v>1</v>
      </c>
      <c r="T12" s="575">
        <v>1</v>
      </c>
      <c r="U12" s="577">
        <v>1</v>
      </c>
    </row>
    <row r="13" spans="1:21" ht="14.45" customHeight="1" x14ac:dyDescent="0.2">
      <c r="A13" s="570">
        <v>19</v>
      </c>
      <c r="B13" s="571" t="s">
        <v>578</v>
      </c>
      <c r="C13" s="571" t="s">
        <v>582</v>
      </c>
      <c r="D13" s="572" t="s">
        <v>669</v>
      </c>
      <c r="E13" s="573" t="s">
        <v>587</v>
      </c>
      <c r="F13" s="571" t="s">
        <v>579</v>
      </c>
      <c r="G13" s="571" t="s">
        <v>615</v>
      </c>
      <c r="H13" s="571" t="s">
        <v>271</v>
      </c>
      <c r="I13" s="571" t="s">
        <v>616</v>
      </c>
      <c r="J13" s="571" t="s">
        <v>617</v>
      </c>
      <c r="K13" s="571" t="s">
        <v>618</v>
      </c>
      <c r="L13" s="574">
        <v>35.25</v>
      </c>
      <c r="M13" s="574">
        <v>35.25</v>
      </c>
      <c r="N13" s="571">
        <v>1</v>
      </c>
      <c r="O13" s="575">
        <v>1</v>
      </c>
      <c r="P13" s="574">
        <v>35.25</v>
      </c>
      <c r="Q13" s="576">
        <v>1</v>
      </c>
      <c r="R13" s="571">
        <v>1</v>
      </c>
      <c r="S13" s="576">
        <v>1</v>
      </c>
      <c r="T13" s="575">
        <v>1</v>
      </c>
      <c r="U13" s="577">
        <v>1</v>
      </c>
    </row>
    <row r="14" spans="1:21" ht="14.45" customHeight="1" x14ac:dyDescent="0.2">
      <c r="A14" s="570">
        <v>19</v>
      </c>
      <c r="B14" s="571" t="s">
        <v>578</v>
      </c>
      <c r="C14" s="571" t="s">
        <v>582</v>
      </c>
      <c r="D14" s="572" t="s">
        <v>669</v>
      </c>
      <c r="E14" s="573" t="s">
        <v>587</v>
      </c>
      <c r="F14" s="571" t="s">
        <v>579</v>
      </c>
      <c r="G14" s="571" t="s">
        <v>619</v>
      </c>
      <c r="H14" s="571" t="s">
        <v>518</v>
      </c>
      <c r="I14" s="571" t="s">
        <v>620</v>
      </c>
      <c r="J14" s="571" t="s">
        <v>621</v>
      </c>
      <c r="K14" s="571" t="s">
        <v>622</v>
      </c>
      <c r="L14" s="574">
        <v>154.36000000000001</v>
      </c>
      <c r="M14" s="574">
        <v>154.36000000000001</v>
      </c>
      <c r="N14" s="571">
        <v>1</v>
      </c>
      <c r="O14" s="575">
        <v>1</v>
      </c>
      <c r="P14" s="574"/>
      <c r="Q14" s="576">
        <v>0</v>
      </c>
      <c r="R14" s="571"/>
      <c r="S14" s="576">
        <v>0</v>
      </c>
      <c r="T14" s="575"/>
      <c r="U14" s="577">
        <v>0</v>
      </c>
    </row>
    <row r="15" spans="1:21" ht="14.45" customHeight="1" x14ac:dyDescent="0.2">
      <c r="A15" s="570">
        <v>19</v>
      </c>
      <c r="B15" s="571" t="s">
        <v>578</v>
      </c>
      <c r="C15" s="571" t="s">
        <v>582</v>
      </c>
      <c r="D15" s="572" t="s">
        <v>669</v>
      </c>
      <c r="E15" s="573" t="s">
        <v>587</v>
      </c>
      <c r="F15" s="571" t="s">
        <v>580</v>
      </c>
      <c r="G15" s="571" t="s">
        <v>623</v>
      </c>
      <c r="H15" s="571" t="s">
        <v>271</v>
      </c>
      <c r="I15" s="571" t="s">
        <v>624</v>
      </c>
      <c r="J15" s="571" t="s">
        <v>625</v>
      </c>
      <c r="K15" s="571"/>
      <c r="L15" s="574">
        <v>0</v>
      </c>
      <c r="M15" s="574">
        <v>0</v>
      </c>
      <c r="N15" s="571">
        <v>1</v>
      </c>
      <c r="O15" s="575">
        <v>1</v>
      </c>
      <c r="P15" s="574">
        <v>0</v>
      </c>
      <c r="Q15" s="576"/>
      <c r="R15" s="571">
        <v>1</v>
      </c>
      <c r="S15" s="576">
        <v>1</v>
      </c>
      <c r="T15" s="575">
        <v>1</v>
      </c>
      <c r="U15" s="577">
        <v>1</v>
      </c>
    </row>
    <row r="16" spans="1:21" ht="14.45" customHeight="1" x14ac:dyDescent="0.2">
      <c r="A16" s="570">
        <v>19</v>
      </c>
      <c r="B16" s="571" t="s">
        <v>578</v>
      </c>
      <c r="C16" s="571" t="s">
        <v>582</v>
      </c>
      <c r="D16" s="572" t="s">
        <v>669</v>
      </c>
      <c r="E16" s="573" t="s">
        <v>589</v>
      </c>
      <c r="F16" s="571" t="s">
        <v>581</v>
      </c>
      <c r="G16" s="571" t="s">
        <v>626</v>
      </c>
      <c r="H16" s="571" t="s">
        <v>271</v>
      </c>
      <c r="I16" s="571" t="s">
        <v>627</v>
      </c>
      <c r="J16" s="571" t="s">
        <v>628</v>
      </c>
      <c r="K16" s="571" t="s">
        <v>629</v>
      </c>
      <c r="L16" s="574">
        <v>300.14999999999998</v>
      </c>
      <c r="M16" s="574">
        <v>600.29999999999995</v>
      </c>
      <c r="N16" s="571">
        <v>2</v>
      </c>
      <c r="O16" s="575">
        <v>1</v>
      </c>
      <c r="P16" s="574">
        <v>600.29999999999995</v>
      </c>
      <c r="Q16" s="576">
        <v>1</v>
      </c>
      <c r="R16" s="571">
        <v>2</v>
      </c>
      <c r="S16" s="576">
        <v>1</v>
      </c>
      <c r="T16" s="575">
        <v>1</v>
      </c>
      <c r="U16" s="577">
        <v>1</v>
      </c>
    </row>
    <row r="17" spans="1:21" ht="14.45" customHeight="1" x14ac:dyDescent="0.2">
      <c r="A17" s="570">
        <v>19</v>
      </c>
      <c r="B17" s="571" t="s">
        <v>578</v>
      </c>
      <c r="C17" s="571" t="s">
        <v>582</v>
      </c>
      <c r="D17" s="572" t="s">
        <v>669</v>
      </c>
      <c r="E17" s="573" t="s">
        <v>590</v>
      </c>
      <c r="F17" s="571" t="s">
        <v>579</v>
      </c>
      <c r="G17" s="571" t="s">
        <v>630</v>
      </c>
      <c r="H17" s="571" t="s">
        <v>518</v>
      </c>
      <c r="I17" s="571" t="s">
        <v>631</v>
      </c>
      <c r="J17" s="571" t="s">
        <v>632</v>
      </c>
      <c r="K17" s="571" t="s">
        <v>633</v>
      </c>
      <c r="L17" s="574">
        <v>165.41</v>
      </c>
      <c r="M17" s="574">
        <v>165.41</v>
      </c>
      <c r="N17" s="571">
        <v>1</v>
      </c>
      <c r="O17" s="575">
        <v>0.5</v>
      </c>
      <c r="P17" s="574">
        <v>165.41</v>
      </c>
      <c r="Q17" s="576">
        <v>1</v>
      </c>
      <c r="R17" s="571">
        <v>1</v>
      </c>
      <c r="S17" s="576">
        <v>1</v>
      </c>
      <c r="T17" s="575">
        <v>0.5</v>
      </c>
      <c r="U17" s="577">
        <v>1</v>
      </c>
    </row>
    <row r="18" spans="1:21" ht="14.45" customHeight="1" x14ac:dyDescent="0.2">
      <c r="A18" s="570">
        <v>19</v>
      </c>
      <c r="B18" s="571" t="s">
        <v>578</v>
      </c>
      <c r="C18" s="571" t="s">
        <v>582</v>
      </c>
      <c r="D18" s="572" t="s">
        <v>669</v>
      </c>
      <c r="E18" s="573" t="s">
        <v>590</v>
      </c>
      <c r="F18" s="571" t="s">
        <v>579</v>
      </c>
      <c r="G18" s="571" t="s">
        <v>592</v>
      </c>
      <c r="H18" s="571" t="s">
        <v>518</v>
      </c>
      <c r="I18" s="571" t="s">
        <v>593</v>
      </c>
      <c r="J18" s="571" t="s">
        <v>594</v>
      </c>
      <c r="K18" s="571" t="s">
        <v>595</v>
      </c>
      <c r="L18" s="574">
        <v>176.32</v>
      </c>
      <c r="M18" s="574">
        <v>528.96</v>
      </c>
      <c r="N18" s="571">
        <v>3</v>
      </c>
      <c r="O18" s="575">
        <v>1.5</v>
      </c>
      <c r="P18" s="574">
        <v>528.96</v>
      </c>
      <c r="Q18" s="576">
        <v>1</v>
      </c>
      <c r="R18" s="571">
        <v>3</v>
      </c>
      <c r="S18" s="576">
        <v>1</v>
      </c>
      <c r="T18" s="575">
        <v>1.5</v>
      </c>
      <c r="U18" s="577">
        <v>1</v>
      </c>
    </row>
    <row r="19" spans="1:21" ht="14.45" customHeight="1" x14ac:dyDescent="0.2">
      <c r="A19" s="570">
        <v>19</v>
      </c>
      <c r="B19" s="571" t="s">
        <v>578</v>
      </c>
      <c r="C19" s="571" t="s">
        <v>582</v>
      </c>
      <c r="D19" s="572" t="s">
        <v>669</v>
      </c>
      <c r="E19" s="573" t="s">
        <v>590</v>
      </c>
      <c r="F19" s="571" t="s">
        <v>579</v>
      </c>
      <c r="G19" s="571" t="s">
        <v>634</v>
      </c>
      <c r="H19" s="571" t="s">
        <v>271</v>
      </c>
      <c r="I19" s="571" t="s">
        <v>635</v>
      </c>
      <c r="J19" s="571" t="s">
        <v>636</v>
      </c>
      <c r="K19" s="571" t="s">
        <v>637</v>
      </c>
      <c r="L19" s="574">
        <v>273.33</v>
      </c>
      <c r="M19" s="574">
        <v>546.66</v>
      </c>
      <c r="N19" s="571">
        <v>2</v>
      </c>
      <c r="O19" s="575">
        <v>1</v>
      </c>
      <c r="P19" s="574">
        <v>546.66</v>
      </c>
      <c r="Q19" s="576">
        <v>1</v>
      </c>
      <c r="R19" s="571">
        <v>2</v>
      </c>
      <c r="S19" s="576">
        <v>1</v>
      </c>
      <c r="T19" s="575">
        <v>1</v>
      </c>
      <c r="U19" s="577">
        <v>1</v>
      </c>
    </row>
    <row r="20" spans="1:21" ht="14.45" customHeight="1" x14ac:dyDescent="0.2">
      <c r="A20" s="570">
        <v>19</v>
      </c>
      <c r="B20" s="571" t="s">
        <v>578</v>
      </c>
      <c r="C20" s="571" t="s">
        <v>582</v>
      </c>
      <c r="D20" s="572" t="s">
        <v>669</v>
      </c>
      <c r="E20" s="573" t="s">
        <v>590</v>
      </c>
      <c r="F20" s="571" t="s">
        <v>579</v>
      </c>
      <c r="G20" s="571" t="s">
        <v>638</v>
      </c>
      <c r="H20" s="571" t="s">
        <v>518</v>
      </c>
      <c r="I20" s="571" t="s">
        <v>639</v>
      </c>
      <c r="J20" s="571" t="s">
        <v>640</v>
      </c>
      <c r="K20" s="571" t="s">
        <v>641</v>
      </c>
      <c r="L20" s="574">
        <v>186.87</v>
      </c>
      <c r="M20" s="574">
        <v>186.87</v>
      </c>
      <c r="N20" s="571">
        <v>1</v>
      </c>
      <c r="O20" s="575">
        <v>0.5</v>
      </c>
      <c r="P20" s="574">
        <v>186.87</v>
      </c>
      <c r="Q20" s="576">
        <v>1</v>
      </c>
      <c r="R20" s="571">
        <v>1</v>
      </c>
      <c r="S20" s="576">
        <v>1</v>
      </c>
      <c r="T20" s="575">
        <v>0.5</v>
      </c>
      <c r="U20" s="577">
        <v>1</v>
      </c>
    </row>
    <row r="21" spans="1:21" ht="14.45" customHeight="1" x14ac:dyDescent="0.2">
      <c r="A21" s="570">
        <v>19</v>
      </c>
      <c r="B21" s="571" t="s">
        <v>578</v>
      </c>
      <c r="C21" s="571" t="s">
        <v>582</v>
      </c>
      <c r="D21" s="572" t="s">
        <v>669</v>
      </c>
      <c r="E21" s="573" t="s">
        <v>590</v>
      </c>
      <c r="F21" s="571" t="s">
        <v>579</v>
      </c>
      <c r="G21" s="571" t="s">
        <v>642</v>
      </c>
      <c r="H21" s="571" t="s">
        <v>271</v>
      </c>
      <c r="I21" s="571" t="s">
        <v>643</v>
      </c>
      <c r="J21" s="571" t="s">
        <v>644</v>
      </c>
      <c r="K21" s="571" t="s">
        <v>645</v>
      </c>
      <c r="L21" s="574">
        <v>61.97</v>
      </c>
      <c r="M21" s="574">
        <v>61.97</v>
      </c>
      <c r="N21" s="571">
        <v>1</v>
      </c>
      <c r="O21" s="575">
        <v>1</v>
      </c>
      <c r="P21" s="574">
        <v>61.97</v>
      </c>
      <c r="Q21" s="576">
        <v>1</v>
      </c>
      <c r="R21" s="571">
        <v>1</v>
      </c>
      <c r="S21" s="576">
        <v>1</v>
      </c>
      <c r="T21" s="575">
        <v>1</v>
      </c>
      <c r="U21" s="577">
        <v>1</v>
      </c>
    </row>
    <row r="22" spans="1:21" ht="14.45" customHeight="1" x14ac:dyDescent="0.2">
      <c r="A22" s="570">
        <v>19</v>
      </c>
      <c r="B22" s="571" t="s">
        <v>578</v>
      </c>
      <c r="C22" s="571" t="s">
        <v>582</v>
      </c>
      <c r="D22" s="572" t="s">
        <v>669</v>
      </c>
      <c r="E22" s="573" t="s">
        <v>590</v>
      </c>
      <c r="F22" s="571" t="s">
        <v>579</v>
      </c>
      <c r="G22" s="571" t="s">
        <v>646</v>
      </c>
      <c r="H22" s="571" t="s">
        <v>271</v>
      </c>
      <c r="I22" s="571" t="s">
        <v>647</v>
      </c>
      <c r="J22" s="571" t="s">
        <v>648</v>
      </c>
      <c r="K22" s="571" t="s">
        <v>649</v>
      </c>
      <c r="L22" s="574">
        <v>118.65</v>
      </c>
      <c r="M22" s="574">
        <v>118.65</v>
      </c>
      <c r="N22" s="571">
        <v>1</v>
      </c>
      <c r="O22" s="575">
        <v>1</v>
      </c>
      <c r="P22" s="574">
        <v>118.65</v>
      </c>
      <c r="Q22" s="576">
        <v>1</v>
      </c>
      <c r="R22" s="571">
        <v>1</v>
      </c>
      <c r="S22" s="576">
        <v>1</v>
      </c>
      <c r="T22" s="575">
        <v>1</v>
      </c>
      <c r="U22" s="577">
        <v>1</v>
      </c>
    </row>
    <row r="23" spans="1:21" ht="14.45" customHeight="1" x14ac:dyDescent="0.2">
      <c r="A23" s="570">
        <v>19</v>
      </c>
      <c r="B23" s="571" t="s">
        <v>578</v>
      </c>
      <c r="C23" s="571" t="s">
        <v>582</v>
      </c>
      <c r="D23" s="572" t="s">
        <v>669</v>
      </c>
      <c r="E23" s="573" t="s">
        <v>590</v>
      </c>
      <c r="F23" s="571" t="s">
        <v>579</v>
      </c>
      <c r="G23" s="571" t="s">
        <v>650</v>
      </c>
      <c r="H23" s="571" t="s">
        <v>518</v>
      </c>
      <c r="I23" s="571" t="s">
        <v>651</v>
      </c>
      <c r="J23" s="571" t="s">
        <v>652</v>
      </c>
      <c r="K23" s="571" t="s">
        <v>653</v>
      </c>
      <c r="L23" s="574">
        <v>63.14</v>
      </c>
      <c r="M23" s="574">
        <v>63.14</v>
      </c>
      <c r="N23" s="571">
        <v>1</v>
      </c>
      <c r="O23" s="575">
        <v>0.5</v>
      </c>
      <c r="P23" s="574">
        <v>63.14</v>
      </c>
      <c r="Q23" s="576">
        <v>1</v>
      </c>
      <c r="R23" s="571">
        <v>1</v>
      </c>
      <c r="S23" s="576">
        <v>1</v>
      </c>
      <c r="T23" s="575">
        <v>0.5</v>
      </c>
      <c r="U23" s="577">
        <v>1</v>
      </c>
    </row>
    <row r="24" spans="1:21" ht="14.45" customHeight="1" x14ac:dyDescent="0.2">
      <c r="A24" s="570">
        <v>19</v>
      </c>
      <c r="B24" s="571" t="s">
        <v>578</v>
      </c>
      <c r="C24" s="571" t="s">
        <v>582</v>
      </c>
      <c r="D24" s="572" t="s">
        <v>669</v>
      </c>
      <c r="E24" s="573" t="s">
        <v>591</v>
      </c>
      <c r="F24" s="571" t="s">
        <v>579</v>
      </c>
      <c r="G24" s="571" t="s">
        <v>596</v>
      </c>
      <c r="H24" s="571" t="s">
        <v>271</v>
      </c>
      <c r="I24" s="571" t="s">
        <v>654</v>
      </c>
      <c r="J24" s="571" t="s">
        <v>598</v>
      </c>
      <c r="K24" s="571" t="s">
        <v>655</v>
      </c>
      <c r="L24" s="574">
        <v>92.85</v>
      </c>
      <c r="M24" s="574">
        <v>92.85</v>
      </c>
      <c r="N24" s="571">
        <v>1</v>
      </c>
      <c r="O24" s="575">
        <v>1</v>
      </c>
      <c r="P24" s="574"/>
      <c r="Q24" s="576">
        <v>0</v>
      </c>
      <c r="R24" s="571"/>
      <c r="S24" s="576">
        <v>0</v>
      </c>
      <c r="T24" s="575"/>
      <c r="U24" s="577">
        <v>0</v>
      </c>
    </row>
    <row r="25" spans="1:21" ht="14.45" customHeight="1" x14ac:dyDescent="0.2">
      <c r="A25" s="570">
        <v>19</v>
      </c>
      <c r="B25" s="571" t="s">
        <v>578</v>
      </c>
      <c r="C25" s="571" t="s">
        <v>582</v>
      </c>
      <c r="D25" s="572" t="s">
        <v>669</v>
      </c>
      <c r="E25" s="573" t="s">
        <v>591</v>
      </c>
      <c r="F25" s="571" t="s">
        <v>579</v>
      </c>
      <c r="G25" s="571" t="s">
        <v>596</v>
      </c>
      <c r="H25" s="571" t="s">
        <v>271</v>
      </c>
      <c r="I25" s="571" t="s">
        <v>597</v>
      </c>
      <c r="J25" s="571" t="s">
        <v>598</v>
      </c>
      <c r="K25" s="571" t="s">
        <v>599</v>
      </c>
      <c r="L25" s="574">
        <v>159.16999999999999</v>
      </c>
      <c r="M25" s="574">
        <v>159.16999999999999</v>
      </c>
      <c r="N25" s="571">
        <v>1</v>
      </c>
      <c r="O25" s="575">
        <v>0.5</v>
      </c>
      <c r="P25" s="574">
        <v>159.16999999999999</v>
      </c>
      <c r="Q25" s="576">
        <v>1</v>
      </c>
      <c r="R25" s="571">
        <v>1</v>
      </c>
      <c r="S25" s="576">
        <v>1</v>
      </c>
      <c r="T25" s="575">
        <v>0.5</v>
      </c>
      <c r="U25" s="577">
        <v>1</v>
      </c>
    </row>
    <row r="26" spans="1:21" ht="14.45" customHeight="1" x14ac:dyDescent="0.2">
      <c r="A26" s="570">
        <v>19</v>
      </c>
      <c r="B26" s="571" t="s">
        <v>578</v>
      </c>
      <c r="C26" s="571" t="s">
        <v>582</v>
      </c>
      <c r="D26" s="572" t="s">
        <v>669</v>
      </c>
      <c r="E26" s="573" t="s">
        <v>591</v>
      </c>
      <c r="F26" s="571" t="s">
        <v>579</v>
      </c>
      <c r="G26" s="571" t="s">
        <v>611</v>
      </c>
      <c r="H26" s="571" t="s">
        <v>271</v>
      </c>
      <c r="I26" s="571" t="s">
        <v>656</v>
      </c>
      <c r="J26" s="571" t="s">
        <v>613</v>
      </c>
      <c r="K26" s="571" t="s">
        <v>614</v>
      </c>
      <c r="L26" s="574">
        <v>78.48</v>
      </c>
      <c r="M26" s="574">
        <v>156.96</v>
      </c>
      <c r="N26" s="571">
        <v>2</v>
      </c>
      <c r="O26" s="575">
        <v>0.5</v>
      </c>
      <c r="P26" s="574">
        <v>156.96</v>
      </c>
      <c r="Q26" s="576">
        <v>1</v>
      </c>
      <c r="R26" s="571">
        <v>2</v>
      </c>
      <c r="S26" s="576">
        <v>1</v>
      </c>
      <c r="T26" s="575">
        <v>0.5</v>
      </c>
      <c r="U26" s="577">
        <v>1</v>
      </c>
    </row>
    <row r="27" spans="1:21" ht="14.45" customHeight="1" x14ac:dyDescent="0.2">
      <c r="A27" s="570">
        <v>19</v>
      </c>
      <c r="B27" s="571" t="s">
        <v>578</v>
      </c>
      <c r="C27" s="571" t="s">
        <v>582</v>
      </c>
      <c r="D27" s="572" t="s">
        <v>669</v>
      </c>
      <c r="E27" s="573" t="s">
        <v>591</v>
      </c>
      <c r="F27" s="571" t="s">
        <v>579</v>
      </c>
      <c r="G27" s="571" t="s">
        <v>657</v>
      </c>
      <c r="H27" s="571" t="s">
        <v>271</v>
      </c>
      <c r="I27" s="571" t="s">
        <v>658</v>
      </c>
      <c r="J27" s="571" t="s">
        <v>659</v>
      </c>
      <c r="K27" s="571" t="s">
        <v>660</v>
      </c>
      <c r="L27" s="574">
        <v>83.38</v>
      </c>
      <c r="M27" s="574">
        <v>333.52</v>
      </c>
      <c r="N27" s="571">
        <v>4</v>
      </c>
      <c r="O27" s="575">
        <v>2</v>
      </c>
      <c r="P27" s="574">
        <v>333.52</v>
      </c>
      <c r="Q27" s="576">
        <v>1</v>
      </c>
      <c r="R27" s="571">
        <v>4</v>
      </c>
      <c r="S27" s="576">
        <v>1</v>
      </c>
      <c r="T27" s="575">
        <v>2</v>
      </c>
      <c r="U27" s="577">
        <v>1</v>
      </c>
    </row>
    <row r="28" spans="1:21" ht="14.45" customHeight="1" x14ac:dyDescent="0.2">
      <c r="A28" s="570">
        <v>19</v>
      </c>
      <c r="B28" s="571" t="s">
        <v>578</v>
      </c>
      <c r="C28" s="571" t="s">
        <v>582</v>
      </c>
      <c r="D28" s="572" t="s">
        <v>669</v>
      </c>
      <c r="E28" s="573" t="s">
        <v>588</v>
      </c>
      <c r="F28" s="571" t="s">
        <v>579</v>
      </c>
      <c r="G28" s="571" t="s">
        <v>661</v>
      </c>
      <c r="H28" s="571" t="s">
        <v>271</v>
      </c>
      <c r="I28" s="571" t="s">
        <v>662</v>
      </c>
      <c r="J28" s="571" t="s">
        <v>663</v>
      </c>
      <c r="K28" s="571" t="s">
        <v>664</v>
      </c>
      <c r="L28" s="574">
        <v>42.14</v>
      </c>
      <c r="M28" s="574">
        <v>42.14</v>
      </c>
      <c r="N28" s="571">
        <v>1</v>
      </c>
      <c r="O28" s="575">
        <v>1</v>
      </c>
      <c r="P28" s="574"/>
      <c r="Q28" s="576">
        <v>0</v>
      </c>
      <c r="R28" s="571"/>
      <c r="S28" s="576">
        <v>0</v>
      </c>
      <c r="T28" s="575"/>
      <c r="U28" s="577">
        <v>0</v>
      </c>
    </row>
    <row r="29" spans="1:21" ht="14.45" customHeight="1" thickBot="1" x14ac:dyDescent="0.25">
      <c r="A29" s="578">
        <v>19</v>
      </c>
      <c r="B29" s="579" t="s">
        <v>578</v>
      </c>
      <c r="C29" s="579" t="s">
        <v>582</v>
      </c>
      <c r="D29" s="580" t="s">
        <v>669</v>
      </c>
      <c r="E29" s="581" t="s">
        <v>588</v>
      </c>
      <c r="F29" s="579" t="s">
        <v>579</v>
      </c>
      <c r="G29" s="579" t="s">
        <v>665</v>
      </c>
      <c r="H29" s="579" t="s">
        <v>271</v>
      </c>
      <c r="I29" s="579" t="s">
        <v>666</v>
      </c>
      <c r="J29" s="579" t="s">
        <v>667</v>
      </c>
      <c r="K29" s="579" t="s">
        <v>668</v>
      </c>
      <c r="L29" s="582">
        <v>69.59</v>
      </c>
      <c r="M29" s="582">
        <v>69.59</v>
      </c>
      <c r="N29" s="579">
        <v>1</v>
      </c>
      <c r="O29" s="583">
        <v>1</v>
      </c>
      <c r="P29" s="582"/>
      <c r="Q29" s="584">
        <v>0</v>
      </c>
      <c r="R29" s="579"/>
      <c r="S29" s="584">
        <v>0</v>
      </c>
      <c r="T29" s="583"/>
      <c r="U29" s="585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32275063-1E40-4177-851F-FF814205EC82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671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86" t="s">
        <v>165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x14ac:dyDescent="0.2">
      <c r="A5" s="595" t="s">
        <v>590</v>
      </c>
      <c r="B5" s="116"/>
      <c r="C5" s="569">
        <v>0</v>
      </c>
      <c r="D5" s="116">
        <v>944.37999999999988</v>
      </c>
      <c r="E5" s="569">
        <v>1</v>
      </c>
      <c r="F5" s="587">
        <v>944.37999999999988</v>
      </c>
    </row>
    <row r="6" spans="1:6" ht="14.45" customHeight="1" thickBot="1" x14ac:dyDescent="0.25">
      <c r="A6" s="596" t="s">
        <v>587</v>
      </c>
      <c r="B6" s="592"/>
      <c r="C6" s="593">
        <v>0</v>
      </c>
      <c r="D6" s="592">
        <v>1104.1300000000001</v>
      </c>
      <c r="E6" s="593">
        <v>1</v>
      </c>
      <c r="F6" s="594">
        <v>1104.1300000000001</v>
      </c>
    </row>
    <row r="7" spans="1:6" ht="14.45" customHeight="1" thickBot="1" x14ac:dyDescent="0.25">
      <c r="A7" s="510" t="s">
        <v>3</v>
      </c>
      <c r="B7" s="511"/>
      <c r="C7" s="512">
        <v>0</v>
      </c>
      <c r="D7" s="511">
        <v>2048.5100000000002</v>
      </c>
      <c r="E7" s="512">
        <v>1</v>
      </c>
      <c r="F7" s="513">
        <v>2048.5100000000002</v>
      </c>
    </row>
    <row r="8" spans="1:6" ht="14.45" customHeight="1" thickBot="1" x14ac:dyDescent="0.25"/>
    <row r="9" spans="1:6" ht="14.45" customHeight="1" x14ac:dyDescent="0.2">
      <c r="A9" s="595" t="s">
        <v>672</v>
      </c>
      <c r="B9" s="116"/>
      <c r="C9" s="569">
        <v>0</v>
      </c>
      <c r="D9" s="116">
        <v>705.28</v>
      </c>
      <c r="E9" s="569">
        <v>1</v>
      </c>
      <c r="F9" s="587">
        <v>705.28</v>
      </c>
    </row>
    <row r="10" spans="1:6" ht="14.45" customHeight="1" x14ac:dyDescent="0.2">
      <c r="A10" s="597" t="s">
        <v>673</v>
      </c>
      <c r="B10" s="588"/>
      <c r="C10" s="576">
        <v>0</v>
      </c>
      <c r="D10" s="588">
        <v>63.14</v>
      </c>
      <c r="E10" s="576">
        <v>1</v>
      </c>
      <c r="F10" s="589">
        <v>63.14</v>
      </c>
    </row>
    <row r="11" spans="1:6" ht="14.45" customHeight="1" x14ac:dyDescent="0.2">
      <c r="A11" s="597" t="s">
        <v>674</v>
      </c>
      <c r="B11" s="588"/>
      <c r="C11" s="576">
        <v>0</v>
      </c>
      <c r="D11" s="588">
        <v>154.36000000000001</v>
      </c>
      <c r="E11" s="576">
        <v>1</v>
      </c>
      <c r="F11" s="589">
        <v>154.36000000000001</v>
      </c>
    </row>
    <row r="12" spans="1:6" ht="14.45" customHeight="1" x14ac:dyDescent="0.2">
      <c r="A12" s="597" t="s">
        <v>675</v>
      </c>
      <c r="B12" s="588"/>
      <c r="C12" s="576">
        <v>0</v>
      </c>
      <c r="D12" s="588">
        <v>165.41</v>
      </c>
      <c r="E12" s="576">
        <v>1</v>
      </c>
      <c r="F12" s="589">
        <v>165.41</v>
      </c>
    </row>
    <row r="13" spans="1:6" ht="14.45" customHeight="1" x14ac:dyDescent="0.2">
      <c r="A13" s="597" t="s">
        <v>676</v>
      </c>
      <c r="B13" s="588"/>
      <c r="C13" s="576">
        <v>0</v>
      </c>
      <c r="D13" s="588">
        <v>186.87</v>
      </c>
      <c r="E13" s="576">
        <v>1</v>
      </c>
      <c r="F13" s="589">
        <v>186.87</v>
      </c>
    </row>
    <row r="14" spans="1:6" ht="14.45" customHeight="1" thickBot="1" x14ac:dyDescent="0.25">
      <c r="A14" s="596" t="s">
        <v>677</v>
      </c>
      <c r="B14" s="592"/>
      <c r="C14" s="593">
        <v>0</v>
      </c>
      <c r="D14" s="592">
        <v>773.45</v>
      </c>
      <c r="E14" s="593">
        <v>1</v>
      </c>
      <c r="F14" s="594">
        <v>773.45</v>
      </c>
    </row>
    <row r="15" spans="1:6" ht="14.45" customHeight="1" thickBot="1" x14ac:dyDescent="0.25">
      <c r="A15" s="510" t="s">
        <v>3</v>
      </c>
      <c r="B15" s="511"/>
      <c r="C15" s="512">
        <v>0</v>
      </c>
      <c r="D15" s="511">
        <v>2048.5099999999998</v>
      </c>
      <c r="E15" s="512">
        <v>1</v>
      </c>
      <c r="F15" s="513">
        <v>2048.5099999999998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{869485C1-CB52-476A-9A01-5B66D3C4D8AD}</x14:id>
        </ext>
      </extLst>
    </cfRule>
  </conditionalFormatting>
  <conditionalFormatting sqref="F9:F1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{559DE979-7608-41E0-B764-5FBA34FB26B7}</x14:id>
        </ext>
      </extLst>
    </cfRule>
  </conditionalFormatting>
  <hyperlinks>
    <hyperlink ref="A2" location="Obsah!A1" display="Zpět na Obsah  KL 01  1.-4.měsíc" xr:uid="{CA90B400-5854-4D84-B185-B83F4234201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69485C1-CB52-476A-9A01-5B66D3C4D8A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559DE979-7608-41E0-B764-5FBA34FB26B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68" t="s">
        <v>684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9</v>
      </c>
      <c r="J3" s="43">
        <f>SUBTOTAL(9,J6:J1048576)</f>
        <v>2048.5100000000002</v>
      </c>
      <c r="K3" s="44">
        <f>IF(M3=0,0,J3/M3)</f>
        <v>1</v>
      </c>
      <c r="L3" s="43">
        <f>SUBTOTAL(9,L6:L1048576)</f>
        <v>9</v>
      </c>
      <c r="M3" s="45">
        <f>SUBTOTAL(9,M6:M1048576)</f>
        <v>2048.5100000000002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86" t="s">
        <v>135</v>
      </c>
      <c r="B5" s="598" t="s">
        <v>131</v>
      </c>
      <c r="C5" s="598" t="s">
        <v>70</v>
      </c>
      <c r="D5" s="598" t="s">
        <v>132</v>
      </c>
      <c r="E5" s="598" t="s">
        <v>133</v>
      </c>
      <c r="F5" s="519" t="s">
        <v>28</v>
      </c>
      <c r="G5" s="519" t="s">
        <v>14</v>
      </c>
      <c r="H5" s="501" t="s">
        <v>134</v>
      </c>
      <c r="I5" s="500" t="s">
        <v>28</v>
      </c>
      <c r="J5" s="519" t="s">
        <v>14</v>
      </c>
      <c r="K5" s="501" t="s">
        <v>134</v>
      </c>
      <c r="L5" s="500" t="s">
        <v>28</v>
      </c>
      <c r="M5" s="520" t="s">
        <v>14</v>
      </c>
    </row>
    <row r="6" spans="1:13" ht="14.45" customHeight="1" x14ac:dyDescent="0.2">
      <c r="A6" s="563" t="s">
        <v>587</v>
      </c>
      <c r="B6" s="564" t="s">
        <v>678</v>
      </c>
      <c r="C6" s="564" t="s">
        <v>620</v>
      </c>
      <c r="D6" s="564" t="s">
        <v>621</v>
      </c>
      <c r="E6" s="564" t="s">
        <v>622</v>
      </c>
      <c r="F6" s="116"/>
      <c r="G6" s="116"/>
      <c r="H6" s="569">
        <v>0</v>
      </c>
      <c r="I6" s="116">
        <v>1</v>
      </c>
      <c r="J6" s="116">
        <v>154.36000000000001</v>
      </c>
      <c r="K6" s="569">
        <v>1</v>
      </c>
      <c r="L6" s="116">
        <v>1</v>
      </c>
      <c r="M6" s="587">
        <v>154.36000000000001</v>
      </c>
    </row>
    <row r="7" spans="1:13" ht="14.45" customHeight="1" x14ac:dyDescent="0.2">
      <c r="A7" s="570" t="s">
        <v>587</v>
      </c>
      <c r="B7" s="571" t="s">
        <v>679</v>
      </c>
      <c r="C7" s="571" t="s">
        <v>605</v>
      </c>
      <c r="D7" s="571" t="s">
        <v>606</v>
      </c>
      <c r="E7" s="571" t="s">
        <v>607</v>
      </c>
      <c r="F7" s="588"/>
      <c r="G7" s="588"/>
      <c r="H7" s="576">
        <v>0</v>
      </c>
      <c r="I7" s="588">
        <v>1</v>
      </c>
      <c r="J7" s="588">
        <v>773.45</v>
      </c>
      <c r="K7" s="576">
        <v>1</v>
      </c>
      <c r="L7" s="588">
        <v>1</v>
      </c>
      <c r="M7" s="589">
        <v>773.45</v>
      </c>
    </row>
    <row r="8" spans="1:13" ht="14.45" customHeight="1" x14ac:dyDescent="0.2">
      <c r="A8" s="570" t="s">
        <v>587</v>
      </c>
      <c r="B8" s="571" t="s">
        <v>680</v>
      </c>
      <c r="C8" s="571" t="s">
        <v>593</v>
      </c>
      <c r="D8" s="571" t="s">
        <v>594</v>
      </c>
      <c r="E8" s="571" t="s">
        <v>595</v>
      </c>
      <c r="F8" s="588"/>
      <c r="G8" s="588"/>
      <c r="H8" s="576">
        <v>0</v>
      </c>
      <c r="I8" s="588">
        <v>1</v>
      </c>
      <c r="J8" s="588">
        <v>176.32</v>
      </c>
      <c r="K8" s="576">
        <v>1</v>
      </c>
      <c r="L8" s="588">
        <v>1</v>
      </c>
      <c r="M8" s="589">
        <v>176.32</v>
      </c>
    </row>
    <row r="9" spans="1:13" ht="14.45" customHeight="1" x14ac:dyDescent="0.2">
      <c r="A9" s="570" t="s">
        <v>590</v>
      </c>
      <c r="B9" s="571" t="s">
        <v>681</v>
      </c>
      <c r="C9" s="571" t="s">
        <v>639</v>
      </c>
      <c r="D9" s="571" t="s">
        <v>640</v>
      </c>
      <c r="E9" s="571" t="s">
        <v>641</v>
      </c>
      <c r="F9" s="588"/>
      <c r="G9" s="588"/>
      <c r="H9" s="576">
        <v>0</v>
      </c>
      <c r="I9" s="588">
        <v>1</v>
      </c>
      <c r="J9" s="588">
        <v>186.87</v>
      </c>
      <c r="K9" s="576">
        <v>1</v>
      </c>
      <c r="L9" s="588">
        <v>1</v>
      </c>
      <c r="M9" s="589">
        <v>186.87</v>
      </c>
    </row>
    <row r="10" spans="1:13" ht="14.45" customHeight="1" x14ac:dyDescent="0.2">
      <c r="A10" s="570" t="s">
        <v>590</v>
      </c>
      <c r="B10" s="571" t="s">
        <v>682</v>
      </c>
      <c r="C10" s="571" t="s">
        <v>631</v>
      </c>
      <c r="D10" s="571" t="s">
        <v>632</v>
      </c>
      <c r="E10" s="571" t="s">
        <v>633</v>
      </c>
      <c r="F10" s="588"/>
      <c r="G10" s="588"/>
      <c r="H10" s="576">
        <v>0</v>
      </c>
      <c r="I10" s="588">
        <v>1</v>
      </c>
      <c r="J10" s="588">
        <v>165.41</v>
      </c>
      <c r="K10" s="576">
        <v>1</v>
      </c>
      <c r="L10" s="588">
        <v>1</v>
      </c>
      <c r="M10" s="589">
        <v>165.41</v>
      </c>
    </row>
    <row r="11" spans="1:13" ht="14.45" customHeight="1" x14ac:dyDescent="0.2">
      <c r="A11" s="570" t="s">
        <v>590</v>
      </c>
      <c r="B11" s="571" t="s">
        <v>683</v>
      </c>
      <c r="C11" s="571" t="s">
        <v>651</v>
      </c>
      <c r="D11" s="571" t="s">
        <v>652</v>
      </c>
      <c r="E11" s="571" t="s">
        <v>653</v>
      </c>
      <c r="F11" s="588"/>
      <c r="G11" s="588"/>
      <c r="H11" s="576">
        <v>0</v>
      </c>
      <c r="I11" s="588">
        <v>1</v>
      </c>
      <c r="J11" s="588">
        <v>63.14</v>
      </c>
      <c r="K11" s="576">
        <v>1</v>
      </c>
      <c r="L11" s="588">
        <v>1</v>
      </c>
      <c r="M11" s="589">
        <v>63.14</v>
      </c>
    </row>
    <row r="12" spans="1:13" ht="14.45" customHeight="1" thickBot="1" x14ac:dyDescent="0.25">
      <c r="A12" s="578" t="s">
        <v>590</v>
      </c>
      <c r="B12" s="579" t="s">
        <v>680</v>
      </c>
      <c r="C12" s="579" t="s">
        <v>593</v>
      </c>
      <c r="D12" s="579" t="s">
        <v>594</v>
      </c>
      <c r="E12" s="579" t="s">
        <v>595</v>
      </c>
      <c r="F12" s="590"/>
      <c r="G12" s="590"/>
      <c r="H12" s="584">
        <v>0</v>
      </c>
      <c r="I12" s="590">
        <v>3</v>
      </c>
      <c r="J12" s="590">
        <v>528.96</v>
      </c>
      <c r="K12" s="584">
        <v>1</v>
      </c>
      <c r="L12" s="590">
        <v>3</v>
      </c>
      <c r="M12" s="591">
        <v>528.96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F45F658F-D960-4DC5-9B33-C9D9B2E7A8E3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37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469</v>
      </c>
      <c r="B5" s="466" t="s">
        <v>470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469</v>
      </c>
      <c r="B6" s="466" t="s">
        <v>685</v>
      </c>
      <c r="C6" s="467">
        <v>7.0760800000000001</v>
      </c>
      <c r="D6" s="467">
        <v>14.47204</v>
      </c>
      <c r="E6" s="467"/>
      <c r="F6" s="467">
        <v>14.913240000000002</v>
      </c>
      <c r="G6" s="467">
        <v>0</v>
      </c>
      <c r="H6" s="467">
        <v>14.913240000000002</v>
      </c>
      <c r="I6" s="468" t="s">
        <v>271</v>
      </c>
      <c r="J6" s="469" t="s">
        <v>1</v>
      </c>
    </row>
    <row r="7" spans="1:10" ht="14.45" customHeight="1" x14ac:dyDescent="0.2">
      <c r="A7" s="465" t="s">
        <v>469</v>
      </c>
      <c r="B7" s="466" t="s">
        <v>686</v>
      </c>
      <c r="C7" s="467">
        <v>0</v>
      </c>
      <c r="D7" s="467">
        <v>0</v>
      </c>
      <c r="E7" s="467"/>
      <c r="F7" s="467">
        <v>12.675000000000001</v>
      </c>
      <c r="G7" s="467">
        <v>0</v>
      </c>
      <c r="H7" s="467">
        <v>12.675000000000001</v>
      </c>
      <c r="I7" s="468" t="s">
        <v>271</v>
      </c>
      <c r="J7" s="469" t="s">
        <v>1</v>
      </c>
    </row>
    <row r="8" spans="1:10" ht="14.45" customHeight="1" x14ac:dyDescent="0.2">
      <c r="A8" s="465" t="s">
        <v>469</v>
      </c>
      <c r="B8" s="466" t="s">
        <v>687</v>
      </c>
      <c r="C8" s="467">
        <v>1.7113400000000001</v>
      </c>
      <c r="D8" s="467">
        <v>1.47923</v>
      </c>
      <c r="E8" s="467"/>
      <c r="F8" s="467">
        <v>34.547369999999994</v>
      </c>
      <c r="G8" s="467">
        <v>0</v>
      </c>
      <c r="H8" s="467">
        <v>34.547369999999994</v>
      </c>
      <c r="I8" s="468" t="s">
        <v>271</v>
      </c>
      <c r="J8" s="469" t="s">
        <v>1</v>
      </c>
    </row>
    <row r="9" spans="1:10" ht="14.45" customHeight="1" x14ac:dyDescent="0.2">
      <c r="A9" s="465" t="s">
        <v>469</v>
      </c>
      <c r="B9" s="466" t="s">
        <v>688</v>
      </c>
      <c r="C9" s="467">
        <v>14.973730000000002</v>
      </c>
      <c r="D9" s="467">
        <v>19.87923</v>
      </c>
      <c r="E9" s="467"/>
      <c r="F9" s="467">
        <v>427.78190999999993</v>
      </c>
      <c r="G9" s="467">
        <v>0</v>
      </c>
      <c r="H9" s="467">
        <v>427.78190999999993</v>
      </c>
      <c r="I9" s="468" t="s">
        <v>271</v>
      </c>
      <c r="J9" s="469" t="s">
        <v>1</v>
      </c>
    </row>
    <row r="10" spans="1:10" ht="14.45" customHeight="1" x14ac:dyDescent="0.2">
      <c r="A10" s="465" t="s">
        <v>469</v>
      </c>
      <c r="B10" s="466" t="s">
        <v>689</v>
      </c>
      <c r="C10" s="467">
        <v>14.228</v>
      </c>
      <c r="D10" s="467">
        <v>14.534799999999999</v>
      </c>
      <c r="E10" s="467"/>
      <c r="F10" s="467">
        <v>0.1017</v>
      </c>
      <c r="G10" s="467">
        <v>0</v>
      </c>
      <c r="H10" s="467">
        <v>0.1017</v>
      </c>
      <c r="I10" s="468" t="s">
        <v>271</v>
      </c>
      <c r="J10" s="469" t="s">
        <v>1</v>
      </c>
    </row>
    <row r="11" spans="1:10" ht="14.45" customHeight="1" x14ac:dyDescent="0.2">
      <c r="A11" s="465" t="s">
        <v>469</v>
      </c>
      <c r="B11" s="466" t="s">
        <v>690</v>
      </c>
      <c r="C11" s="467">
        <v>4.7450000000000001</v>
      </c>
      <c r="D11" s="467">
        <v>2.6269999999999998</v>
      </c>
      <c r="E11" s="467"/>
      <c r="F11" s="467">
        <v>28.270029999999998</v>
      </c>
      <c r="G11" s="467">
        <v>0</v>
      </c>
      <c r="H11" s="467">
        <v>28.270029999999998</v>
      </c>
      <c r="I11" s="468" t="s">
        <v>271</v>
      </c>
      <c r="J11" s="469" t="s">
        <v>1</v>
      </c>
    </row>
    <row r="12" spans="1:10" ht="14.45" customHeight="1" x14ac:dyDescent="0.2">
      <c r="A12" s="465" t="s">
        <v>469</v>
      </c>
      <c r="B12" s="466" t="s">
        <v>691</v>
      </c>
      <c r="C12" s="467">
        <v>1.008</v>
      </c>
      <c r="D12" s="467">
        <v>2.3659999999999997</v>
      </c>
      <c r="E12" s="467"/>
      <c r="F12" s="467">
        <v>91.204000000000008</v>
      </c>
      <c r="G12" s="467">
        <v>0</v>
      </c>
      <c r="H12" s="467">
        <v>91.204000000000008</v>
      </c>
      <c r="I12" s="468" t="s">
        <v>271</v>
      </c>
      <c r="J12" s="469" t="s">
        <v>1</v>
      </c>
    </row>
    <row r="13" spans="1:10" ht="14.45" customHeight="1" x14ac:dyDescent="0.2">
      <c r="A13" s="465" t="s">
        <v>469</v>
      </c>
      <c r="B13" s="466" t="s">
        <v>692</v>
      </c>
      <c r="C13" s="467">
        <v>0</v>
      </c>
      <c r="D13" s="467">
        <v>0</v>
      </c>
      <c r="E13" s="467"/>
      <c r="F13" s="467">
        <v>0.42630000000000001</v>
      </c>
      <c r="G13" s="467">
        <v>0</v>
      </c>
      <c r="H13" s="467">
        <v>0.42630000000000001</v>
      </c>
      <c r="I13" s="468" t="s">
        <v>271</v>
      </c>
      <c r="J13" s="469" t="s">
        <v>1</v>
      </c>
    </row>
    <row r="14" spans="1:10" ht="14.45" customHeight="1" x14ac:dyDescent="0.2">
      <c r="A14" s="465" t="s">
        <v>469</v>
      </c>
      <c r="B14" s="466" t="s">
        <v>473</v>
      </c>
      <c r="C14" s="467">
        <v>43.742150000000002</v>
      </c>
      <c r="D14" s="467">
        <v>55.3583</v>
      </c>
      <c r="E14" s="467"/>
      <c r="F14" s="467">
        <v>609.91954999999996</v>
      </c>
      <c r="G14" s="467">
        <v>0</v>
      </c>
      <c r="H14" s="467">
        <v>609.91954999999996</v>
      </c>
      <c r="I14" s="468" t="s">
        <v>271</v>
      </c>
      <c r="J14" s="469" t="s">
        <v>474</v>
      </c>
    </row>
    <row r="16" spans="1:10" ht="14.45" customHeight="1" x14ac:dyDescent="0.2">
      <c r="A16" s="465" t="s">
        <v>469</v>
      </c>
      <c r="B16" s="466" t="s">
        <v>470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68</v>
      </c>
    </row>
    <row r="17" spans="1:10" ht="14.45" customHeight="1" x14ac:dyDescent="0.2">
      <c r="A17" s="465" t="s">
        <v>489</v>
      </c>
      <c r="B17" s="466" t="s">
        <v>490</v>
      </c>
      <c r="C17" s="467" t="s">
        <v>271</v>
      </c>
      <c r="D17" s="467" t="s">
        <v>271</v>
      </c>
      <c r="E17" s="467"/>
      <c r="F17" s="467" t="s">
        <v>271</v>
      </c>
      <c r="G17" s="467" t="s">
        <v>271</v>
      </c>
      <c r="H17" s="467" t="s">
        <v>271</v>
      </c>
      <c r="I17" s="468" t="s">
        <v>271</v>
      </c>
      <c r="J17" s="469" t="s">
        <v>0</v>
      </c>
    </row>
    <row r="18" spans="1:10" ht="14.45" customHeight="1" x14ac:dyDescent="0.2">
      <c r="A18" s="465" t="s">
        <v>489</v>
      </c>
      <c r="B18" s="466" t="s">
        <v>686</v>
      </c>
      <c r="C18" s="467">
        <v>0</v>
      </c>
      <c r="D18" s="467">
        <v>0</v>
      </c>
      <c r="E18" s="467"/>
      <c r="F18" s="467">
        <v>12.675000000000001</v>
      </c>
      <c r="G18" s="467">
        <v>0</v>
      </c>
      <c r="H18" s="467">
        <v>12.675000000000001</v>
      </c>
      <c r="I18" s="468" t="s">
        <v>271</v>
      </c>
      <c r="J18" s="469" t="s">
        <v>1</v>
      </c>
    </row>
    <row r="19" spans="1:10" ht="14.45" customHeight="1" x14ac:dyDescent="0.2">
      <c r="A19" s="465" t="s">
        <v>489</v>
      </c>
      <c r="B19" s="466" t="s">
        <v>491</v>
      </c>
      <c r="C19" s="467">
        <v>0</v>
      </c>
      <c r="D19" s="467">
        <v>0</v>
      </c>
      <c r="E19" s="467"/>
      <c r="F19" s="467">
        <v>12.675000000000001</v>
      </c>
      <c r="G19" s="467">
        <v>0</v>
      </c>
      <c r="H19" s="467">
        <v>12.675000000000001</v>
      </c>
      <c r="I19" s="468" t="s">
        <v>271</v>
      </c>
      <c r="J19" s="469" t="s">
        <v>478</v>
      </c>
    </row>
    <row r="20" spans="1:10" ht="14.45" customHeight="1" x14ac:dyDescent="0.2">
      <c r="A20" s="465" t="s">
        <v>271</v>
      </c>
      <c r="B20" s="466" t="s">
        <v>271</v>
      </c>
      <c r="C20" s="467" t="s">
        <v>271</v>
      </c>
      <c r="D20" s="467" t="s">
        <v>271</v>
      </c>
      <c r="E20" s="467"/>
      <c r="F20" s="467" t="s">
        <v>271</v>
      </c>
      <c r="G20" s="467" t="s">
        <v>271</v>
      </c>
      <c r="H20" s="467" t="s">
        <v>271</v>
      </c>
      <c r="I20" s="468" t="s">
        <v>271</v>
      </c>
      <c r="J20" s="469" t="s">
        <v>479</v>
      </c>
    </row>
    <row r="21" spans="1:10" ht="14.45" customHeight="1" x14ac:dyDescent="0.2">
      <c r="A21" s="465" t="s">
        <v>475</v>
      </c>
      <c r="B21" s="466" t="s">
        <v>476</v>
      </c>
      <c r="C21" s="467" t="s">
        <v>271</v>
      </c>
      <c r="D21" s="467" t="s">
        <v>271</v>
      </c>
      <c r="E21" s="467"/>
      <c r="F21" s="467" t="s">
        <v>271</v>
      </c>
      <c r="G21" s="467" t="s">
        <v>271</v>
      </c>
      <c r="H21" s="467" t="s">
        <v>271</v>
      </c>
      <c r="I21" s="468" t="s">
        <v>271</v>
      </c>
      <c r="J21" s="469" t="s">
        <v>0</v>
      </c>
    </row>
    <row r="22" spans="1:10" ht="14.45" customHeight="1" x14ac:dyDescent="0.2">
      <c r="A22" s="465" t="s">
        <v>475</v>
      </c>
      <c r="B22" s="466" t="s">
        <v>685</v>
      </c>
      <c r="C22" s="467">
        <v>7.0760800000000001</v>
      </c>
      <c r="D22" s="467">
        <v>14.47204</v>
      </c>
      <c r="E22" s="467"/>
      <c r="F22" s="467">
        <v>14.913240000000002</v>
      </c>
      <c r="G22" s="467">
        <v>0</v>
      </c>
      <c r="H22" s="467">
        <v>14.913240000000002</v>
      </c>
      <c r="I22" s="468" t="s">
        <v>271</v>
      </c>
      <c r="J22" s="469" t="s">
        <v>1</v>
      </c>
    </row>
    <row r="23" spans="1:10" ht="14.45" customHeight="1" x14ac:dyDescent="0.2">
      <c r="A23" s="465" t="s">
        <v>475</v>
      </c>
      <c r="B23" s="466" t="s">
        <v>687</v>
      </c>
      <c r="C23" s="467">
        <v>0.88668000000000002</v>
      </c>
      <c r="D23" s="467">
        <v>0.77246000000000004</v>
      </c>
      <c r="E23" s="467"/>
      <c r="F23" s="467">
        <v>0.39700000000000002</v>
      </c>
      <c r="G23" s="467">
        <v>0</v>
      </c>
      <c r="H23" s="467">
        <v>0.39700000000000002</v>
      </c>
      <c r="I23" s="468" t="s">
        <v>271</v>
      </c>
      <c r="J23" s="469" t="s">
        <v>1</v>
      </c>
    </row>
    <row r="24" spans="1:10" ht="14.45" customHeight="1" x14ac:dyDescent="0.2">
      <c r="A24" s="465" t="s">
        <v>475</v>
      </c>
      <c r="B24" s="466" t="s">
        <v>688</v>
      </c>
      <c r="C24" s="467">
        <v>9.1850100000000019</v>
      </c>
      <c r="D24" s="467">
        <v>14.638089999999998</v>
      </c>
      <c r="E24" s="467"/>
      <c r="F24" s="467">
        <v>22.311159999999997</v>
      </c>
      <c r="G24" s="467">
        <v>0</v>
      </c>
      <c r="H24" s="467">
        <v>22.311159999999997</v>
      </c>
      <c r="I24" s="468" t="s">
        <v>271</v>
      </c>
      <c r="J24" s="469" t="s">
        <v>1</v>
      </c>
    </row>
    <row r="25" spans="1:10" ht="14.45" customHeight="1" x14ac:dyDescent="0.2">
      <c r="A25" s="465" t="s">
        <v>475</v>
      </c>
      <c r="B25" s="466" t="s">
        <v>689</v>
      </c>
      <c r="C25" s="467">
        <v>13.211499999999999</v>
      </c>
      <c r="D25" s="467">
        <v>13.722</v>
      </c>
      <c r="E25" s="467"/>
      <c r="F25" s="467">
        <v>0.1017</v>
      </c>
      <c r="G25" s="467">
        <v>0</v>
      </c>
      <c r="H25" s="467">
        <v>0.1017</v>
      </c>
      <c r="I25" s="468" t="s">
        <v>271</v>
      </c>
      <c r="J25" s="469" t="s">
        <v>1</v>
      </c>
    </row>
    <row r="26" spans="1:10" ht="14.45" customHeight="1" x14ac:dyDescent="0.2">
      <c r="A26" s="465" t="s">
        <v>475</v>
      </c>
      <c r="B26" s="466" t="s">
        <v>690</v>
      </c>
      <c r="C26" s="467">
        <v>2.4980000000000002</v>
      </c>
      <c r="D26" s="467">
        <v>1.3</v>
      </c>
      <c r="E26" s="467"/>
      <c r="F26" s="467">
        <v>1.26</v>
      </c>
      <c r="G26" s="467">
        <v>0</v>
      </c>
      <c r="H26" s="467">
        <v>1.26</v>
      </c>
      <c r="I26" s="468" t="s">
        <v>271</v>
      </c>
      <c r="J26" s="469" t="s">
        <v>1</v>
      </c>
    </row>
    <row r="27" spans="1:10" ht="14.45" customHeight="1" x14ac:dyDescent="0.2">
      <c r="A27" s="465" t="s">
        <v>475</v>
      </c>
      <c r="B27" s="466" t="s">
        <v>691</v>
      </c>
      <c r="C27" s="467">
        <v>0.504</v>
      </c>
      <c r="D27" s="467">
        <v>1.41</v>
      </c>
      <c r="E27" s="467"/>
      <c r="F27" s="467">
        <v>6.4379999999999997</v>
      </c>
      <c r="G27" s="467">
        <v>0</v>
      </c>
      <c r="H27" s="467">
        <v>6.4379999999999997</v>
      </c>
      <c r="I27" s="468" t="s">
        <v>271</v>
      </c>
      <c r="J27" s="469" t="s">
        <v>1</v>
      </c>
    </row>
    <row r="28" spans="1:10" ht="14.45" customHeight="1" x14ac:dyDescent="0.2">
      <c r="A28" s="465" t="s">
        <v>475</v>
      </c>
      <c r="B28" s="466" t="s">
        <v>477</v>
      </c>
      <c r="C28" s="467">
        <v>33.361269999999998</v>
      </c>
      <c r="D28" s="467">
        <v>46.314589999999995</v>
      </c>
      <c r="E28" s="467"/>
      <c r="F28" s="467">
        <v>45.421100000000003</v>
      </c>
      <c r="G28" s="467">
        <v>0</v>
      </c>
      <c r="H28" s="467">
        <v>45.421100000000003</v>
      </c>
      <c r="I28" s="468" t="s">
        <v>271</v>
      </c>
      <c r="J28" s="469" t="s">
        <v>478</v>
      </c>
    </row>
    <row r="29" spans="1:10" ht="14.45" customHeight="1" x14ac:dyDescent="0.2">
      <c r="A29" s="465" t="s">
        <v>271</v>
      </c>
      <c r="B29" s="466" t="s">
        <v>271</v>
      </c>
      <c r="C29" s="467" t="s">
        <v>271</v>
      </c>
      <c r="D29" s="467" t="s">
        <v>271</v>
      </c>
      <c r="E29" s="467"/>
      <c r="F29" s="467" t="s">
        <v>271</v>
      </c>
      <c r="G29" s="467" t="s">
        <v>271</v>
      </c>
      <c r="H29" s="467" t="s">
        <v>271</v>
      </c>
      <c r="I29" s="468" t="s">
        <v>271</v>
      </c>
      <c r="J29" s="469" t="s">
        <v>479</v>
      </c>
    </row>
    <row r="30" spans="1:10" ht="14.45" customHeight="1" x14ac:dyDescent="0.2">
      <c r="A30" s="465" t="s">
        <v>483</v>
      </c>
      <c r="B30" s="466" t="s">
        <v>484</v>
      </c>
      <c r="C30" s="467" t="s">
        <v>271</v>
      </c>
      <c r="D30" s="467" t="s">
        <v>271</v>
      </c>
      <c r="E30" s="467"/>
      <c r="F30" s="467" t="s">
        <v>271</v>
      </c>
      <c r="G30" s="467" t="s">
        <v>271</v>
      </c>
      <c r="H30" s="467" t="s">
        <v>271</v>
      </c>
      <c r="I30" s="468" t="s">
        <v>271</v>
      </c>
      <c r="J30" s="469" t="s">
        <v>0</v>
      </c>
    </row>
    <row r="31" spans="1:10" ht="14.45" customHeight="1" x14ac:dyDescent="0.2">
      <c r="A31" s="465" t="s">
        <v>483</v>
      </c>
      <c r="B31" s="466" t="s">
        <v>687</v>
      </c>
      <c r="C31" s="467">
        <v>0.82466000000000006</v>
      </c>
      <c r="D31" s="467">
        <v>0.70677000000000001</v>
      </c>
      <c r="E31" s="467"/>
      <c r="F31" s="467">
        <v>0.62474999999999992</v>
      </c>
      <c r="G31" s="467">
        <v>0</v>
      </c>
      <c r="H31" s="467">
        <v>0.62474999999999992</v>
      </c>
      <c r="I31" s="468" t="s">
        <v>271</v>
      </c>
      <c r="J31" s="469" t="s">
        <v>1</v>
      </c>
    </row>
    <row r="32" spans="1:10" ht="14.45" customHeight="1" x14ac:dyDescent="0.2">
      <c r="A32" s="465" t="s">
        <v>483</v>
      </c>
      <c r="B32" s="466" t="s">
        <v>688</v>
      </c>
      <c r="C32" s="467">
        <v>5.7887199999999996</v>
      </c>
      <c r="D32" s="467">
        <v>5.2411400000000006</v>
      </c>
      <c r="E32" s="467"/>
      <c r="F32" s="467">
        <v>18.023309999999999</v>
      </c>
      <c r="G32" s="467">
        <v>0</v>
      </c>
      <c r="H32" s="467">
        <v>18.023309999999999</v>
      </c>
      <c r="I32" s="468" t="s">
        <v>271</v>
      </c>
      <c r="J32" s="469" t="s">
        <v>1</v>
      </c>
    </row>
    <row r="33" spans="1:10" ht="14.45" customHeight="1" x14ac:dyDescent="0.2">
      <c r="A33" s="465" t="s">
        <v>483</v>
      </c>
      <c r="B33" s="466" t="s">
        <v>689</v>
      </c>
      <c r="C33" s="467">
        <v>1.0165</v>
      </c>
      <c r="D33" s="467">
        <v>0.81279999999999997</v>
      </c>
      <c r="E33" s="467"/>
      <c r="F33" s="467">
        <v>0</v>
      </c>
      <c r="G33" s="467">
        <v>0</v>
      </c>
      <c r="H33" s="467">
        <v>0</v>
      </c>
      <c r="I33" s="468" t="s">
        <v>271</v>
      </c>
      <c r="J33" s="469" t="s">
        <v>1</v>
      </c>
    </row>
    <row r="34" spans="1:10" ht="14.45" customHeight="1" x14ac:dyDescent="0.2">
      <c r="A34" s="465" t="s">
        <v>483</v>
      </c>
      <c r="B34" s="466" t="s">
        <v>690</v>
      </c>
      <c r="C34" s="467">
        <v>2.2469999999999999</v>
      </c>
      <c r="D34" s="467">
        <v>1.327</v>
      </c>
      <c r="E34" s="467"/>
      <c r="F34" s="467">
        <v>1.458</v>
      </c>
      <c r="G34" s="467">
        <v>0</v>
      </c>
      <c r="H34" s="467">
        <v>1.458</v>
      </c>
      <c r="I34" s="468" t="s">
        <v>271</v>
      </c>
      <c r="J34" s="469" t="s">
        <v>1</v>
      </c>
    </row>
    <row r="35" spans="1:10" ht="14.45" customHeight="1" x14ac:dyDescent="0.2">
      <c r="A35" s="465" t="s">
        <v>483</v>
      </c>
      <c r="B35" s="466" t="s">
        <v>691</v>
      </c>
      <c r="C35" s="467">
        <v>0.504</v>
      </c>
      <c r="D35" s="467">
        <v>0.95599999999999996</v>
      </c>
      <c r="E35" s="467"/>
      <c r="F35" s="467">
        <v>7.33</v>
      </c>
      <c r="G35" s="467">
        <v>0</v>
      </c>
      <c r="H35" s="467">
        <v>7.33</v>
      </c>
      <c r="I35" s="468" t="s">
        <v>271</v>
      </c>
      <c r="J35" s="469" t="s">
        <v>1</v>
      </c>
    </row>
    <row r="36" spans="1:10" ht="14.45" customHeight="1" x14ac:dyDescent="0.2">
      <c r="A36" s="465" t="s">
        <v>483</v>
      </c>
      <c r="B36" s="466" t="s">
        <v>485</v>
      </c>
      <c r="C36" s="467">
        <v>10.380879999999999</v>
      </c>
      <c r="D36" s="467">
        <v>9.0437100000000008</v>
      </c>
      <c r="E36" s="467"/>
      <c r="F36" s="467">
        <v>27.436059999999998</v>
      </c>
      <c r="G36" s="467">
        <v>0</v>
      </c>
      <c r="H36" s="467">
        <v>27.436059999999998</v>
      </c>
      <c r="I36" s="468" t="s">
        <v>271</v>
      </c>
      <c r="J36" s="469" t="s">
        <v>478</v>
      </c>
    </row>
    <row r="37" spans="1:10" ht="14.45" customHeight="1" x14ac:dyDescent="0.2">
      <c r="A37" s="465" t="s">
        <v>271</v>
      </c>
      <c r="B37" s="466" t="s">
        <v>271</v>
      </c>
      <c r="C37" s="467" t="s">
        <v>271</v>
      </c>
      <c r="D37" s="467" t="s">
        <v>271</v>
      </c>
      <c r="E37" s="467"/>
      <c r="F37" s="467" t="s">
        <v>271</v>
      </c>
      <c r="G37" s="467" t="s">
        <v>271</v>
      </c>
      <c r="H37" s="467" t="s">
        <v>271</v>
      </c>
      <c r="I37" s="468" t="s">
        <v>271</v>
      </c>
      <c r="J37" s="469" t="s">
        <v>479</v>
      </c>
    </row>
    <row r="38" spans="1:10" ht="14.45" customHeight="1" x14ac:dyDescent="0.2">
      <c r="A38" s="465" t="s">
        <v>486</v>
      </c>
      <c r="B38" s="466" t="s">
        <v>487</v>
      </c>
      <c r="C38" s="467" t="s">
        <v>271</v>
      </c>
      <c r="D38" s="467" t="s">
        <v>271</v>
      </c>
      <c r="E38" s="467"/>
      <c r="F38" s="467" t="s">
        <v>271</v>
      </c>
      <c r="G38" s="467" t="s">
        <v>271</v>
      </c>
      <c r="H38" s="467" t="s">
        <v>271</v>
      </c>
      <c r="I38" s="468" t="s">
        <v>271</v>
      </c>
      <c r="J38" s="469" t="s">
        <v>0</v>
      </c>
    </row>
    <row r="39" spans="1:10" ht="14.45" customHeight="1" x14ac:dyDescent="0.2">
      <c r="A39" s="465" t="s">
        <v>486</v>
      </c>
      <c r="B39" s="466" t="s">
        <v>687</v>
      </c>
      <c r="C39" s="467">
        <v>0</v>
      </c>
      <c r="D39" s="467">
        <v>0</v>
      </c>
      <c r="E39" s="467"/>
      <c r="F39" s="467">
        <v>32.317699999999995</v>
      </c>
      <c r="G39" s="467">
        <v>0</v>
      </c>
      <c r="H39" s="467">
        <v>32.317699999999995</v>
      </c>
      <c r="I39" s="468" t="s">
        <v>271</v>
      </c>
      <c r="J39" s="469" t="s">
        <v>1</v>
      </c>
    </row>
    <row r="40" spans="1:10" ht="14.45" customHeight="1" x14ac:dyDescent="0.2">
      <c r="A40" s="465" t="s">
        <v>486</v>
      </c>
      <c r="B40" s="466" t="s">
        <v>688</v>
      </c>
      <c r="C40" s="467">
        <v>0</v>
      </c>
      <c r="D40" s="467">
        <v>0</v>
      </c>
      <c r="E40" s="467"/>
      <c r="F40" s="467">
        <v>375.88903999999997</v>
      </c>
      <c r="G40" s="467">
        <v>0</v>
      </c>
      <c r="H40" s="467">
        <v>375.88903999999997</v>
      </c>
      <c r="I40" s="468" t="s">
        <v>271</v>
      </c>
      <c r="J40" s="469" t="s">
        <v>1</v>
      </c>
    </row>
    <row r="41" spans="1:10" ht="14.45" customHeight="1" x14ac:dyDescent="0.2">
      <c r="A41" s="465" t="s">
        <v>486</v>
      </c>
      <c r="B41" s="466" t="s">
        <v>690</v>
      </c>
      <c r="C41" s="467">
        <v>0</v>
      </c>
      <c r="D41" s="467">
        <v>0</v>
      </c>
      <c r="E41" s="467"/>
      <c r="F41" s="467">
        <v>23.512029999999999</v>
      </c>
      <c r="G41" s="467">
        <v>0</v>
      </c>
      <c r="H41" s="467">
        <v>23.512029999999999</v>
      </c>
      <c r="I41" s="468" t="s">
        <v>271</v>
      </c>
      <c r="J41" s="469" t="s">
        <v>1</v>
      </c>
    </row>
    <row r="42" spans="1:10" ht="14.45" customHeight="1" x14ac:dyDescent="0.2">
      <c r="A42" s="465" t="s">
        <v>486</v>
      </c>
      <c r="B42" s="466" t="s">
        <v>691</v>
      </c>
      <c r="C42" s="467">
        <v>0</v>
      </c>
      <c r="D42" s="467">
        <v>0</v>
      </c>
      <c r="E42" s="467"/>
      <c r="F42" s="467">
        <v>70.492000000000004</v>
      </c>
      <c r="G42" s="467">
        <v>0</v>
      </c>
      <c r="H42" s="467">
        <v>70.492000000000004</v>
      </c>
      <c r="I42" s="468" t="s">
        <v>271</v>
      </c>
      <c r="J42" s="469" t="s">
        <v>1</v>
      </c>
    </row>
    <row r="43" spans="1:10" ht="14.45" customHeight="1" x14ac:dyDescent="0.2">
      <c r="A43" s="465" t="s">
        <v>486</v>
      </c>
      <c r="B43" s="466" t="s">
        <v>692</v>
      </c>
      <c r="C43" s="467">
        <v>0</v>
      </c>
      <c r="D43" s="467">
        <v>0</v>
      </c>
      <c r="E43" s="467"/>
      <c r="F43" s="467">
        <v>0.42630000000000001</v>
      </c>
      <c r="G43" s="467">
        <v>0</v>
      </c>
      <c r="H43" s="467">
        <v>0.42630000000000001</v>
      </c>
      <c r="I43" s="468" t="s">
        <v>271</v>
      </c>
      <c r="J43" s="469" t="s">
        <v>1</v>
      </c>
    </row>
    <row r="44" spans="1:10" ht="14.45" customHeight="1" x14ac:dyDescent="0.2">
      <c r="A44" s="465" t="s">
        <v>486</v>
      </c>
      <c r="B44" s="466" t="s">
        <v>488</v>
      </c>
      <c r="C44" s="467">
        <v>0</v>
      </c>
      <c r="D44" s="467">
        <v>0</v>
      </c>
      <c r="E44" s="467"/>
      <c r="F44" s="467">
        <v>502.63706999999999</v>
      </c>
      <c r="G44" s="467">
        <v>0</v>
      </c>
      <c r="H44" s="467">
        <v>502.63706999999999</v>
      </c>
      <c r="I44" s="468" t="s">
        <v>271</v>
      </c>
      <c r="J44" s="469" t="s">
        <v>478</v>
      </c>
    </row>
    <row r="45" spans="1:10" ht="14.45" customHeight="1" x14ac:dyDescent="0.2">
      <c r="A45" s="465" t="s">
        <v>271</v>
      </c>
      <c r="B45" s="466" t="s">
        <v>271</v>
      </c>
      <c r="C45" s="467" t="s">
        <v>271</v>
      </c>
      <c r="D45" s="467" t="s">
        <v>271</v>
      </c>
      <c r="E45" s="467"/>
      <c r="F45" s="467" t="s">
        <v>271</v>
      </c>
      <c r="G45" s="467" t="s">
        <v>271</v>
      </c>
      <c r="H45" s="467" t="s">
        <v>271</v>
      </c>
      <c r="I45" s="468" t="s">
        <v>271</v>
      </c>
      <c r="J45" s="469" t="s">
        <v>479</v>
      </c>
    </row>
    <row r="46" spans="1:10" ht="14.45" customHeight="1" x14ac:dyDescent="0.2">
      <c r="A46" s="465" t="s">
        <v>492</v>
      </c>
      <c r="B46" s="466" t="s">
        <v>493</v>
      </c>
      <c r="C46" s="467" t="s">
        <v>271</v>
      </c>
      <c r="D46" s="467" t="s">
        <v>271</v>
      </c>
      <c r="E46" s="467"/>
      <c r="F46" s="467" t="s">
        <v>271</v>
      </c>
      <c r="G46" s="467" t="s">
        <v>271</v>
      </c>
      <c r="H46" s="467" t="s">
        <v>271</v>
      </c>
      <c r="I46" s="468" t="s">
        <v>271</v>
      </c>
      <c r="J46" s="469" t="s">
        <v>0</v>
      </c>
    </row>
    <row r="47" spans="1:10" ht="14.45" customHeight="1" x14ac:dyDescent="0.2">
      <c r="A47" s="465" t="s">
        <v>492</v>
      </c>
      <c r="B47" s="466" t="s">
        <v>687</v>
      </c>
      <c r="C47" s="467">
        <v>0</v>
      </c>
      <c r="D47" s="467">
        <v>0</v>
      </c>
      <c r="E47" s="467"/>
      <c r="F47" s="467">
        <v>1.2079200000000001</v>
      </c>
      <c r="G47" s="467">
        <v>0</v>
      </c>
      <c r="H47" s="467">
        <v>1.2079200000000001</v>
      </c>
      <c r="I47" s="468" t="s">
        <v>271</v>
      </c>
      <c r="J47" s="469" t="s">
        <v>1</v>
      </c>
    </row>
    <row r="48" spans="1:10" ht="14.45" customHeight="1" x14ac:dyDescent="0.2">
      <c r="A48" s="465" t="s">
        <v>492</v>
      </c>
      <c r="B48" s="466" t="s">
        <v>688</v>
      </c>
      <c r="C48" s="467">
        <v>0</v>
      </c>
      <c r="D48" s="467">
        <v>0</v>
      </c>
      <c r="E48" s="467"/>
      <c r="F48" s="467">
        <v>11.558400000000001</v>
      </c>
      <c r="G48" s="467">
        <v>0</v>
      </c>
      <c r="H48" s="467">
        <v>11.558400000000001</v>
      </c>
      <c r="I48" s="468" t="s">
        <v>271</v>
      </c>
      <c r="J48" s="469" t="s">
        <v>1</v>
      </c>
    </row>
    <row r="49" spans="1:10" ht="14.45" customHeight="1" x14ac:dyDescent="0.2">
      <c r="A49" s="465" t="s">
        <v>492</v>
      </c>
      <c r="B49" s="466" t="s">
        <v>690</v>
      </c>
      <c r="C49" s="467">
        <v>0</v>
      </c>
      <c r="D49" s="467">
        <v>0</v>
      </c>
      <c r="E49" s="467"/>
      <c r="F49" s="467">
        <v>2.04</v>
      </c>
      <c r="G49" s="467">
        <v>0</v>
      </c>
      <c r="H49" s="467">
        <v>2.04</v>
      </c>
      <c r="I49" s="468" t="s">
        <v>271</v>
      </c>
      <c r="J49" s="469" t="s">
        <v>1</v>
      </c>
    </row>
    <row r="50" spans="1:10" ht="14.45" customHeight="1" x14ac:dyDescent="0.2">
      <c r="A50" s="465" t="s">
        <v>492</v>
      </c>
      <c r="B50" s="466" t="s">
        <v>691</v>
      </c>
      <c r="C50" s="467">
        <v>0</v>
      </c>
      <c r="D50" s="467">
        <v>0</v>
      </c>
      <c r="E50" s="467"/>
      <c r="F50" s="467">
        <v>6.944</v>
      </c>
      <c r="G50" s="467">
        <v>0</v>
      </c>
      <c r="H50" s="467">
        <v>6.944</v>
      </c>
      <c r="I50" s="468" t="s">
        <v>271</v>
      </c>
      <c r="J50" s="469" t="s">
        <v>1</v>
      </c>
    </row>
    <row r="51" spans="1:10" ht="14.45" customHeight="1" x14ac:dyDescent="0.2">
      <c r="A51" s="465" t="s">
        <v>492</v>
      </c>
      <c r="B51" s="466" t="s">
        <v>494</v>
      </c>
      <c r="C51" s="467">
        <v>0</v>
      </c>
      <c r="D51" s="467">
        <v>0</v>
      </c>
      <c r="E51" s="467"/>
      <c r="F51" s="467">
        <v>21.750319999999999</v>
      </c>
      <c r="G51" s="467">
        <v>0</v>
      </c>
      <c r="H51" s="467">
        <v>21.750319999999999</v>
      </c>
      <c r="I51" s="468" t="s">
        <v>271</v>
      </c>
      <c r="J51" s="469" t="s">
        <v>478</v>
      </c>
    </row>
    <row r="52" spans="1:10" ht="14.45" customHeight="1" x14ac:dyDescent="0.2">
      <c r="A52" s="465" t="s">
        <v>271</v>
      </c>
      <c r="B52" s="466" t="s">
        <v>271</v>
      </c>
      <c r="C52" s="467" t="s">
        <v>271</v>
      </c>
      <c r="D52" s="467" t="s">
        <v>271</v>
      </c>
      <c r="E52" s="467"/>
      <c r="F52" s="467" t="s">
        <v>271</v>
      </c>
      <c r="G52" s="467" t="s">
        <v>271</v>
      </c>
      <c r="H52" s="467" t="s">
        <v>271</v>
      </c>
      <c r="I52" s="468" t="s">
        <v>271</v>
      </c>
      <c r="J52" s="469" t="s">
        <v>479</v>
      </c>
    </row>
    <row r="53" spans="1:10" ht="14.45" customHeight="1" x14ac:dyDescent="0.2">
      <c r="A53" s="465" t="s">
        <v>469</v>
      </c>
      <c r="B53" s="466" t="s">
        <v>473</v>
      </c>
      <c r="C53" s="467">
        <v>43.742149999999995</v>
      </c>
      <c r="D53" s="467">
        <v>55.3583</v>
      </c>
      <c r="E53" s="467"/>
      <c r="F53" s="467">
        <v>609.91954999999973</v>
      </c>
      <c r="G53" s="467">
        <v>0</v>
      </c>
      <c r="H53" s="467">
        <v>609.91954999999973</v>
      </c>
      <c r="I53" s="468" t="s">
        <v>271</v>
      </c>
      <c r="J53" s="469" t="s">
        <v>474</v>
      </c>
    </row>
  </sheetData>
  <mergeCells count="3">
    <mergeCell ref="A1:I1"/>
    <mergeCell ref="F3:I3"/>
    <mergeCell ref="C4:D4"/>
  </mergeCells>
  <conditionalFormatting sqref="F15 F54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53">
    <cfRule type="expression" dxfId="11" priority="6">
      <formula>$H16&gt;0</formula>
    </cfRule>
  </conditionalFormatting>
  <conditionalFormatting sqref="A16:A53">
    <cfRule type="expression" dxfId="10" priority="5">
      <formula>AND($J16&lt;&gt;"mezeraKL",$J16&lt;&gt;"")</formula>
    </cfRule>
  </conditionalFormatting>
  <conditionalFormatting sqref="I16:I53">
    <cfRule type="expression" dxfId="9" priority="7">
      <formula>$I16&gt;1</formula>
    </cfRule>
  </conditionalFormatting>
  <conditionalFormatting sqref="B16:B53">
    <cfRule type="expression" dxfId="8" priority="4">
      <formula>OR($J16="NS",$J16="SumaNS",$J16="Účet")</formula>
    </cfRule>
  </conditionalFormatting>
  <conditionalFormatting sqref="A16:D53 F16:I53">
    <cfRule type="expression" dxfId="7" priority="8">
      <formula>AND($J16&lt;&gt;"",$J16&lt;&gt;"mezeraKL")</formula>
    </cfRule>
  </conditionalFormatting>
  <conditionalFormatting sqref="B16:D53 F16:I53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53 F16:I53">
    <cfRule type="expression" dxfId="5" priority="2">
      <formula>OR($J16="SumaNS",$J16="NS")</formula>
    </cfRule>
  </conditionalFormatting>
  <hyperlinks>
    <hyperlink ref="A2" location="Obsah!A1" display="Zpět na Obsah  KL 01  1.-4.měsíc" xr:uid="{212EDA9B-1AD9-4DE0-9170-3EFD5B0E19D4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4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66" t="s">
        <v>893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1" t="s">
        <v>270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2.6674664513614958</v>
      </c>
      <c r="J3" s="98">
        <f>SUBTOTAL(9,J5:J1048576)</f>
        <v>228664</v>
      </c>
      <c r="K3" s="99">
        <f>SUBTOTAL(9,K5:K1048576)</f>
        <v>609953.54863412504</v>
      </c>
    </row>
    <row r="4" spans="1:11" s="207" customFormat="1" ht="14.45" customHeight="1" thickBot="1" x14ac:dyDescent="0.25">
      <c r="A4" s="599" t="s">
        <v>4</v>
      </c>
      <c r="B4" s="600" t="s">
        <v>5</v>
      </c>
      <c r="C4" s="600" t="s">
        <v>0</v>
      </c>
      <c r="D4" s="600" t="s">
        <v>6</v>
      </c>
      <c r="E4" s="600" t="s">
        <v>7</v>
      </c>
      <c r="F4" s="600" t="s">
        <v>1</v>
      </c>
      <c r="G4" s="600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63" t="s">
        <v>469</v>
      </c>
      <c r="B5" s="564" t="s">
        <v>470</v>
      </c>
      <c r="C5" s="567" t="s">
        <v>489</v>
      </c>
      <c r="D5" s="601" t="s">
        <v>490</v>
      </c>
      <c r="E5" s="567" t="s">
        <v>693</v>
      </c>
      <c r="F5" s="601" t="s">
        <v>694</v>
      </c>
      <c r="G5" s="567" t="s">
        <v>695</v>
      </c>
      <c r="H5" s="567" t="s">
        <v>696</v>
      </c>
      <c r="I5" s="116">
        <v>1575</v>
      </c>
      <c r="J5" s="116">
        <v>8</v>
      </c>
      <c r="K5" s="587">
        <v>12675</v>
      </c>
    </row>
    <row r="6" spans="1:11" ht="14.45" customHeight="1" x14ac:dyDescent="0.2">
      <c r="A6" s="570" t="s">
        <v>469</v>
      </c>
      <c r="B6" s="571" t="s">
        <v>470</v>
      </c>
      <c r="C6" s="574" t="s">
        <v>475</v>
      </c>
      <c r="D6" s="602" t="s">
        <v>476</v>
      </c>
      <c r="E6" s="574" t="s">
        <v>697</v>
      </c>
      <c r="F6" s="602" t="s">
        <v>698</v>
      </c>
      <c r="G6" s="574" t="s">
        <v>699</v>
      </c>
      <c r="H6" s="574" t="s">
        <v>700</v>
      </c>
      <c r="I6" s="588">
        <v>100.01000213623047</v>
      </c>
      <c r="J6" s="588">
        <v>1</v>
      </c>
      <c r="K6" s="589">
        <v>100.01000213623047</v>
      </c>
    </row>
    <row r="7" spans="1:11" ht="14.45" customHeight="1" x14ac:dyDescent="0.2">
      <c r="A7" s="570" t="s">
        <v>469</v>
      </c>
      <c r="B7" s="571" t="s">
        <v>470</v>
      </c>
      <c r="C7" s="574" t="s">
        <v>475</v>
      </c>
      <c r="D7" s="602" t="s">
        <v>476</v>
      </c>
      <c r="E7" s="574" t="s">
        <v>697</v>
      </c>
      <c r="F7" s="602" t="s">
        <v>698</v>
      </c>
      <c r="G7" s="574" t="s">
        <v>701</v>
      </c>
      <c r="H7" s="574" t="s">
        <v>702</v>
      </c>
      <c r="I7" s="588">
        <v>208.1199951171875</v>
      </c>
      <c r="J7" s="588">
        <v>33</v>
      </c>
      <c r="K7" s="589">
        <v>6867.9598388671875</v>
      </c>
    </row>
    <row r="8" spans="1:11" ht="14.45" customHeight="1" x14ac:dyDescent="0.2">
      <c r="A8" s="570" t="s">
        <v>469</v>
      </c>
      <c r="B8" s="571" t="s">
        <v>470</v>
      </c>
      <c r="C8" s="574" t="s">
        <v>475</v>
      </c>
      <c r="D8" s="602" t="s">
        <v>476</v>
      </c>
      <c r="E8" s="574" t="s">
        <v>697</v>
      </c>
      <c r="F8" s="602" t="s">
        <v>698</v>
      </c>
      <c r="G8" s="574" t="s">
        <v>703</v>
      </c>
      <c r="H8" s="574" t="s">
        <v>704</v>
      </c>
      <c r="I8" s="588">
        <v>220.00571114676339</v>
      </c>
      <c r="J8" s="588">
        <v>36</v>
      </c>
      <c r="K8" s="589">
        <v>7905.210205078125</v>
      </c>
    </row>
    <row r="9" spans="1:11" ht="14.45" customHeight="1" x14ac:dyDescent="0.2">
      <c r="A9" s="570" t="s">
        <v>469</v>
      </c>
      <c r="B9" s="571" t="s">
        <v>470</v>
      </c>
      <c r="C9" s="574" t="s">
        <v>475</v>
      </c>
      <c r="D9" s="602" t="s">
        <v>476</v>
      </c>
      <c r="E9" s="574" t="s">
        <v>697</v>
      </c>
      <c r="F9" s="602" t="s">
        <v>698</v>
      </c>
      <c r="G9" s="574" t="s">
        <v>705</v>
      </c>
      <c r="H9" s="574" t="s">
        <v>706</v>
      </c>
      <c r="I9" s="588">
        <v>74.058485938367255</v>
      </c>
      <c r="J9" s="588">
        <v>1</v>
      </c>
      <c r="K9" s="589">
        <v>74.058485938367255</v>
      </c>
    </row>
    <row r="10" spans="1:11" ht="14.45" customHeight="1" x14ac:dyDescent="0.2">
      <c r="A10" s="570" t="s">
        <v>469</v>
      </c>
      <c r="B10" s="571" t="s">
        <v>470</v>
      </c>
      <c r="C10" s="574" t="s">
        <v>475</v>
      </c>
      <c r="D10" s="602" t="s">
        <v>476</v>
      </c>
      <c r="E10" s="574" t="s">
        <v>707</v>
      </c>
      <c r="F10" s="602" t="s">
        <v>708</v>
      </c>
      <c r="G10" s="574" t="s">
        <v>709</v>
      </c>
      <c r="H10" s="574" t="s">
        <v>710</v>
      </c>
      <c r="I10" s="588">
        <v>1.3500000238418579</v>
      </c>
      <c r="J10" s="588">
        <v>6</v>
      </c>
      <c r="K10" s="589">
        <v>8.1000000238418579</v>
      </c>
    </row>
    <row r="11" spans="1:11" ht="14.45" customHeight="1" x14ac:dyDescent="0.2">
      <c r="A11" s="570" t="s">
        <v>469</v>
      </c>
      <c r="B11" s="571" t="s">
        <v>470</v>
      </c>
      <c r="C11" s="574" t="s">
        <v>475</v>
      </c>
      <c r="D11" s="602" t="s">
        <v>476</v>
      </c>
      <c r="E11" s="574" t="s">
        <v>707</v>
      </c>
      <c r="F11" s="602" t="s">
        <v>708</v>
      </c>
      <c r="G11" s="574" t="s">
        <v>711</v>
      </c>
      <c r="H11" s="574" t="s">
        <v>712</v>
      </c>
      <c r="I11" s="588">
        <v>13.020000457763672</v>
      </c>
      <c r="J11" s="588">
        <v>18</v>
      </c>
      <c r="K11" s="589">
        <v>234.36000823974609</v>
      </c>
    </row>
    <row r="12" spans="1:11" ht="14.45" customHeight="1" x14ac:dyDescent="0.2">
      <c r="A12" s="570" t="s">
        <v>469</v>
      </c>
      <c r="B12" s="571" t="s">
        <v>470</v>
      </c>
      <c r="C12" s="574" t="s">
        <v>475</v>
      </c>
      <c r="D12" s="602" t="s">
        <v>476</v>
      </c>
      <c r="E12" s="574" t="s">
        <v>707</v>
      </c>
      <c r="F12" s="602" t="s">
        <v>708</v>
      </c>
      <c r="G12" s="574" t="s">
        <v>713</v>
      </c>
      <c r="H12" s="574" t="s">
        <v>714</v>
      </c>
      <c r="I12" s="588">
        <v>31.420000076293945</v>
      </c>
      <c r="J12" s="588">
        <v>1</v>
      </c>
      <c r="K12" s="589">
        <v>31.420000076293945</v>
      </c>
    </row>
    <row r="13" spans="1:11" ht="14.45" customHeight="1" x14ac:dyDescent="0.2">
      <c r="A13" s="570" t="s">
        <v>469</v>
      </c>
      <c r="B13" s="571" t="s">
        <v>470</v>
      </c>
      <c r="C13" s="574" t="s">
        <v>475</v>
      </c>
      <c r="D13" s="602" t="s">
        <v>476</v>
      </c>
      <c r="E13" s="574" t="s">
        <v>707</v>
      </c>
      <c r="F13" s="602" t="s">
        <v>708</v>
      </c>
      <c r="G13" s="574" t="s">
        <v>715</v>
      </c>
      <c r="H13" s="574" t="s">
        <v>716</v>
      </c>
      <c r="I13" s="588">
        <v>30.780000686645508</v>
      </c>
      <c r="J13" s="588">
        <v>4</v>
      </c>
      <c r="K13" s="589">
        <v>123.12000274658203</v>
      </c>
    </row>
    <row r="14" spans="1:11" ht="14.45" customHeight="1" x14ac:dyDescent="0.2">
      <c r="A14" s="570" t="s">
        <v>469</v>
      </c>
      <c r="B14" s="571" t="s">
        <v>470</v>
      </c>
      <c r="C14" s="574" t="s">
        <v>475</v>
      </c>
      <c r="D14" s="602" t="s">
        <v>476</v>
      </c>
      <c r="E14" s="574" t="s">
        <v>717</v>
      </c>
      <c r="F14" s="602" t="s">
        <v>718</v>
      </c>
      <c r="G14" s="574" t="s">
        <v>719</v>
      </c>
      <c r="H14" s="574" t="s">
        <v>720</v>
      </c>
      <c r="I14" s="588">
        <v>1.333333303531011E-2</v>
      </c>
      <c r="J14" s="588">
        <v>700</v>
      </c>
      <c r="K14" s="589">
        <v>9</v>
      </c>
    </row>
    <row r="15" spans="1:11" ht="14.45" customHeight="1" x14ac:dyDescent="0.2">
      <c r="A15" s="570" t="s">
        <v>469</v>
      </c>
      <c r="B15" s="571" t="s">
        <v>470</v>
      </c>
      <c r="C15" s="574" t="s">
        <v>475</v>
      </c>
      <c r="D15" s="602" t="s">
        <v>476</v>
      </c>
      <c r="E15" s="574" t="s">
        <v>717</v>
      </c>
      <c r="F15" s="602" t="s">
        <v>718</v>
      </c>
      <c r="G15" s="574" t="s">
        <v>721</v>
      </c>
      <c r="H15" s="574" t="s">
        <v>722</v>
      </c>
      <c r="I15" s="588">
        <v>48.389999389648438</v>
      </c>
      <c r="J15" s="588">
        <v>12</v>
      </c>
      <c r="K15" s="589">
        <v>580.72998046875</v>
      </c>
    </row>
    <row r="16" spans="1:11" ht="14.45" customHeight="1" x14ac:dyDescent="0.2">
      <c r="A16" s="570" t="s">
        <v>469</v>
      </c>
      <c r="B16" s="571" t="s">
        <v>470</v>
      </c>
      <c r="C16" s="574" t="s">
        <v>475</v>
      </c>
      <c r="D16" s="602" t="s">
        <v>476</v>
      </c>
      <c r="E16" s="574" t="s">
        <v>717</v>
      </c>
      <c r="F16" s="602" t="s">
        <v>718</v>
      </c>
      <c r="G16" s="574" t="s">
        <v>723</v>
      </c>
      <c r="H16" s="574" t="s">
        <v>724</v>
      </c>
      <c r="I16" s="588">
        <v>21.97499942779541</v>
      </c>
      <c r="J16" s="588">
        <v>500</v>
      </c>
      <c r="K16" s="589">
        <v>10987.199951171875</v>
      </c>
    </row>
    <row r="17" spans="1:11" ht="14.45" customHeight="1" x14ac:dyDescent="0.2">
      <c r="A17" s="570" t="s">
        <v>469</v>
      </c>
      <c r="B17" s="571" t="s">
        <v>470</v>
      </c>
      <c r="C17" s="574" t="s">
        <v>475</v>
      </c>
      <c r="D17" s="602" t="s">
        <v>476</v>
      </c>
      <c r="E17" s="574" t="s">
        <v>717</v>
      </c>
      <c r="F17" s="602" t="s">
        <v>718</v>
      </c>
      <c r="G17" s="574" t="s">
        <v>725</v>
      </c>
      <c r="H17" s="574" t="s">
        <v>726</v>
      </c>
      <c r="I17" s="588">
        <v>2.1933333873748779</v>
      </c>
      <c r="J17" s="588">
        <v>600</v>
      </c>
      <c r="K17" s="589">
        <v>1286.5</v>
      </c>
    </row>
    <row r="18" spans="1:11" ht="14.45" customHeight="1" x14ac:dyDescent="0.2">
      <c r="A18" s="570" t="s">
        <v>469</v>
      </c>
      <c r="B18" s="571" t="s">
        <v>470</v>
      </c>
      <c r="C18" s="574" t="s">
        <v>475</v>
      </c>
      <c r="D18" s="602" t="s">
        <v>476</v>
      </c>
      <c r="E18" s="574" t="s">
        <v>717</v>
      </c>
      <c r="F18" s="602" t="s">
        <v>718</v>
      </c>
      <c r="G18" s="574" t="s">
        <v>727</v>
      </c>
      <c r="H18" s="574" t="s">
        <v>728</v>
      </c>
      <c r="I18" s="588">
        <v>11.734999656677246</v>
      </c>
      <c r="J18" s="588">
        <v>35</v>
      </c>
      <c r="K18" s="589">
        <v>410.75</v>
      </c>
    </row>
    <row r="19" spans="1:11" ht="14.45" customHeight="1" x14ac:dyDescent="0.2">
      <c r="A19" s="570" t="s">
        <v>469</v>
      </c>
      <c r="B19" s="571" t="s">
        <v>470</v>
      </c>
      <c r="C19" s="574" t="s">
        <v>475</v>
      </c>
      <c r="D19" s="602" t="s">
        <v>476</v>
      </c>
      <c r="E19" s="574" t="s">
        <v>717</v>
      </c>
      <c r="F19" s="602" t="s">
        <v>718</v>
      </c>
      <c r="G19" s="574" t="s">
        <v>729</v>
      </c>
      <c r="H19" s="574" t="s">
        <v>730</v>
      </c>
      <c r="I19" s="588">
        <v>2.2899999618530273</v>
      </c>
      <c r="J19" s="588">
        <v>50</v>
      </c>
      <c r="K19" s="589">
        <v>114.5</v>
      </c>
    </row>
    <row r="20" spans="1:11" ht="14.45" customHeight="1" x14ac:dyDescent="0.2">
      <c r="A20" s="570" t="s">
        <v>469</v>
      </c>
      <c r="B20" s="571" t="s">
        <v>470</v>
      </c>
      <c r="C20" s="574" t="s">
        <v>475</v>
      </c>
      <c r="D20" s="602" t="s">
        <v>476</v>
      </c>
      <c r="E20" s="574" t="s">
        <v>717</v>
      </c>
      <c r="F20" s="602" t="s">
        <v>718</v>
      </c>
      <c r="G20" s="574" t="s">
        <v>731</v>
      </c>
      <c r="H20" s="574" t="s">
        <v>732</v>
      </c>
      <c r="I20" s="588">
        <v>19.360000610351563</v>
      </c>
      <c r="J20" s="588">
        <v>10</v>
      </c>
      <c r="K20" s="589">
        <v>193.60000610351563</v>
      </c>
    </row>
    <row r="21" spans="1:11" ht="14.45" customHeight="1" x14ac:dyDescent="0.2">
      <c r="A21" s="570" t="s">
        <v>469</v>
      </c>
      <c r="B21" s="571" t="s">
        <v>470</v>
      </c>
      <c r="C21" s="574" t="s">
        <v>475</v>
      </c>
      <c r="D21" s="602" t="s">
        <v>476</v>
      </c>
      <c r="E21" s="574" t="s">
        <v>717</v>
      </c>
      <c r="F21" s="602" t="s">
        <v>718</v>
      </c>
      <c r="G21" s="574" t="s">
        <v>733</v>
      </c>
      <c r="H21" s="574" t="s">
        <v>734</v>
      </c>
      <c r="I21" s="588">
        <v>1.8999999761581421</v>
      </c>
      <c r="J21" s="588">
        <v>750</v>
      </c>
      <c r="K21" s="589">
        <v>1425</v>
      </c>
    </row>
    <row r="22" spans="1:11" ht="14.45" customHeight="1" x14ac:dyDescent="0.2">
      <c r="A22" s="570" t="s">
        <v>469</v>
      </c>
      <c r="B22" s="571" t="s">
        <v>470</v>
      </c>
      <c r="C22" s="574" t="s">
        <v>475</v>
      </c>
      <c r="D22" s="602" t="s">
        <v>476</v>
      </c>
      <c r="E22" s="574" t="s">
        <v>717</v>
      </c>
      <c r="F22" s="602" t="s">
        <v>718</v>
      </c>
      <c r="G22" s="574" t="s">
        <v>735</v>
      </c>
      <c r="H22" s="574" t="s">
        <v>736</v>
      </c>
      <c r="I22" s="588">
        <v>2.7400000095367432</v>
      </c>
      <c r="J22" s="588">
        <v>250</v>
      </c>
      <c r="K22" s="589">
        <v>684</v>
      </c>
    </row>
    <row r="23" spans="1:11" ht="14.45" customHeight="1" x14ac:dyDescent="0.2">
      <c r="A23" s="570" t="s">
        <v>469</v>
      </c>
      <c r="B23" s="571" t="s">
        <v>470</v>
      </c>
      <c r="C23" s="574" t="s">
        <v>475</v>
      </c>
      <c r="D23" s="602" t="s">
        <v>476</v>
      </c>
      <c r="E23" s="574" t="s">
        <v>717</v>
      </c>
      <c r="F23" s="602" t="s">
        <v>718</v>
      </c>
      <c r="G23" s="574" t="s">
        <v>737</v>
      </c>
      <c r="H23" s="574" t="s">
        <v>738</v>
      </c>
      <c r="I23" s="588">
        <v>1.9266666173934937</v>
      </c>
      <c r="J23" s="588">
        <v>400</v>
      </c>
      <c r="K23" s="589">
        <v>771</v>
      </c>
    </row>
    <row r="24" spans="1:11" ht="14.45" customHeight="1" x14ac:dyDescent="0.2">
      <c r="A24" s="570" t="s">
        <v>469</v>
      </c>
      <c r="B24" s="571" t="s">
        <v>470</v>
      </c>
      <c r="C24" s="574" t="s">
        <v>475</v>
      </c>
      <c r="D24" s="602" t="s">
        <v>476</v>
      </c>
      <c r="E24" s="574" t="s">
        <v>717</v>
      </c>
      <c r="F24" s="602" t="s">
        <v>718</v>
      </c>
      <c r="G24" s="574" t="s">
        <v>739</v>
      </c>
      <c r="H24" s="574" t="s">
        <v>740</v>
      </c>
      <c r="I24" s="588">
        <v>3.0699999332427979</v>
      </c>
      <c r="J24" s="588">
        <v>450</v>
      </c>
      <c r="K24" s="589">
        <v>1381.5</v>
      </c>
    </row>
    <row r="25" spans="1:11" ht="14.45" customHeight="1" x14ac:dyDescent="0.2">
      <c r="A25" s="570" t="s">
        <v>469</v>
      </c>
      <c r="B25" s="571" t="s">
        <v>470</v>
      </c>
      <c r="C25" s="574" t="s">
        <v>475</v>
      </c>
      <c r="D25" s="602" t="s">
        <v>476</v>
      </c>
      <c r="E25" s="574" t="s">
        <v>717</v>
      </c>
      <c r="F25" s="602" t="s">
        <v>718</v>
      </c>
      <c r="G25" s="574" t="s">
        <v>741</v>
      </c>
      <c r="H25" s="574" t="s">
        <v>742</v>
      </c>
      <c r="I25" s="588">
        <v>1.9199999570846558</v>
      </c>
      <c r="J25" s="588">
        <v>200</v>
      </c>
      <c r="K25" s="589">
        <v>384</v>
      </c>
    </row>
    <row r="26" spans="1:11" ht="14.45" customHeight="1" x14ac:dyDescent="0.2">
      <c r="A26" s="570" t="s">
        <v>469</v>
      </c>
      <c r="B26" s="571" t="s">
        <v>470</v>
      </c>
      <c r="C26" s="574" t="s">
        <v>475</v>
      </c>
      <c r="D26" s="602" t="s">
        <v>476</v>
      </c>
      <c r="E26" s="574" t="s">
        <v>717</v>
      </c>
      <c r="F26" s="602" t="s">
        <v>718</v>
      </c>
      <c r="G26" s="574" t="s">
        <v>743</v>
      </c>
      <c r="H26" s="574" t="s">
        <v>744</v>
      </c>
      <c r="I26" s="588">
        <v>3.2599999904632568</v>
      </c>
      <c r="J26" s="588">
        <v>10</v>
      </c>
      <c r="K26" s="589">
        <v>32.599998474121094</v>
      </c>
    </row>
    <row r="27" spans="1:11" ht="14.45" customHeight="1" x14ac:dyDescent="0.2">
      <c r="A27" s="570" t="s">
        <v>469</v>
      </c>
      <c r="B27" s="571" t="s">
        <v>470</v>
      </c>
      <c r="C27" s="574" t="s">
        <v>475</v>
      </c>
      <c r="D27" s="602" t="s">
        <v>476</v>
      </c>
      <c r="E27" s="574" t="s">
        <v>717</v>
      </c>
      <c r="F27" s="602" t="s">
        <v>718</v>
      </c>
      <c r="G27" s="574" t="s">
        <v>745</v>
      </c>
      <c r="H27" s="574" t="s">
        <v>746</v>
      </c>
      <c r="I27" s="588">
        <v>2.0766666730244956</v>
      </c>
      <c r="J27" s="588">
        <v>800</v>
      </c>
      <c r="K27" s="589">
        <v>1665.5</v>
      </c>
    </row>
    <row r="28" spans="1:11" ht="14.45" customHeight="1" x14ac:dyDescent="0.2">
      <c r="A28" s="570" t="s">
        <v>469</v>
      </c>
      <c r="B28" s="571" t="s">
        <v>470</v>
      </c>
      <c r="C28" s="574" t="s">
        <v>475</v>
      </c>
      <c r="D28" s="602" t="s">
        <v>476</v>
      </c>
      <c r="E28" s="574" t="s">
        <v>717</v>
      </c>
      <c r="F28" s="602" t="s">
        <v>718</v>
      </c>
      <c r="G28" s="574" t="s">
        <v>747</v>
      </c>
      <c r="H28" s="574" t="s">
        <v>748</v>
      </c>
      <c r="I28" s="588">
        <v>2.2750000953674316</v>
      </c>
      <c r="J28" s="588">
        <v>11</v>
      </c>
      <c r="K28" s="589">
        <v>24.920000076293945</v>
      </c>
    </row>
    <row r="29" spans="1:11" ht="14.45" customHeight="1" x14ac:dyDescent="0.2">
      <c r="A29" s="570" t="s">
        <v>469</v>
      </c>
      <c r="B29" s="571" t="s">
        <v>470</v>
      </c>
      <c r="C29" s="574" t="s">
        <v>475</v>
      </c>
      <c r="D29" s="602" t="s">
        <v>476</v>
      </c>
      <c r="E29" s="574" t="s">
        <v>717</v>
      </c>
      <c r="F29" s="602" t="s">
        <v>718</v>
      </c>
      <c r="G29" s="574" t="s">
        <v>749</v>
      </c>
      <c r="H29" s="574" t="s">
        <v>750</v>
      </c>
      <c r="I29" s="588">
        <v>2</v>
      </c>
      <c r="J29" s="588">
        <v>5</v>
      </c>
      <c r="K29" s="589">
        <v>10</v>
      </c>
    </row>
    <row r="30" spans="1:11" ht="14.45" customHeight="1" x14ac:dyDescent="0.2">
      <c r="A30" s="570" t="s">
        <v>469</v>
      </c>
      <c r="B30" s="571" t="s">
        <v>470</v>
      </c>
      <c r="C30" s="574" t="s">
        <v>475</v>
      </c>
      <c r="D30" s="602" t="s">
        <v>476</v>
      </c>
      <c r="E30" s="574" t="s">
        <v>717</v>
      </c>
      <c r="F30" s="602" t="s">
        <v>718</v>
      </c>
      <c r="G30" s="574" t="s">
        <v>751</v>
      </c>
      <c r="H30" s="574" t="s">
        <v>752</v>
      </c>
      <c r="I30" s="588">
        <v>2.630000114440918</v>
      </c>
      <c r="J30" s="588">
        <v>100</v>
      </c>
      <c r="K30" s="589">
        <v>263</v>
      </c>
    </row>
    <row r="31" spans="1:11" ht="14.45" customHeight="1" x14ac:dyDescent="0.2">
      <c r="A31" s="570" t="s">
        <v>469</v>
      </c>
      <c r="B31" s="571" t="s">
        <v>470</v>
      </c>
      <c r="C31" s="574" t="s">
        <v>475</v>
      </c>
      <c r="D31" s="602" t="s">
        <v>476</v>
      </c>
      <c r="E31" s="574" t="s">
        <v>717</v>
      </c>
      <c r="F31" s="602" t="s">
        <v>718</v>
      </c>
      <c r="G31" s="574" t="s">
        <v>753</v>
      </c>
      <c r="H31" s="574" t="s">
        <v>754</v>
      </c>
      <c r="I31" s="588">
        <v>23.719999313354492</v>
      </c>
      <c r="J31" s="588">
        <v>88</v>
      </c>
      <c r="K31" s="589">
        <v>2087.360107421875</v>
      </c>
    </row>
    <row r="32" spans="1:11" ht="14.45" customHeight="1" x14ac:dyDescent="0.2">
      <c r="A32" s="570" t="s">
        <v>469</v>
      </c>
      <c r="B32" s="571" t="s">
        <v>470</v>
      </c>
      <c r="C32" s="574" t="s">
        <v>475</v>
      </c>
      <c r="D32" s="602" t="s">
        <v>476</v>
      </c>
      <c r="E32" s="574" t="s">
        <v>755</v>
      </c>
      <c r="F32" s="602" t="s">
        <v>756</v>
      </c>
      <c r="G32" s="574" t="s">
        <v>757</v>
      </c>
      <c r="H32" s="574" t="s">
        <v>758</v>
      </c>
      <c r="I32" s="588">
        <v>10.170000076293945</v>
      </c>
      <c r="J32" s="588">
        <v>10</v>
      </c>
      <c r="K32" s="589">
        <v>101.69999694824219</v>
      </c>
    </row>
    <row r="33" spans="1:11" ht="14.45" customHeight="1" x14ac:dyDescent="0.2">
      <c r="A33" s="570" t="s">
        <v>469</v>
      </c>
      <c r="B33" s="571" t="s">
        <v>470</v>
      </c>
      <c r="C33" s="574" t="s">
        <v>475</v>
      </c>
      <c r="D33" s="602" t="s">
        <v>476</v>
      </c>
      <c r="E33" s="574" t="s">
        <v>759</v>
      </c>
      <c r="F33" s="602" t="s">
        <v>760</v>
      </c>
      <c r="G33" s="574" t="s">
        <v>761</v>
      </c>
      <c r="H33" s="574" t="s">
        <v>762</v>
      </c>
      <c r="I33" s="588">
        <v>1.7999999523162842</v>
      </c>
      <c r="J33" s="588">
        <v>700</v>
      </c>
      <c r="K33" s="589">
        <v>1260</v>
      </c>
    </row>
    <row r="34" spans="1:11" ht="14.45" customHeight="1" x14ac:dyDescent="0.2">
      <c r="A34" s="570" t="s">
        <v>469</v>
      </c>
      <c r="B34" s="571" t="s">
        <v>470</v>
      </c>
      <c r="C34" s="574" t="s">
        <v>475</v>
      </c>
      <c r="D34" s="602" t="s">
        <v>476</v>
      </c>
      <c r="E34" s="574" t="s">
        <v>763</v>
      </c>
      <c r="F34" s="602" t="s">
        <v>764</v>
      </c>
      <c r="G34" s="574" t="s">
        <v>765</v>
      </c>
      <c r="H34" s="574" t="s">
        <v>766</v>
      </c>
      <c r="I34" s="588">
        <v>2.880000114440918</v>
      </c>
      <c r="J34" s="588">
        <v>800</v>
      </c>
      <c r="K34" s="589">
        <v>2304</v>
      </c>
    </row>
    <row r="35" spans="1:11" ht="14.45" customHeight="1" x14ac:dyDescent="0.2">
      <c r="A35" s="570" t="s">
        <v>469</v>
      </c>
      <c r="B35" s="571" t="s">
        <v>470</v>
      </c>
      <c r="C35" s="574" t="s">
        <v>475</v>
      </c>
      <c r="D35" s="602" t="s">
        <v>476</v>
      </c>
      <c r="E35" s="574" t="s">
        <v>763</v>
      </c>
      <c r="F35" s="602" t="s">
        <v>764</v>
      </c>
      <c r="G35" s="574" t="s">
        <v>767</v>
      </c>
      <c r="H35" s="574" t="s">
        <v>768</v>
      </c>
      <c r="I35" s="588">
        <v>2.880000114440918</v>
      </c>
      <c r="J35" s="588">
        <v>200</v>
      </c>
      <c r="K35" s="589">
        <v>576</v>
      </c>
    </row>
    <row r="36" spans="1:11" ht="14.45" customHeight="1" x14ac:dyDescent="0.2">
      <c r="A36" s="570" t="s">
        <v>469</v>
      </c>
      <c r="B36" s="571" t="s">
        <v>470</v>
      </c>
      <c r="C36" s="574" t="s">
        <v>475</v>
      </c>
      <c r="D36" s="602" t="s">
        <v>476</v>
      </c>
      <c r="E36" s="574" t="s">
        <v>763</v>
      </c>
      <c r="F36" s="602" t="s">
        <v>764</v>
      </c>
      <c r="G36" s="574" t="s">
        <v>769</v>
      </c>
      <c r="H36" s="574" t="s">
        <v>770</v>
      </c>
      <c r="I36" s="588">
        <v>3.7200000286102295</v>
      </c>
      <c r="J36" s="588">
        <v>200</v>
      </c>
      <c r="K36" s="589">
        <v>744</v>
      </c>
    </row>
    <row r="37" spans="1:11" ht="14.45" customHeight="1" x14ac:dyDescent="0.2">
      <c r="A37" s="570" t="s">
        <v>469</v>
      </c>
      <c r="B37" s="571" t="s">
        <v>470</v>
      </c>
      <c r="C37" s="574" t="s">
        <v>475</v>
      </c>
      <c r="D37" s="602" t="s">
        <v>476</v>
      </c>
      <c r="E37" s="574" t="s">
        <v>763</v>
      </c>
      <c r="F37" s="602" t="s">
        <v>764</v>
      </c>
      <c r="G37" s="574" t="s">
        <v>771</v>
      </c>
      <c r="H37" s="574" t="s">
        <v>772</v>
      </c>
      <c r="I37" s="588">
        <v>4.690000057220459</v>
      </c>
      <c r="J37" s="588">
        <v>600</v>
      </c>
      <c r="K37" s="589">
        <v>2814</v>
      </c>
    </row>
    <row r="38" spans="1:11" ht="14.45" customHeight="1" x14ac:dyDescent="0.2">
      <c r="A38" s="570" t="s">
        <v>469</v>
      </c>
      <c r="B38" s="571" t="s">
        <v>470</v>
      </c>
      <c r="C38" s="574" t="s">
        <v>483</v>
      </c>
      <c r="D38" s="602" t="s">
        <v>484</v>
      </c>
      <c r="E38" s="574" t="s">
        <v>707</v>
      </c>
      <c r="F38" s="602" t="s">
        <v>708</v>
      </c>
      <c r="G38" s="574" t="s">
        <v>773</v>
      </c>
      <c r="H38" s="574" t="s">
        <v>774</v>
      </c>
      <c r="I38" s="588">
        <v>30.180000305175781</v>
      </c>
      <c r="J38" s="588">
        <v>6</v>
      </c>
      <c r="K38" s="589">
        <v>181.08000183105469</v>
      </c>
    </row>
    <row r="39" spans="1:11" ht="14.45" customHeight="1" x14ac:dyDescent="0.2">
      <c r="A39" s="570" t="s">
        <v>469</v>
      </c>
      <c r="B39" s="571" t="s">
        <v>470</v>
      </c>
      <c r="C39" s="574" t="s">
        <v>483</v>
      </c>
      <c r="D39" s="602" t="s">
        <v>484</v>
      </c>
      <c r="E39" s="574" t="s">
        <v>707</v>
      </c>
      <c r="F39" s="602" t="s">
        <v>708</v>
      </c>
      <c r="G39" s="574" t="s">
        <v>775</v>
      </c>
      <c r="H39" s="574" t="s">
        <v>776</v>
      </c>
      <c r="I39" s="588">
        <v>11.630000114440918</v>
      </c>
      <c r="J39" s="588">
        <v>1</v>
      </c>
      <c r="K39" s="589">
        <v>11.630000114440918</v>
      </c>
    </row>
    <row r="40" spans="1:11" ht="14.45" customHeight="1" x14ac:dyDescent="0.2">
      <c r="A40" s="570" t="s">
        <v>469</v>
      </c>
      <c r="B40" s="571" t="s">
        <v>470</v>
      </c>
      <c r="C40" s="574" t="s">
        <v>483</v>
      </c>
      <c r="D40" s="602" t="s">
        <v>484</v>
      </c>
      <c r="E40" s="574" t="s">
        <v>707</v>
      </c>
      <c r="F40" s="602" t="s">
        <v>708</v>
      </c>
      <c r="G40" s="574" t="s">
        <v>711</v>
      </c>
      <c r="H40" s="574" t="s">
        <v>712</v>
      </c>
      <c r="I40" s="588">
        <v>13.020000457763672</v>
      </c>
      <c r="J40" s="588">
        <v>16</v>
      </c>
      <c r="K40" s="589">
        <v>208.32000732421875</v>
      </c>
    </row>
    <row r="41" spans="1:11" ht="14.45" customHeight="1" x14ac:dyDescent="0.2">
      <c r="A41" s="570" t="s">
        <v>469</v>
      </c>
      <c r="B41" s="571" t="s">
        <v>470</v>
      </c>
      <c r="C41" s="574" t="s">
        <v>483</v>
      </c>
      <c r="D41" s="602" t="s">
        <v>484</v>
      </c>
      <c r="E41" s="574" t="s">
        <v>707</v>
      </c>
      <c r="F41" s="602" t="s">
        <v>708</v>
      </c>
      <c r="G41" s="574" t="s">
        <v>777</v>
      </c>
      <c r="H41" s="574" t="s">
        <v>778</v>
      </c>
      <c r="I41" s="588">
        <v>9.6000003814697266</v>
      </c>
      <c r="J41" s="588">
        <v>1</v>
      </c>
      <c r="K41" s="589">
        <v>9.6000003814697266</v>
      </c>
    </row>
    <row r="42" spans="1:11" ht="14.45" customHeight="1" x14ac:dyDescent="0.2">
      <c r="A42" s="570" t="s">
        <v>469</v>
      </c>
      <c r="B42" s="571" t="s">
        <v>470</v>
      </c>
      <c r="C42" s="574" t="s">
        <v>483</v>
      </c>
      <c r="D42" s="602" t="s">
        <v>484</v>
      </c>
      <c r="E42" s="574" t="s">
        <v>707</v>
      </c>
      <c r="F42" s="602" t="s">
        <v>708</v>
      </c>
      <c r="G42" s="574" t="s">
        <v>779</v>
      </c>
      <c r="H42" s="574" t="s">
        <v>780</v>
      </c>
      <c r="I42" s="588">
        <v>19.959999084472656</v>
      </c>
      <c r="J42" s="588">
        <v>1</v>
      </c>
      <c r="K42" s="589">
        <v>19.959999084472656</v>
      </c>
    </row>
    <row r="43" spans="1:11" ht="14.45" customHeight="1" x14ac:dyDescent="0.2">
      <c r="A43" s="570" t="s">
        <v>469</v>
      </c>
      <c r="B43" s="571" t="s">
        <v>470</v>
      </c>
      <c r="C43" s="574" t="s">
        <v>483</v>
      </c>
      <c r="D43" s="602" t="s">
        <v>484</v>
      </c>
      <c r="E43" s="574" t="s">
        <v>707</v>
      </c>
      <c r="F43" s="602" t="s">
        <v>708</v>
      </c>
      <c r="G43" s="574" t="s">
        <v>713</v>
      </c>
      <c r="H43" s="574" t="s">
        <v>714</v>
      </c>
      <c r="I43" s="588">
        <v>31.420000076293945</v>
      </c>
      <c r="J43" s="588">
        <v>2</v>
      </c>
      <c r="K43" s="589">
        <v>62.840000152587891</v>
      </c>
    </row>
    <row r="44" spans="1:11" ht="14.45" customHeight="1" x14ac:dyDescent="0.2">
      <c r="A44" s="570" t="s">
        <v>469</v>
      </c>
      <c r="B44" s="571" t="s">
        <v>470</v>
      </c>
      <c r="C44" s="574" t="s">
        <v>483</v>
      </c>
      <c r="D44" s="602" t="s">
        <v>484</v>
      </c>
      <c r="E44" s="574" t="s">
        <v>707</v>
      </c>
      <c r="F44" s="602" t="s">
        <v>708</v>
      </c>
      <c r="G44" s="574" t="s">
        <v>715</v>
      </c>
      <c r="H44" s="574" t="s">
        <v>716</v>
      </c>
      <c r="I44" s="588">
        <v>30.780000686645508</v>
      </c>
      <c r="J44" s="588">
        <v>3</v>
      </c>
      <c r="K44" s="589">
        <v>92.339996337890625</v>
      </c>
    </row>
    <row r="45" spans="1:11" ht="14.45" customHeight="1" x14ac:dyDescent="0.2">
      <c r="A45" s="570" t="s">
        <v>469</v>
      </c>
      <c r="B45" s="571" t="s">
        <v>470</v>
      </c>
      <c r="C45" s="574" t="s">
        <v>483</v>
      </c>
      <c r="D45" s="602" t="s">
        <v>484</v>
      </c>
      <c r="E45" s="574" t="s">
        <v>707</v>
      </c>
      <c r="F45" s="602" t="s">
        <v>708</v>
      </c>
      <c r="G45" s="574" t="s">
        <v>781</v>
      </c>
      <c r="H45" s="574" t="s">
        <v>782</v>
      </c>
      <c r="I45" s="588">
        <v>19.489999771118164</v>
      </c>
      <c r="J45" s="588">
        <v>2</v>
      </c>
      <c r="K45" s="589">
        <v>38.979999542236328</v>
      </c>
    </row>
    <row r="46" spans="1:11" ht="14.45" customHeight="1" x14ac:dyDescent="0.2">
      <c r="A46" s="570" t="s">
        <v>469</v>
      </c>
      <c r="B46" s="571" t="s">
        <v>470</v>
      </c>
      <c r="C46" s="574" t="s">
        <v>483</v>
      </c>
      <c r="D46" s="602" t="s">
        <v>484</v>
      </c>
      <c r="E46" s="574" t="s">
        <v>717</v>
      </c>
      <c r="F46" s="602" t="s">
        <v>718</v>
      </c>
      <c r="G46" s="574" t="s">
        <v>719</v>
      </c>
      <c r="H46" s="574" t="s">
        <v>720</v>
      </c>
      <c r="I46" s="588">
        <v>1.2499999720603228E-2</v>
      </c>
      <c r="J46" s="588">
        <v>700</v>
      </c>
      <c r="K46" s="589">
        <v>9</v>
      </c>
    </row>
    <row r="47" spans="1:11" ht="14.45" customHeight="1" x14ac:dyDescent="0.2">
      <c r="A47" s="570" t="s">
        <v>469</v>
      </c>
      <c r="B47" s="571" t="s">
        <v>470</v>
      </c>
      <c r="C47" s="574" t="s">
        <v>483</v>
      </c>
      <c r="D47" s="602" t="s">
        <v>484</v>
      </c>
      <c r="E47" s="574" t="s">
        <v>717</v>
      </c>
      <c r="F47" s="602" t="s">
        <v>718</v>
      </c>
      <c r="G47" s="574" t="s">
        <v>721</v>
      </c>
      <c r="H47" s="574" t="s">
        <v>722</v>
      </c>
      <c r="I47" s="588">
        <v>48.389999389648438</v>
      </c>
      <c r="J47" s="588">
        <v>12</v>
      </c>
      <c r="K47" s="589">
        <v>580.72998046875</v>
      </c>
    </row>
    <row r="48" spans="1:11" ht="14.45" customHeight="1" x14ac:dyDescent="0.2">
      <c r="A48" s="570" t="s">
        <v>469</v>
      </c>
      <c r="B48" s="571" t="s">
        <v>470</v>
      </c>
      <c r="C48" s="574" t="s">
        <v>483</v>
      </c>
      <c r="D48" s="602" t="s">
        <v>484</v>
      </c>
      <c r="E48" s="574" t="s">
        <v>717</v>
      </c>
      <c r="F48" s="602" t="s">
        <v>718</v>
      </c>
      <c r="G48" s="574" t="s">
        <v>723</v>
      </c>
      <c r="H48" s="574" t="s">
        <v>724</v>
      </c>
      <c r="I48" s="588">
        <v>21.972499370574951</v>
      </c>
      <c r="J48" s="588">
        <v>500</v>
      </c>
      <c r="K48" s="589">
        <v>10986.320068359375</v>
      </c>
    </row>
    <row r="49" spans="1:11" ht="14.45" customHeight="1" x14ac:dyDescent="0.2">
      <c r="A49" s="570" t="s">
        <v>469</v>
      </c>
      <c r="B49" s="571" t="s">
        <v>470</v>
      </c>
      <c r="C49" s="574" t="s">
        <v>483</v>
      </c>
      <c r="D49" s="602" t="s">
        <v>484</v>
      </c>
      <c r="E49" s="574" t="s">
        <v>717</v>
      </c>
      <c r="F49" s="602" t="s">
        <v>718</v>
      </c>
      <c r="G49" s="574" t="s">
        <v>725</v>
      </c>
      <c r="H49" s="574" t="s">
        <v>726</v>
      </c>
      <c r="I49" s="588">
        <v>2.4000000953674316</v>
      </c>
      <c r="J49" s="588">
        <v>200</v>
      </c>
      <c r="K49" s="589">
        <v>480</v>
      </c>
    </row>
    <row r="50" spans="1:11" ht="14.45" customHeight="1" x14ac:dyDescent="0.2">
      <c r="A50" s="570" t="s">
        <v>469</v>
      </c>
      <c r="B50" s="571" t="s">
        <v>470</v>
      </c>
      <c r="C50" s="574" t="s">
        <v>483</v>
      </c>
      <c r="D50" s="602" t="s">
        <v>484</v>
      </c>
      <c r="E50" s="574" t="s">
        <v>717</v>
      </c>
      <c r="F50" s="602" t="s">
        <v>718</v>
      </c>
      <c r="G50" s="574" t="s">
        <v>783</v>
      </c>
      <c r="H50" s="574" t="s">
        <v>784</v>
      </c>
      <c r="I50" s="588">
        <v>3.1400001049041748</v>
      </c>
      <c r="J50" s="588">
        <v>10</v>
      </c>
      <c r="K50" s="589">
        <v>31.399999618530273</v>
      </c>
    </row>
    <row r="51" spans="1:11" ht="14.45" customHeight="1" x14ac:dyDescent="0.2">
      <c r="A51" s="570" t="s">
        <v>469</v>
      </c>
      <c r="B51" s="571" t="s">
        <v>470</v>
      </c>
      <c r="C51" s="574" t="s">
        <v>483</v>
      </c>
      <c r="D51" s="602" t="s">
        <v>484</v>
      </c>
      <c r="E51" s="574" t="s">
        <v>717</v>
      </c>
      <c r="F51" s="602" t="s">
        <v>718</v>
      </c>
      <c r="G51" s="574" t="s">
        <v>785</v>
      </c>
      <c r="H51" s="574" t="s">
        <v>786</v>
      </c>
      <c r="I51" s="588">
        <v>37.900001525878906</v>
      </c>
      <c r="J51" s="588">
        <v>1</v>
      </c>
      <c r="K51" s="589">
        <v>37.900001525878906</v>
      </c>
    </row>
    <row r="52" spans="1:11" ht="14.45" customHeight="1" x14ac:dyDescent="0.2">
      <c r="A52" s="570" t="s">
        <v>469</v>
      </c>
      <c r="B52" s="571" t="s">
        <v>470</v>
      </c>
      <c r="C52" s="574" t="s">
        <v>483</v>
      </c>
      <c r="D52" s="602" t="s">
        <v>484</v>
      </c>
      <c r="E52" s="574" t="s">
        <v>717</v>
      </c>
      <c r="F52" s="602" t="s">
        <v>718</v>
      </c>
      <c r="G52" s="574" t="s">
        <v>787</v>
      </c>
      <c r="H52" s="574" t="s">
        <v>788</v>
      </c>
      <c r="I52" s="588">
        <v>4.9699997901916504</v>
      </c>
      <c r="J52" s="588">
        <v>10</v>
      </c>
      <c r="K52" s="589">
        <v>49.700000762939453</v>
      </c>
    </row>
    <row r="53" spans="1:11" ht="14.45" customHeight="1" x14ac:dyDescent="0.2">
      <c r="A53" s="570" t="s">
        <v>469</v>
      </c>
      <c r="B53" s="571" t="s">
        <v>470</v>
      </c>
      <c r="C53" s="574" t="s">
        <v>483</v>
      </c>
      <c r="D53" s="602" t="s">
        <v>484</v>
      </c>
      <c r="E53" s="574" t="s">
        <v>717</v>
      </c>
      <c r="F53" s="602" t="s">
        <v>718</v>
      </c>
      <c r="G53" s="574" t="s">
        <v>727</v>
      </c>
      <c r="H53" s="574" t="s">
        <v>728</v>
      </c>
      <c r="I53" s="588">
        <v>11.733332951863607</v>
      </c>
      <c r="J53" s="588">
        <v>40</v>
      </c>
      <c r="K53" s="589">
        <v>469.35000610351563</v>
      </c>
    </row>
    <row r="54" spans="1:11" ht="14.45" customHeight="1" x14ac:dyDescent="0.2">
      <c r="A54" s="570" t="s">
        <v>469</v>
      </c>
      <c r="B54" s="571" t="s">
        <v>470</v>
      </c>
      <c r="C54" s="574" t="s">
        <v>483</v>
      </c>
      <c r="D54" s="602" t="s">
        <v>484</v>
      </c>
      <c r="E54" s="574" t="s">
        <v>717</v>
      </c>
      <c r="F54" s="602" t="s">
        <v>718</v>
      </c>
      <c r="G54" s="574" t="s">
        <v>729</v>
      </c>
      <c r="H54" s="574" t="s">
        <v>730</v>
      </c>
      <c r="I54" s="588">
        <v>2.2899999618530273</v>
      </c>
      <c r="J54" s="588">
        <v>50</v>
      </c>
      <c r="K54" s="589">
        <v>114.5</v>
      </c>
    </row>
    <row r="55" spans="1:11" ht="14.45" customHeight="1" x14ac:dyDescent="0.2">
      <c r="A55" s="570" t="s">
        <v>469</v>
      </c>
      <c r="B55" s="571" t="s">
        <v>470</v>
      </c>
      <c r="C55" s="574" t="s">
        <v>483</v>
      </c>
      <c r="D55" s="602" t="s">
        <v>484</v>
      </c>
      <c r="E55" s="574" t="s">
        <v>717</v>
      </c>
      <c r="F55" s="602" t="s">
        <v>718</v>
      </c>
      <c r="G55" s="574" t="s">
        <v>789</v>
      </c>
      <c r="H55" s="574" t="s">
        <v>790</v>
      </c>
      <c r="I55" s="588">
        <v>23.719999313354492</v>
      </c>
      <c r="J55" s="588">
        <v>5</v>
      </c>
      <c r="K55" s="589">
        <v>118.59999847412109</v>
      </c>
    </row>
    <row r="56" spans="1:11" ht="14.45" customHeight="1" x14ac:dyDescent="0.2">
      <c r="A56" s="570" t="s">
        <v>469</v>
      </c>
      <c r="B56" s="571" t="s">
        <v>470</v>
      </c>
      <c r="C56" s="574" t="s">
        <v>483</v>
      </c>
      <c r="D56" s="602" t="s">
        <v>484</v>
      </c>
      <c r="E56" s="574" t="s">
        <v>717</v>
      </c>
      <c r="F56" s="602" t="s">
        <v>718</v>
      </c>
      <c r="G56" s="574" t="s">
        <v>733</v>
      </c>
      <c r="H56" s="574" t="s">
        <v>734</v>
      </c>
      <c r="I56" s="588">
        <v>1.8999999761581421</v>
      </c>
      <c r="J56" s="588">
        <v>450</v>
      </c>
      <c r="K56" s="589">
        <v>855</v>
      </c>
    </row>
    <row r="57" spans="1:11" ht="14.45" customHeight="1" x14ac:dyDescent="0.2">
      <c r="A57" s="570" t="s">
        <v>469</v>
      </c>
      <c r="B57" s="571" t="s">
        <v>470</v>
      </c>
      <c r="C57" s="574" t="s">
        <v>483</v>
      </c>
      <c r="D57" s="602" t="s">
        <v>484</v>
      </c>
      <c r="E57" s="574" t="s">
        <v>717</v>
      </c>
      <c r="F57" s="602" t="s">
        <v>718</v>
      </c>
      <c r="G57" s="574" t="s">
        <v>735</v>
      </c>
      <c r="H57" s="574" t="s">
        <v>736</v>
      </c>
      <c r="I57" s="588">
        <v>2.8133333524068198</v>
      </c>
      <c r="J57" s="588">
        <v>400</v>
      </c>
      <c r="K57" s="589">
        <v>1124</v>
      </c>
    </row>
    <row r="58" spans="1:11" ht="14.45" customHeight="1" x14ac:dyDescent="0.2">
      <c r="A58" s="570" t="s">
        <v>469</v>
      </c>
      <c r="B58" s="571" t="s">
        <v>470</v>
      </c>
      <c r="C58" s="574" t="s">
        <v>483</v>
      </c>
      <c r="D58" s="602" t="s">
        <v>484</v>
      </c>
      <c r="E58" s="574" t="s">
        <v>717</v>
      </c>
      <c r="F58" s="602" t="s">
        <v>718</v>
      </c>
      <c r="G58" s="574" t="s">
        <v>737</v>
      </c>
      <c r="H58" s="574" t="s">
        <v>738</v>
      </c>
      <c r="I58" s="588">
        <v>1.9266666173934937</v>
      </c>
      <c r="J58" s="588">
        <v>300</v>
      </c>
      <c r="K58" s="589">
        <v>578</v>
      </c>
    </row>
    <row r="59" spans="1:11" ht="14.45" customHeight="1" x14ac:dyDescent="0.2">
      <c r="A59" s="570" t="s">
        <v>469</v>
      </c>
      <c r="B59" s="571" t="s">
        <v>470</v>
      </c>
      <c r="C59" s="574" t="s">
        <v>483</v>
      </c>
      <c r="D59" s="602" t="s">
        <v>484</v>
      </c>
      <c r="E59" s="574" t="s">
        <v>717</v>
      </c>
      <c r="F59" s="602" t="s">
        <v>718</v>
      </c>
      <c r="G59" s="574" t="s">
        <v>739</v>
      </c>
      <c r="H59" s="574" t="s">
        <v>740</v>
      </c>
      <c r="I59" s="588">
        <v>3.0699999332427979</v>
      </c>
      <c r="J59" s="588">
        <v>250</v>
      </c>
      <c r="K59" s="589">
        <v>767.5</v>
      </c>
    </row>
    <row r="60" spans="1:11" ht="14.45" customHeight="1" x14ac:dyDescent="0.2">
      <c r="A60" s="570" t="s">
        <v>469</v>
      </c>
      <c r="B60" s="571" t="s">
        <v>470</v>
      </c>
      <c r="C60" s="574" t="s">
        <v>483</v>
      </c>
      <c r="D60" s="602" t="s">
        <v>484</v>
      </c>
      <c r="E60" s="574" t="s">
        <v>717</v>
      </c>
      <c r="F60" s="602" t="s">
        <v>718</v>
      </c>
      <c r="G60" s="574" t="s">
        <v>741</v>
      </c>
      <c r="H60" s="574" t="s">
        <v>742</v>
      </c>
      <c r="I60" s="588">
        <v>1.9199999570846558</v>
      </c>
      <c r="J60" s="588">
        <v>100</v>
      </c>
      <c r="K60" s="589">
        <v>192</v>
      </c>
    </row>
    <row r="61" spans="1:11" ht="14.45" customHeight="1" x14ac:dyDescent="0.2">
      <c r="A61" s="570" t="s">
        <v>469</v>
      </c>
      <c r="B61" s="571" t="s">
        <v>470</v>
      </c>
      <c r="C61" s="574" t="s">
        <v>483</v>
      </c>
      <c r="D61" s="602" t="s">
        <v>484</v>
      </c>
      <c r="E61" s="574" t="s">
        <v>717</v>
      </c>
      <c r="F61" s="602" t="s">
        <v>718</v>
      </c>
      <c r="G61" s="574" t="s">
        <v>743</v>
      </c>
      <c r="H61" s="574" t="s">
        <v>744</v>
      </c>
      <c r="I61" s="588">
        <v>3.2000000476837158</v>
      </c>
      <c r="J61" s="588">
        <v>10</v>
      </c>
      <c r="K61" s="589">
        <v>32</v>
      </c>
    </row>
    <row r="62" spans="1:11" ht="14.45" customHeight="1" x14ac:dyDescent="0.2">
      <c r="A62" s="570" t="s">
        <v>469</v>
      </c>
      <c r="B62" s="571" t="s">
        <v>470</v>
      </c>
      <c r="C62" s="574" t="s">
        <v>483</v>
      </c>
      <c r="D62" s="602" t="s">
        <v>484</v>
      </c>
      <c r="E62" s="574" t="s">
        <v>717</v>
      </c>
      <c r="F62" s="602" t="s">
        <v>718</v>
      </c>
      <c r="G62" s="574" t="s">
        <v>745</v>
      </c>
      <c r="H62" s="574" t="s">
        <v>746</v>
      </c>
      <c r="I62" s="588">
        <v>2.0700000127156577</v>
      </c>
      <c r="J62" s="588">
        <v>550</v>
      </c>
      <c r="K62" s="589">
        <v>1138.5</v>
      </c>
    </row>
    <row r="63" spans="1:11" ht="14.45" customHeight="1" x14ac:dyDescent="0.2">
      <c r="A63" s="570" t="s">
        <v>469</v>
      </c>
      <c r="B63" s="571" t="s">
        <v>470</v>
      </c>
      <c r="C63" s="574" t="s">
        <v>483</v>
      </c>
      <c r="D63" s="602" t="s">
        <v>484</v>
      </c>
      <c r="E63" s="574" t="s">
        <v>717</v>
      </c>
      <c r="F63" s="602" t="s">
        <v>718</v>
      </c>
      <c r="G63" s="574" t="s">
        <v>747</v>
      </c>
      <c r="H63" s="574" t="s">
        <v>748</v>
      </c>
      <c r="I63" s="588">
        <v>3.1700000762939453</v>
      </c>
      <c r="J63" s="588">
        <v>5</v>
      </c>
      <c r="K63" s="589">
        <v>15.850000381469727</v>
      </c>
    </row>
    <row r="64" spans="1:11" ht="14.45" customHeight="1" x14ac:dyDescent="0.2">
      <c r="A64" s="570" t="s">
        <v>469</v>
      </c>
      <c r="B64" s="571" t="s">
        <v>470</v>
      </c>
      <c r="C64" s="574" t="s">
        <v>483</v>
      </c>
      <c r="D64" s="602" t="s">
        <v>484</v>
      </c>
      <c r="E64" s="574" t="s">
        <v>717</v>
      </c>
      <c r="F64" s="602" t="s">
        <v>718</v>
      </c>
      <c r="G64" s="574" t="s">
        <v>751</v>
      </c>
      <c r="H64" s="574" t="s">
        <v>752</v>
      </c>
      <c r="I64" s="588">
        <v>2.5099999904632568</v>
      </c>
      <c r="J64" s="588">
        <v>50</v>
      </c>
      <c r="K64" s="589">
        <v>125.5</v>
      </c>
    </row>
    <row r="65" spans="1:11" ht="14.45" customHeight="1" x14ac:dyDescent="0.2">
      <c r="A65" s="570" t="s">
        <v>469</v>
      </c>
      <c r="B65" s="571" t="s">
        <v>470</v>
      </c>
      <c r="C65" s="574" t="s">
        <v>483</v>
      </c>
      <c r="D65" s="602" t="s">
        <v>484</v>
      </c>
      <c r="E65" s="574" t="s">
        <v>717</v>
      </c>
      <c r="F65" s="602" t="s">
        <v>718</v>
      </c>
      <c r="G65" s="574" t="s">
        <v>791</v>
      </c>
      <c r="H65" s="574" t="s">
        <v>792</v>
      </c>
      <c r="I65" s="588">
        <v>4.6999998092651367</v>
      </c>
      <c r="J65" s="588">
        <v>5</v>
      </c>
      <c r="K65" s="589">
        <v>23.510000228881836</v>
      </c>
    </row>
    <row r="66" spans="1:11" ht="14.45" customHeight="1" x14ac:dyDescent="0.2">
      <c r="A66" s="570" t="s">
        <v>469</v>
      </c>
      <c r="B66" s="571" t="s">
        <v>470</v>
      </c>
      <c r="C66" s="574" t="s">
        <v>483</v>
      </c>
      <c r="D66" s="602" t="s">
        <v>484</v>
      </c>
      <c r="E66" s="574" t="s">
        <v>717</v>
      </c>
      <c r="F66" s="602" t="s">
        <v>718</v>
      </c>
      <c r="G66" s="574" t="s">
        <v>793</v>
      </c>
      <c r="H66" s="574" t="s">
        <v>794</v>
      </c>
      <c r="I66" s="588">
        <v>3.1450001001358032</v>
      </c>
      <c r="J66" s="588">
        <v>10</v>
      </c>
      <c r="K66" s="589">
        <v>31.449999809265137</v>
      </c>
    </row>
    <row r="67" spans="1:11" ht="14.45" customHeight="1" x14ac:dyDescent="0.2">
      <c r="A67" s="570" t="s">
        <v>469</v>
      </c>
      <c r="B67" s="571" t="s">
        <v>470</v>
      </c>
      <c r="C67" s="574" t="s">
        <v>483</v>
      </c>
      <c r="D67" s="602" t="s">
        <v>484</v>
      </c>
      <c r="E67" s="574" t="s">
        <v>717</v>
      </c>
      <c r="F67" s="602" t="s">
        <v>718</v>
      </c>
      <c r="G67" s="574" t="s">
        <v>795</v>
      </c>
      <c r="H67" s="574" t="s">
        <v>796</v>
      </c>
      <c r="I67" s="588">
        <v>2.5299999713897705</v>
      </c>
      <c r="J67" s="588">
        <v>10</v>
      </c>
      <c r="K67" s="589">
        <v>25.299999237060547</v>
      </c>
    </row>
    <row r="68" spans="1:11" ht="14.45" customHeight="1" x14ac:dyDescent="0.2">
      <c r="A68" s="570" t="s">
        <v>469</v>
      </c>
      <c r="B68" s="571" t="s">
        <v>470</v>
      </c>
      <c r="C68" s="574" t="s">
        <v>483</v>
      </c>
      <c r="D68" s="602" t="s">
        <v>484</v>
      </c>
      <c r="E68" s="574" t="s">
        <v>717</v>
      </c>
      <c r="F68" s="602" t="s">
        <v>718</v>
      </c>
      <c r="G68" s="574" t="s">
        <v>753</v>
      </c>
      <c r="H68" s="574" t="s">
        <v>754</v>
      </c>
      <c r="I68" s="588">
        <v>23.719999313354492</v>
      </c>
      <c r="J68" s="588">
        <v>10</v>
      </c>
      <c r="K68" s="589">
        <v>237.19999694824219</v>
      </c>
    </row>
    <row r="69" spans="1:11" ht="14.45" customHeight="1" x14ac:dyDescent="0.2">
      <c r="A69" s="570" t="s">
        <v>469</v>
      </c>
      <c r="B69" s="571" t="s">
        <v>470</v>
      </c>
      <c r="C69" s="574" t="s">
        <v>483</v>
      </c>
      <c r="D69" s="602" t="s">
        <v>484</v>
      </c>
      <c r="E69" s="574" t="s">
        <v>759</v>
      </c>
      <c r="F69" s="602" t="s">
        <v>760</v>
      </c>
      <c r="G69" s="574" t="s">
        <v>797</v>
      </c>
      <c r="H69" s="574" t="s">
        <v>798</v>
      </c>
      <c r="I69" s="588">
        <v>0.97000002861022949</v>
      </c>
      <c r="J69" s="588">
        <v>200</v>
      </c>
      <c r="K69" s="589">
        <v>194</v>
      </c>
    </row>
    <row r="70" spans="1:11" ht="14.45" customHeight="1" x14ac:dyDescent="0.2">
      <c r="A70" s="570" t="s">
        <v>469</v>
      </c>
      <c r="B70" s="571" t="s">
        <v>470</v>
      </c>
      <c r="C70" s="574" t="s">
        <v>483</v>
      </c>
      <c r="D70" s="602" t="s">
        <v>484</v>
      </c>
      <c r="E70" s="574" t="s">
        <v>759</v>
      </c>
      <c r="F70" s="602" t="s">
        <v>760</v>
      </c>
      <c r="G70" s="574" t="s">
        <v>761</v>
      </c>
      <c r="H70" s="574" t="s">
        <v>762</v>
      </c>
      <c r="I70" s="588">
        <v>1.8049999475479126</v>
      </c>
      <c r="J70" s="588">
        <v>700</v>
      </c>
      <c r="K70" s="589">
        <v>1264</v>
      </c>
    </row>
    <row r="71" spans="1:11" ht="14.45" customHeight="1" x14ac:dyDescent="0.2">
      <c r="A71" s="570" t="s">
        <v>469</v>
      </c>
      <c r="B71" s="571" t="s">
        <v>470</v>
      </c>
      <c r="C71" s="574" t="s">
        <v>483</v>
      </c>
      <c r="D71" s="602" t="s">
        <v>484</v>
      </c>
      <c r="E71" s="574" t="s">
        <v>763</v>
      </c>
      <c r="F71" s="602" t="s">
        <v>764</v>
      </c>
      <c r="G71" s="574" t="s">
        <v>765</v>
      </c>
      <c r="H71" s="574" t="s">
        <v>766</v>
      </c>
      <c r="I71" s="588">
        <v>2.869999885559082</v>
      </c>
      <c r="J71" s="588">
        <v>800</v>
      </c>
      <c r="K71" s="589">
        <v>2296</v>
      </c>
    </row>
    <row r="72" spans="1:11" ht="14.45" customHeight="1" x14ac:dyDescent="0.2">
      <c r="A72" s="570" t="s">
        <v>469</v>
      </c>
      <c r="B72" s="571" t="s">
        <v>470</v>
      </c>
      <c r="C72" s="574" t="s">
        <v>483</v>
      </c>
      <c r="D72" s="602" t="s">
        <v>484</v>
      </c>
      <c r="E72" s="574" t="s">
        <v>763</v>
      </c>
      <c r="F72" s="602" t="s">
        <v>764</v>
      </c>
      <c r="G72" s="574" t="s">
        <v>767</v>
      </c>
      <c r="H72" s="574" t="s">
        <v>768</v>
      </c>
      <c r="I72" s="588">
        <v>2.8900001049041748</v>
      </c>
      <c r="J72" s="588">
        <v>0</v>
      </c>
      <c r="K72" s="589">
        <v>0</v>
      </c>
    </row>
    <row r="73" spans="1:11" ht="14.45" customHeight="1" x14ac:dyDescent="0.2">
      <c r="A73" s="570" t="s">
        <v>469</v>
      </c>
      <c r="B73" s="571" t="s">
        <v>470</v>
      </c>
      <c r="C73" s="574" t="s">
        <v>483</v>
      </c>
      <c r="D73" s="602" t="s">
        <v>484</v>
      </c>
      <c r="E73" s="574" t="s">
        <v>763</v>
      </c>
      <c r="F73" s="602" t="s">
        <v>764</v>
      </c>
      <c r="G73" s="574" t="s">
        <v>799</v>
      </c>
      <c r="H73" s="574" t="s">
        <v>800</v>
      </c>
      <c r="I73" s="588">
        <v>3.3900001049041748</v>
      </c>
      <c r="J73" s="588">
        <v>600</v>
      </c>
      <c r="K73" s="589">
        <v>2034</v>
      </c>
    </row>
    <row r="74" spans="1:11" ht="14.45" customHeight="1" x14ac:dyDescent="0.2">
      <c r="A74" s="570" t="s">
        <v>469</v>
      </c>
      <c r="B74" s="571" t="s">
        <v>470</v>
      </c>
      <c r="C74" s="574" t="s">
        <v>483</v>
      </c>
      <c r="D74" s="602" t="s">
        <v>484</v>
      </c>
      <c r="E74" s="574" t="s">
        <v>763</v>
      </c>
      <c r="F74" s="602" t="s">
        <v>764</v>
      </c>
      <c r="G74" s="574" t="s">
        <v>801</v>
      </c>
      <c r="H74" s="574" t="s">
        <v>802</v>
      </c>
      <c r="I74" s="588">
        <v>3.3900001049041748</v>
      </c>
      <c r="J74" s="588">
        <v>200</v>
      </c>
      <c r="K74" s="589">
        <v>678</v>
      </c>
    </row>
    <row r="75" spans="1:11" ht="14.45" customHeight="1" x14ac:dyDescent="0.2">
      <c r="A75" s="570" t="s">
        <v>469</v>
      </c>
      <c r="B75" s="571" t="s">
        <v>470</v>
      </c>
      <c r="C75" s="574" t="s">
        <v>483</v>
      </c>
      <c r="D75" s="602" t="s">
        <v>484</v>
      </c>
      <c r="E75" s="574" t="s">
        <v>763</v>
      </c>
      <c r="F75" s="602" t="s">
        <v>764</v>
      </c>
      <c r="G75" s="574" t="s">
        <v>803</v>
      </c>
      <c r="H75" s="574" t="s">
        <v>804</v>
      </c>
      <c r="I75" s="588">
        <v>3.869999885559082</v>
      </c>
      <c r="J75" s="588">
        <v>600</v>
      </c>
      <c r="K75" s="589">
        <v>2322</v>
      </c>
    </row>
    <row r="76" spans="1:11" ht="14.45" customHeight="1" x14ac:dyDescent="0.2">
      <c r="A76" s="570" t="s">
        <v>469</v>
      </c>
      <c r="B76" s="571" t="s">
        <v>470</v>
      </c>
      <c r="C76" s="574" t="s">
        <v>486</v>
      </c>
      <c r="D76" s="602" t="s">
        <v>487</v>
      </c>
      <c r="E76" s="574" t="s">
        <v>707</v>
      </c>
      <c r="F76" s="602" t="s">
        <v>708</v>
      </c>
      <c r="G76" s="574" t="s">
        <v>805</v>
      </c>
      <c r="H76" s="574" t="s">
        <v>806</v>
      </c>
      <c r="I76" s="588">
        <v>6.440000057220459</v>
      </c>
      <c r="J76" s="588">
        <v>100</v>
      </c>
      <c r="K76" s="589">
        <v>644</v>
      </c>
    </row>
    <row r="77" spans="1:11" ht="14.45" customHeight="1" x14ac:dyDescent="0.2">
      <c r="A77" s="570" t="s">
        <v>469</v>
      </c>
      <c r="B77" s="571" t="s">
        <v>470</v>
      </c>
      <c r="C77" s="574" t="s">
        <v>486</v>
      </c>
      <c r="D77" s="602" t="s">
        <v>487</v>
      </c>
      <c r="E77" s="574" t="s">
        <v>707</v>
      </c>
      <c r="F77" s="602" t="s">
        <v>708</v>
      </c>
      <c r="G77" s="574" t="s">
        <v>711</v>
      </c>
      <c r="H77" s="574" t="s">
        <v>712</v>
      </c>
      <c r="I77" s="588">
        <v>13.018333752950033</v>
      </c>
      <c r="J77" s="588">
        <v>1660</v>
      </c>
      <c r="K77" s="589">
        <v>21611.0400390625</v>
      </c>
    </row>
    <row r="78" spans="1:11" ht="14.45" customHeight="1" x14ac:dyDescent="0.2">
      <c r="A78" s="570" t="s">
        <v>469</v>
      </c>
      <c r="B78" s="571" t="s">
        <v>470</v>
      </c>
      <c r="C78" s="574" t="s">
        <v>486</v>
      </c>
      <c r="D78" s="602" t="s">
        <v>487</v>
      </c>
      <c r="E78" s="574" t="s">
        <v>707</v>
      </c>
      <c r="F78" s="602" t="s">
        <v>708</v>
      </c>
      <c r="G78" s="574" t="s">
        <v>807</v>
      </c>
      <c r="H78" s="574" t="s">
        <v>808</v>
      </c>
      <c r="I78" s="588">
        <v>0.37999999523162842</v>
      </c>
      <c r="J78" s="588">
        <v>5200</v>
      </c>
      <c r="K78" s="589">
        <v>1976</v>
      </c>
    </row>
    <row r="79" spans="1:11" ht="14.45" customHeight="1" x14ac:dyDescent="0.2">
      <c r="A79" s="570" t="s">
        <v>469</v>
      </c>
      <c r="B79" s="571" t="s">
        <v>470</v>
      </c>
      <c r="C79" s="574" t="s">
        <v>486</v>
      </c>
      <c r="D79" s="602" t="s">
        <v>487</v>
      </c>
      <c r="E79" s="574" t="s">
        <v>707</v>
      </c>
      <c r="F79" s="602" t="s">
        <v>708</v>
      </c>
      <c r="G79" s="574" t="s">
        <v>809</v>
      </c>
      <c r="H79" s="574" t="s">
        <v>810</v>
      </c>
      <c r="I79" s="588">
        <v>8.005000114440918</v>
      </c>
      <c r="J79" s="588">
        <v>40</v>
      </c>
      <c r="K79" s="589">
        <v>320.19999694824219</v>
      </c>
    </row>
    <row r="80" spans="1:11" ht="14.45" customHeight="1" x14ac:dyDescent="0.2">
      <c r="A80" s="570" t="s">
        <v>469</v>
      </c>
      <c r="B80" s="571" t="s">
        <v>470</v>
      </c>
      <c r="C80" s="574" t="s">
        <v>486</v>
      </c>
      <c r="D80" s="602" t="s">
        <v>487</v>
      </c>
      <c r="E80" s="574" t="s">
        <v>707</v>
      </c>
      <c r="F80" s="602" t="s">
        <v>708</v>
      </c>
      <c r="G80" s="574" t="s">
        <v>811</v>
      </c>
      <c r="H80" s="574" t="s">
        <v>812</v>
      </c>
      <c r="I80" s="588">
        <v>0.76999998092651367</v>
      </c>
      <c r="J80" s="588">
        <v>40</v>
      </c>
      <c r="K80" s="589">
        <v>30.799999237060547</v>
      </c>
    </row>
    <row r="81" spans="1:11" ht="14.45" customHeight="1" x14ac:dyDescent="0.2">
      <c r="A81" s="570" t="s">
        <v>469</v>
      </c>
      <c r="B81" s="571" t="s">
        <v>470</v>
      </c>
      <c r="C81" s="574" t="s">
        <v>486</v>
      </c>
      <c r="D81" s="602" t="s">
        <v>487</v>
      </c>
      <c r="E81" s="574" t="s">
        <v>707</v>
      </c>
      <c r="F81" s="602" t="s">
        <v>708</v>
      </c>
      <c r="G81" s="574" t="s">
        <v>713</v>
      </c>
      <c r="H81" s="574" t="s">
        <v>714</v>
      </c>
      <c r="I81" s="588">
        <v>31.426154063298153</v>
      </c>
      <c r="J81" s="588">
        <v>206</v>
      </c>
      <c r="K81" s="589">
        <v>6473.6799774169922</v>
      </c>
    </row>
    <row r="82" spans="1:11" ht="14.45" customHeight="1" x14ac:dyDescent="0.2">
      <c r="A82" s="570" t="s">
        <v>469</v>
      </c>
      <c r="B82" s="571" t="s">
        <v>470</v>
      </c>
      <c r="C82" s="574" t="s">
        <v>486</v>
      </c>
      <c r="D82" s="602" t="s">
        <v>487</v>
      </c>
      <c r="E82" s="574" t="s">
        <v>707</v>
      </c>
      <c r="F82" s="602" t="s">
        <v>708</v>
      </c>
      <c r="G82" s="574" t="s">
        <v>715</v>
      </c>
      <c r="H82" s="574" t="s">
        <v>716</v>
      </c>
      <c r="I82" s="588">
        <v>30.780000686645508</v>
      </c>
      <c r="J82" s="588">
        <v>41</v>
      </c>
      <c r="K82" s="589">
        <v>1261.9799537658691</v>
      </c>
    </row>
    <row r="83" spans="1:11" ht="14.45" customHeight="1" x14ac:dyDescent="0.2">
      <c r="A83" s="570" t="s">
        <v>469</v>
      </c>
      <c r="B83" s="571" t="s">
        <v>470</v>
      </c>
      <c r="C83" s="574" t="s">
        <v>486</v>
      </c>
      <c r="D83" s="602" t="s">
        <v>487</v>
      </c>
      <c r="E83" s="574" t="s">
        <v>717</v>
      </c>
      <c r="F83" s="602" t="s">
        <v>718</v>
      </c>
      <c r="G83" s="574" t="s">
        <v>813</v>
      </c>
      <c r="H83" s="574" t="s">
        <v>814</v>
      </c>
      <c r="I83" s="588">
        <v>650.33001708984375</v>
      </c>
      <c r="J83" s="588">
        <v>2</v>
      </c>
      <c r="K83" s="589">
        <v>1300.6500244140625</v>
      </c>
    </row>
    <row r="84" spans="1:11" ht="14.45" customHeight="1" x14ac:dyDescent="0.2">
      <c r="A84" s="570" t="s">
        <v>469</v>
      </c>
      <c r="B84" s="571" t="s">
        <v>470</v>
      </c>
      <c r="C84" s="574" t="s">
        <v>486</v>
      </c>
      <c r="D84" s="602" t="s">
        <v>487</v>
      </c>
      <c r="E84" s="574" t="s">
        <v>717</v>
      </c>
      <c r="F84" s="602" t="s">
        <v>718</v>
      </c>
      <c r="G84" s="574" t="s">
        <v>815</v>
      </c>
      <c r="H84" s="574" t="s">
        <v>816</v>
      </c>
      <c r="I84" s="588">
        <v>347.26998901367188</v>
      </c>
      <c r="J84" s="588">
        <v>1</v>
      </c>
      <c r="K84" s="589">
        <v>347.26998901367188</v>
      </c>
    </row>
    <row r="85" spans="1:11" ht="14.45" customHeight="1" x14ac:dyDescent="0.2">
      <c r="A85" s="570" t="s">
        <v>469</v>
      </c>
      <c r="B85" s="571" t="s">
        <v>470</v>
      </c>
      <c r="C85" s="574" t="s">
        <v>486</v>
      </c>
      <c r="D85" s="602" t="s">
        <v>487</v>
      </c>
      <c r="E85" s="574" t="s">
        <v>717</v>
      </c>
      <c r="F85" s="602" t="s">
        <v>718</v>
      </c>
      <c r="G85" s="574" t="s">
        <v>817</v>
      </c>
      <c r="H85" s="574" t="s">
        <v>818</v>
      </c>
      <c r="I85" s="588">
        <v>11.142500162124634</v>
      </c>
      <c r="J85" s="588">
        <v>94</v>
      </c>
      <c r="K85" s="589">
        <v>1047.6600074768066</v>
      </c>
    </row>
    <row r="86" spans="1:11" ht="14.45" customHeight="1" x14ac:dyDescent="0.2">
      <c r="A86" s="570" t="s">
        <v>469</v>
      </c>
      <c r="B86" s="571" t="s">
        <v>470</v>
      </c>
      <c r="C86" s="574" t="s">
        <v>486</v>
      </c>
      <c r="D86" s="602" t="s">
        <v>487</v>
      </c>
      <c r="E86" s="574" t="s">
        <v>717</v>
      </c>
      <c r="F86" s="602" t="s">
        <v>718</v>
      </c>
      <c r="G86" s="574" t="s">
        <v>819</v>
      </c>
      <c r="H86" s="574" t="s">
        <v>820</v>
      </c>
      <c r="I86" s="588">
        <v>78.650001525878906</v>
      </c>
      <c r="J86" s="588">
        <v>2</v>
      </c>
      <c r="K86" s="589">
        <v>157.30000305175781</v>
      </c>
    </row>
    <row r="87" spans="1:11" ht="14.45" customHeight="1" x14ac:dyDescent="0.2">
      <c r="A87" s="570" t="s">
        <v>469</v>
      </c>
      <c r="B87" s="571" t="s">
        <v>470</v>
      </c>
      <c r="C87" s="574" t="s">
        <v>486</v>
      </c>
      <c r="D87" s="602" t="s">
        <v>487</v>
      </c>
      <c r="E87" s="574" t="s">
        <v>717</v>
      </c>
      <c r="F87" s="602" t="s">
        <v>718</v>
      </c>
      <c r="G87" s="574" t="s">
        <v>821</v>
      </c>
      <c r="H87" s="574" t="s">
        <v>822</v>
      </c>
      <c r="I87" s="588">
        <v>3.4900000095367432</v>
      </c>
      <c r="J87" s="588">
        <v>50</v>
      </c>
      <c r="K87" s="589">
        <v>174.5</v>
      </c>
    </row>
    <row r="88" spans="1:11" ht="14.45" customHeight="1" x14ac:dyDescent="0.2">
      <c r="A88" s="570" t="s">
        <v>469</v>
      </c>
      <c r="B88" s="571" t="s">
        <v>470</v>
      </c>
      <c r="C88" s="574" t="s">
        <v>486</v>
      </c>
      <c r="D88" s="602" t="s">
        <v>487</v>
      </c>
      <c r="E88" s="574" t="s">
        <v>717</v>
      </c>
      <c r="F88" s="602" t="s">
        <v>718</v>
      </c>
      <c r="G88" s="574" t="s">
        <v>823</v>
      </c>
      <c r="H88" s="574" t="s">
        <v>824</v>
      </c>
      <c r="I88" s="588">
        <v>17.979999542236328</v>
      </c>
      <c r="J88" s="588">
        <v>29</v>
      </c>
      <c r="K88" s="589">
        <v>521.41999816894531</v>
      </c>
    </row>
    <row r="89" spans="1:11" ht="14.45" customHeight="1" x14ac:dyDescent="0.2">
      <c r="A89" s="570" t="s">
        <v>469</v>
      </c>
      <c r="B89" s="571" t="s">
        <v>470</v>
      </c>
      <c r="C89" s="574" t="s">
        <v>486</v>
      </c>
      <c r="D89" s="602" t="s">
        <v>487</v>
      </c>
      <c r="E89" s="574" t="s">
        <v>717</v>
      </c>
      <c r="F89" s="602" t="s">
        <v>718</v>
      </c>
      <c r="G89" s="574" t="s">
        <v>825</v>
      </c>
      <c r="H89" s="574" t="s">
        <v>826</v>
      </c>
      <c r="I89" s="588">
        <v>17.979999542236328</v>
      </c>
      <c r="J89" s="588">
        <v>45</v>
      </c>
      <c r="K89" s="589">
        <v>809.10000610351563</v>
      </c>
    </row>
    <row r="90" spans="1:11" ht="14.45" customHeight="1" x14ac:dyDescent="0.2">
      <c r="A90" s="570" t="s">
        <v>469</v>
      </c>
      <c r="B90" s="571" t="s">
        <v>470</v>
      </c>
      <c r="C90" s="574" t="s">
        <v>486</v>
      </c>
      <c r="D90" s="602" t="s">
        <v>487</v>
      </c>
      <c r="E90" s="574" t="s">
        <v>717</v>
      </c>
      <c r="F90" s="602" t="s">
        <v>718</v>
      </c>
      <c r="G90" s="574" t="s">
        <v>827</v>
      </c>
      <c r="H90" s="574" t="s">
        <v>828</v>
      </c>
      <c r="I90" s="588">
        <v>4.0300002098083496</v>
      </c>
      <c r="J90" s="588">
        <v>8</v>
      </c>
      <c r="K90" s="589">
        <v>32.240001678466797</v>
      </c>
    </row>
    <row r="91" spans="1:11" ht="14.45" customHeight="1" x14ac:dyDescent="0.2">
      <c r="A91" s="570" t="s">
        <v>469</v>
      </c>
      <c r="B91" s="571" t="s">
        <v>470</v>
      </c>
      <c r="C91" s="574" t="s">
        <v>486</v>
      </c>
      <c r="D91" s="602" t="s">
        <v>487</v>
      </c>
      <c r="E91" s="574" t="s">
        <v>717</v>
      </c>
      <c r="F91" s="602" t="s">
        <v>718</v>
      </c>
      <c r="G91" s="574" t="s">
        <v>829</v>
      </c>
      <c r="H91" s="574" t="s">
        <v>830</v>
      </c>
      <c r="I91" s="588">
        <v>33.880001068115234</v>
      </c>
      <c r="J91" s="588">
        <v>5</v>
      </c>
      <c r="K91" s="589">
        <v>169.39999389648438</v>
      </c>
    </row>
    <row r="92" spans="1:11" ht="14.45" customHeight="1" x14ac:dyDescent="0.2">
      <c r="A92" s="570" t="s">
        <v>469</v>
      </c>
      <c r="B92" s="571" t="s">
        <v>470</v>
      </c>
      <c r="C92" s="574" t="s">
        <v>486</v>
      </c>
      <c r="D92" s="602" t="s">
        <v>487</v>
      </c>
      <c r="E92" s="574" t="s">
        <v>717</v>
      </c>
      <c r="F92" s="602" t="s">
        <v>718</v>
      </c>
      <c r="G92" s="574" t="s">
        <v>785</v>
      </c>
      <c r="H92" s="574" t="s">
        <v>786</v>
      </c>
      <c r="I92" s="588">
        <v>37.900001525878906</v>
      </c>
      <c r="J92" s="588">
        <v>10</v>
      </c>
      <c r="K92" s="589">
        <v>379</v>
      </c>
    </row>
    <row r="93" spans="1:11" ht="14.45" customHeight="1" x14ac:dyDescent="0.2">
      <c r="A93" s="570" t="s">
        <v>469</v>
      </c>
      <c r="B93" s="571" t="s">
        <v>470</v>
      </c>
      <c r="C93" s="574" t="s">
        <v>486</v>
      </c>
      <c r="D93" s="602" t="s">
        <v>487</v>
      </c>
      <c r="E93" s="574" t="s">
        <v>717</v>
      </c>
      <c r="F93" s="602" t="s">
        <v>718</v>
      </c>
      <c r="G93" s="574" t="s">
        <v>831</v>
      </c>
      <c r="H93" s="574" t="s">
        <v>832</v>
      </c>
      <c r="I93" s="588">
        <v>0.25999999046325684</v>
      </c>
      <c r="J93" s="588">
        <v>100</v>
      </c>
      <c r="K93" s="589">
        <v>26</v>
      </c>
    </row>
    <row r="94" spans="1:11" ht="14.45" customHeight="1" x14ac:dyDescent="0.2">
      <c r="A94" s="570" t="s">
        <v>469</v>
      </c>
      <c r="B94" s="571" t="s">
        <v>470</v>
      </c>
      <c r="C94" s="574" t="s">
        <v>486</v>
      </c>
      <c r="D94" s="602" t="s">
        <v>487</v>
      </c>
      <c r="E94" s="574" t="s">
        <v>717</v>
      </c>
      <c r="F94" s="602" t="s">
        <v>718</v>
      </c>
      <c r="G94" s="574" t="s">
        <v>833</v>
      </c>
      <c r="H94" s="574" t="s">
        <v>834</v>
      </c>
      <c r="I94" s="588">
        <v>13.310000419616699</v>
      </c>
      <c r="J94" s="588">
        <v>882</v>
      </c>
      <c r="K94" s="589">
        <v>11739.360061645508</v>
      </c>
    </row>
    <row r="95" spans="1:11" ht="14.45" customHeight="1" x14ac:dyDescent="0.2">
      <c r="A95" s="570" t="s">
        <v>469</v>
      </c>
      <c r="B95" s="571" t="s">
        <v>470</v>
      </c>
      <c r="C95" s="574" t="s">
        <v>486</v>
      </c>
      <c r="D95" s="602" t="s">
        <v>487</v>
      </c>
      <c r="E95" s="574" t="s">
        <v>717</v>
      </c>
      <c r="F95" s="602" t="s">
        <v>718</v>
      </c>
      <c r="G95" s="574" t="s">
        <v>835</v>
      </c>
      <c r="H95" s="574" t="s">
        <v>836</v>
      </c>
      <c r="I95" s="588">
        <v>0.81999999284744263</v>
      </c>
      <c r="J95" s="588">
        <v>100</v>
      </c>
      <c r="K95" s="589">
        <v>82</v>
      </c>
    </row>
    <row r="96" spans="1:11" ht="14.45" customHeight="1" x14ac:dyDescent="0.2">
      <c r="A96" s="570" t="s">
        <v>469</v>
      </c>
      <c r="B96" s="571" t="s">
        <v>470</v>
      </c>
      <c r="C96" s="574" t="s">
        <v>486</v>
      </c>
      <c r="D96" s="602" t="s">
        <v>487</v>
      </c>
      <c r="E96" s="574" t="s">
        <v>717</v>
      </c>
      <c r="F96" s="602" t="s">
        <v>718</v>
      </c>
      <c r="G96" s="574" t="s">
        <v>837</v>
      </c>
      <c r="H96" s="574" t="s">
        <v>838</v>
      </c>
      <c r="I96" s="588">
        <v>0.43666666746139526</v>
      </c>
      <c r="J96" s="588">
        <v>15300</v>
      </c>
      <c r="K96" s="589">
        <v>6660</v>
      </c>
    </row>
    <row r="97" spans="1:11" ht="14.45" customHeight="1" x14ac:dyDescent="0.2">
      <c r="A97" s="570" t="s">
        <v>469</v>
      </c>
      <c r="B97" s="571" t="s">
        <v>470</v>
      </c>
      <c r="C97" s="574" t="s">
        <v>486</v>
      </c>
      <c r="D97" s="602" t="s">
        <v>487</v>
      </c>
      <c r="E97" s="574" t="s">
        <v>717</v>
      </c>
      <c r="F97" s="602" t="s">
        <v>718</v>
      </c>
      <c r="G97" s="574" t="s">
        <v>839</v>
      </c>
      <c r="H97" s="574" t="s">
        <v>840</v>
      </c>
      <c r="I97" s="588">
        <v>2.1149998903274536</v>
      </c>
      <c r="J97" s="588">
        <v>8680</v>
      </c>
      <c r="K97" s="589">
        <v>18387.599975585938</v>
      </c>
    </row>
    <row r="98" spans="1:11" ht="14.45" customHeight="1" x14ac:dyDescent="0.2">
      <c r="A98" s="570" t="s">
        <v>469</v>
      </c>
      <c r="B98" s="571" t="s">
        <v>470</v>
      </c>
      <c r="C98" s="574" t="s">
        <v>486</v>
      </c>
      <c r="D98" s="602" t="s">
        <v>487</v>
      </c>
      <c r="E98" s="574" t="s">
        <v>717</v>
      </c>
      <c r="F98" s="602" t="s">
        <v>718</v>
      </c>
      <c r="G98" s="574" t="s">
        <v>841</v>
      </c>
      <c r="H98" s="574" t="s">
        <v>842</v>
      </c>
      <c r="I98" s="588">
        <v>3.630000114440918</v>
      </c>
      <c r="J98" s="588">
        <v>78700</v>
      </c>
      <c r="K98" s="589">
        <v>285681</v>
      </c>
    </row>
    <row r="99" spans="1:11" ht="14.45" customHeight="1" x14ac:dyDescent="0.2">
      <c r="A99" s="570" t="s">
        <v>469</v>
      </c>
      <c r="B99" s="571" t="s">
        <v>470</v>
      </c>
      <c r="C99" s="574" t="s">
        <v>486</v>
      </c>
      <c r="D99" s="602" t="s">
        <v>487</v>
      </c>
      <c r="E99" s="574" t="s">
        <v>717</v>
      </c>
      <c r="F99" s="602" t="s">
        <v>718</v>
      </c>
      <c r="G99" s="574" t="s">
        <v>843</v>
      </c>
      <c r="H99" s="574" t="s">
        <v>844</v>
      </c>
      <c r="I99" s="588">
        <v>2.625</v>
      </c>
      <c r="J99" s="588">
        <v>12900</v>
      </c>
      <c r="K99" s="589">
        <v>33861</v>
      </c>
    </row>
    <row r="100" spans="1:11" ht="14.45" customHeight="1" x14ac:dyDescent="0.2">
      <c r="A100" s="570" t="s">
        <v>469</v>
      </c>
      <c r="B100" s="571" t="s">
        <v>470</v>
      </c>
      <c r="C100" s="574" t="s">
        <v>486</v>
      </c>
      <c r="D100" s="602" t="s">
        <v>487</v>
      </c>
      <c r="E100" s="574" t="s">
        <v>717</v>
      </c>
      <c r="F100" s="602" t="s">
        <v>718</v>
      </c>
      <c r="G100" s="574" t="s">
        <v>843</v>
      </c>
      <c r="H100" s="574" t="s">
        <v>845</v>
      </c>
      <c r="I100" s="588">
        <v>2.6266667048136392</v>
      </c>
      <c r="J100" s="588">
        <v>5400</v>
      </c>
      <c r="K100" s="589">
        <v>14182</v>
      </c>
    </row>
    <row r="101" spans="1:11" ht="14.45" customHeight="1" x14ac:dyDescent="0.2">
      <c r="A101" s="570" t="s">
        <v>469</v>
      </c>
      <c r="B101" s="571" t="s">
        <v>470</v>
      </c>
      <c r="C101" s="574" t="s">
        <v>486</v>
      </c>
      <c r="D101" s="602" t="s">
        <v>487</v>
      </c>
      <c r="E101" s="574" t="s">
        <v>717</v>
      </c>
      <c r="F101" s="602" t="s">
        <v>718</v>
      </c>
      <c r="G101" s="574" t="s">
        <v>846</v>
      </c>
      <c r="H101" s="574" t="s">
        <v>847</v>
      </c>
      <c r="I101" s="588">
        <v>10.890000343322754</v>
      </c>
      <c r="J101" s="588">
        <v>4</v>
      </c>
      <c r="K101" s="589">
        <v>43.559998512268066</v>
      </c>
    </row>
    <row r="102" spans="1:11" ht="14.45" customHeight="1" x14ac:dyDescent="0.2">
      <c r="A102" s="570" t="s">
        <v>469</v>
      </c>
      <c r="B102" s="571" t="s">
        <v>470</v>
      </c>
      <c r="C102" s="574" t="s">
        <v>486</v>
      </c>
      <c r="D102" s="602" t="s">
        <v>487</v>
      </c>
      <c r="E102" s="574" t="s">
        <v>717</v>
      </c>
      <c r="F102" s="602" t="s">
        <v>718</v>
      </c>
      <c r="G102" s="574" t="s">
        <v>848</v>
      </c>
      <c r="H102" s="574" t="s">
        <v>849</v>
      </c>
      <c r="I102" s="588">
        <v>10.890000343322754</v>
      </c>
      <c r="J102" s="588">
        <v>3</v>
      </c>
      <c r="K102" s="589">
        <v>32.669998168945313</v>
      </c>
    </row>
    <row r="103" spans="1:11" ht="14.45" customHeight="1" x14ac:dyDescent="0.2">
      <c r="A103" s="570" t="s">
        <v>469</v>
      </c>
      <c r="B103" s="571" t="s">
        <v>470</v>
      </c>
      <c r="C103" s="574" t="s">
        <v>486</v>
      </c>
      <c r="D103" s="602" t="s">
        <v>487</v>
      </c>
      <c r="E103" s="574" t="s">
        <v>717</v>
      </c>
      <c r="F103" s="602" t="s">
        <v>718</v>
      </c>
      <c r="G103" s="574" t="s">
        <v>850</v>
      </c>
      <c r="H103" s="574" t="s">
        <v>851</v>
      </c>
      <c r="I103" s="588">
        <v>10.890000343322754</v>
      </c>
      <c r="J103" s="588">
        <v>3</v>
      </c>
      <c r="K103" s="589">
        <v>32.669998168945313</v>
      </c>
    </row>
    <row r="104" spans="1:11" ht="14.45" customHeight="1" x14ac:dyDescent="0.2">
      <c r="A104" s="570" t="s">
        <v>469</v>
      </c>
      <c r="B104" s="571" t="s">
        <v>470</v>
      </c>
      <c r="C104" s="574" t="s">
        <v>486</v>
      </c>
      <c r="D104" s="602" t="s">
        <v>487</v>
      </c>
      <c r="E104" s="574" t="s">
        <v>717</v>
      </c>
      <c r="F104" s="602" t="s">
        <v>718</v>
      </c>
      <c r="G104" s="574" t="s">
        <v>852</v>
      </c>
      <c r="H104" s="574" t="s">
        <v>853</v>
      </c>
      <c r="I104" s="588">
        <v>10.890000343322754</v>
      </c>
      <c r="J104" s="588">
        <v>1</v>
      </c>
      <c r="K104" s="589">
        <v>10.890000343322754</v>
      </c>
    </row>
    <row r="105" spans="1:11" ht="14.45" customHeight="1" x14ac:dyDescent="0.2">
      <c r="A105" s="570" t="s">
        <v>469</v>
      </c>
      <c r="B105" s="571" t="s">
        <v>470</v>
      </c>
      <c r="C105" s="574" t="s">
        <v>486</v>
      </c>
      <c r="D105" s="602" t="s">
        <v>487</v>
      </c>
      <c r="E105" s="574" t="s">
        <v>717</v>
      </c>
      <c r="F105" s="602" t="s">
        <v>718</v>
      </c>
      <c r="G105" s="574" t="s">
        <v>854</v>
      </c>
      <c r="H105" s="574" t="s">
        <v>855</v>
      </c>
      <c r="I105" s="588">
        <v>30.25</v>
      </c>
      <c r="J105" s="588">
        <v>3</v>
      </c>
      <c r="K105" s="589">
        <v>90.75</v>
      </c>
    </row>
    <row r="106" spans="1:11" ht="14.45" customHeight="1" x14ac:dyDescent="0.2">
      <c r="A106" s="570" t="s">
        <v>469</v>
      </c>
      <c r="B106" s="571" t="s">
        <v>470</v>
      </c>
      <c r="C106" s="574" t="s">
        <v>486</v>
      </c>
      <c r="D106" s="602" t="s">
        <v>487</v>
      </c>
      <c r="E106" s="574" t="s">
        <v>717</v>
      </c>
      <c r="F106" s="602" t="s">
        <v>718</v>
      </c>
      <c r="G106" s="574" t="s">
        <v>856</v>
      </c>
      <c r="H106" s="574" t="s">
        <v>857</v>
      </c>
      <c r="I106" s="588">
        <v>30.25</v>
      </c>
      <c r="J106" s="588">
        <v>4</v>
      </c>
      <c r="K106" s="589">
        <v>121</v>
      </c>
    </row>
    <row r="107" spans="1:11" ht="14.45" customHeight="1" x14ac:dyDescent="0.2">
      <c r="A107" s="570" t="s">
        <v>469</v>
      </c>
      <c r="B107" s="571" t="s">
        <v>470</v>
      </c>
      <c r="C107" s="574" t="s">
        <v>486</v>
      </c>
      <c r="D107" s="602" t="s">
        <v>487</v>
      </c>
      <c r="E107" s="574" t="s">
        <v>759</v>
      </c>
      <c r="F107" s="602" t="s">
        <v>760</v>
      </c>
      <c r="G107" s="574" t="s">
        <v>858</v>
      </c>
      <c r="H107" s="574" t="s">
        <v>859</v>
      </c>
      <c r="I107" s="588">
        <v>0.47999998927116394</v>
      </c>
      <c r="J107" s="588">
        <v>400</v>
      </c>
      <c r="K107" s="589">
        <v>192</v>
      </c>
    </row>
    <row r="108" spans="1:11" ht="14.45" customHeight="1" x14ac:dyDescent="0.2">
      <c r="A108" s="570" t="s">
        <v>469</v>
      </c>
      <c r="B108" s="571" t="s">
        <v>470</v>
      </c>
      <c r="C108" s="574" t="s">
        <v>486</v>
      </c>
      <c r="D108" s="602" t="s">
        <v>487</v>
      </c>
      <c r="E108" s="574" t="s">
        <v>759</v>
      </c>
      <c r="F108" s="602" t="s">
        <v>760</v>
      </c>
      <c r="G108" s="574" t="s">
        <v>797</v>
      </c>
      <c r="H108" s="574" t="s">
        <v>798</v>
      </c>
      <c r="I108" s="588">
        <v>0.97000002861022949</v>
      </c>
      <c r="J108" s="588">
        <v>1000</v>
      </c>
      <c r="K108" s="589">
        <v>970</v>
      </c>
    </row>
    <row r="109" spans="1:11" ht="14.45" customHeight="1" x14ac:dyDescent="0.2">
      <c r="A109" s="570" t="s">
        <v>469</v>
      </c>
      <c r="B109" s="571" t="s">
        <v>470</v>
      </c>
      <c r="C109" s="574" t="s">
        <v>486</v>
      </c>
      <c r="D109" s="602" t="s">
        <v>487</v>
      </c>
      <c r="E109" s="574" t="s">
        <v>759</v>
      </c>
      <c r="F109" s="602" t="s">
        <v>760</v>
      </c>
      <c r="G109" s="574" t="s">
        <v>860</v>
      </c>
      <c r="H109" s="574" t="s">
        <v>861</v>
      </c>
      <c r="I109" s="588">
        <v>0.4699999988079071</v>
      </c>
      <c r="J109" s="588">
        <v>14100</v>
      </c>
      <c r="K109" s="589">
        <v>6627</v>
      </c>
    </row>
    <row r="110" spans="1:11" ht="14.45" customHeight="1" x14ac:dyDescent="0.2">
      <c r="A110" s="570" t="s">
        <v>469</v>
      </c>
      <c r="B110" s="571" t="s">
        <v>470</v>
      </c>
      <c r="C110" s="574" t="s">
        <v>486</v>
      </c>
      <c r="D110" s="602" t="s">
        <v>487</v>
      </c>
      <c r="E110" s="574" t="s">
        <v>759</v>
      </c>
      <c r="F110" s="602" t="s">
        <v>760</v>
      </c>
      <c r="G110" s="574" t="s">
        <v>860</v>
      </c>
      <c r="H110" s="574" t="s">
        <v>862</v>
      </c>
      <c r="I110" s="588">
        <v>0.4699999988079071</v>
      </c>
      <c r="J110" s="588">
        <v>1000</v>
      </c>
      <c r="K110" s="589">
        <v>470</v>
      </c>
    </row>
    <row r="111" spans="1:11" ht="14.45" customHeight="1" x14ac:dyDescent="0.2">
      <c r="A111" s="570" t="s">
        <v>469</v>
      </c>
      <c r="B111" s="571" t="s">
        <v>470</v>
      </c>
      <c r="C111" s="574" t="s">
        <v>486</v>
      </c>
      <c r="D111" s="602" t="s">
        <v>487</v>
      </c>
      <c r="E111" s="574" t="s">
        <v>759</v>
      </c>
      <c r="F111" s="602" t="s">
        <v>760</v>
      </c>
      <c r="G111" s="574" t="s">
        <v>863</v>
      </c>
      <c r="H111" s="574" t="s">
        <v>864</v>
      </c>
      <c r="I111" s="588">
        <v>0.3033333420753479</v>
      </c>
      <c r="J111" s="588">
        <v>12570</v>
      </c>
      <c r="K111" s="589">
        <v>3803.0299987792969</v>
      </c>
    </row>
    <row r="112" spans="1:11" ht="14.45" customHeight="1" x14ac:dyDescent="0.2">
      <c r="A112" s="570" t="s">
        <v>469</v>
      </c>
      <c r="B112" s="571" t="s">
        <v>470</v>
      </c>
      <c r="C112" s="574" t="s">
        <v>486</v>
      </c>
      <c r="D112" s="602" t="s">
        <v>487</v>
      </c>
      <c r="E112" s="574" t="s">
        <v>759</v>
      </c>
      <c r="F112" s="602" t="s">
        <v>760</v>
      </c>
      <c r="G112" s="574" t="s">
        <v>865</v>
      </c>
      <c r="H112" s="574" t="s">
        <v>866</v>
      </c>
      <c r="I112" s="588">
        <v>0.4699999988079071</v>
      </c>
      <c r="J112" s="588">
        <v>4000</v>
      </c>
      <c r="K112" s="589">
        <v>1880</v>
      </c>
    </row>
    <row r="113" spans="1:11" ht="14.45" customHeight="1" x14ac:dyDescent="0.2">
      <c r="A113" s="570" t="s">
        <v>469</v>
      </c>
      <c r="B113" s="571" t="s">
        <v>470</v>
      </c>
      <c r="C113" s="574" t="s">
        <v>486</v>
      </c>
      <c r="D113" s="602" t="s">
        <v>487</v>
      </c>
      <c r="E113" s="574" t="s">
        <v>759</v>
      </c>
      <c r="F113" s="602" t="s">
        <v>760</v>
      </c>
      <c r="G113" s="574" t="s">
        <v>867</v>
      </c>
      <c r="H113" s="574" t="s">
        <v>868</v>
      </c>
      <c r="I113" s="588">
        <v>0.30000001192092896</v>
      </c>
      <c r="J113" s="588">
        <v>300</v>
      </c>
      <c r="K113" s="589">
        <v>90</v>
      </c>
    </row>
    <row r="114" spans="1:11" ht="14.45" customHeight="1" x14ac:dyDescent="0.2">
      <c r="A114" s="570" t="s">
        <v>469</v>
      </c>
      <c r="B114" s="571" t="s">
        <v>470</v>
      </c>
      <c r="C114" s="574" t="s">
        <v>486</v>
      </c>
      <c r="D114" s="602" t="s">
        <v>487</v>
      </c>
      <c r="E114" s="574" t="s">
        <v>759</v>
      </c>
      <c r="F114" s="602" t="s">
        <v>760</v>
      </c>
      <c r="G114" s="574" t="s">
        <v>869</v>
      </c>
      <c r="H114" s="574" t="s">
        <v>870</v>
      </c>
      <c r="I114" s="588">
        <v>0.30000001192092896</v>
      </c>
      <c r="J114" s="588">
        <v>1600</v>
      </c>
      <c r="K114" s="589">
        <v>480</v>
      </c>
    </row>
    <row r="115" spans="1:11" ht="14.45" customHeight="1" x14ac:dyDescent="0.2">
      <c r="A115" s="570" t="s">
        <v>469</v>
      </c>
      <c r="B115" s="571" t="s">
        <v>470</v>
      </c>
      <c r="C115" s="574" t="s">
        <v>486</v>
      </c>
      <c r="D115" s="602" t="s">
        <v>487</v>
      </c>
      <c r="E115" s="574" t="s">
        <v>759</v>
      </c>
      <c r="F115" s="602" t="s">
        <v>760</v>
      </c>
      <c r="G115" s="574" t="s">
        <v>871</v>
      </c>
      <c r="H115" s="574" t="s">
        <v>872</v>
      </c>
      <c r="I115" s="588">
        <v>0.54000002145767212</v>
      </c>
      <c r="J115" s="588">
        <v>200</v>
      </c>
      <c r="K115" s="589">
        <v>108</v>
      </c>
    </row>
    <row r="116" spans="1:11" ht="14.45" customHeight="1" x14ac:dyDescent="0.2">
      <c r="A116" s="570" t="s">
        <v>469</v>
      </c>
      <c r="B116" s="571" t="s">
        <v>470</v>
      </c>
      <c r="C116" s="574" t="s">
        <v>486</v>
      </c>
      <c r="D116" s="602" t="s">
        <v>487</v>
      </c>
      <c r="E116" s="574" t="s">
        <v>759</v>
      </c>
      <c r="F116" s="602" t="s">
        <v>760</v>
      </c>
      <c r="G116" s="574" t="s">
        <v>873</v>
      </c>
      <c r="H116" s="574" t="s">
        <v>874</v>
      </c>
      <c r="I116" s="588">
        <v>0.51999998092651367</v>
      </c>
      <c r="J116" s="588">
        <v>17100</v>
      </c>
      <c r="K116" s="589">
        <v>8892</v>
      </c>
    </row>
    <row r="117" spans="1:11" ht="14.45" customHeight="1" x14ac:dyDescent="0.2">
      <c r="A117" s="570" t="s">
        <v>469</v>
      </c>
      <c r="B117" s="571" t="s">
        <v>470</v>
      </c>
      <c r="C117" s="574" t="s">
        <v>486</v>
      </c>
      <c r="D117" s="602" t="s">
        <v>487</v>
      </c>
      <c r="E117" s="574" t="s">
        <v>763</v>
      </c>
      <c r="F117" s="602" t="s">
        <v>764</v>
      </c>
      <c r="G117" s="574" t="s">
        <v>875</v>
      </c>
      <c r="H117" s="574" t="s">
        <v>876</v>
      </c>
      <c r="I117" s="588">
        <v>2.2999999523162842</v>
      </c>
      <c r="J117" s="588">
        <v>2000</v>
      </c>
      <c r="K117" s="589">
        <v>4600</v>
      </c>
    </row>
    <row r="118" spans="1:11" ht="14.45" customHeight="1" x14ac:dyDescent="0.2">
      <c r="A118" s="570" t="s">
        <v>469</v>
      </c>
      <c r="B118" s="571" t="s">
        <v>470</v>
      </c>
      <c r="C118" s="574" t="s">
        <v>486</v>
      </c>
      <c r="D118" s="602" t="s">
        <v>487</v>
      </c>
      <c r="E118" s="574" t="s">
        <v>763</v>
      </c>
      <c r="F118" s="602" t="s">
        <v>764</v>
      </c>
      <c r="G118" s="574" t="s">
        <v>801</v>
      </c>
      <c r="H118" s="574" t="s">
        <v>802</v>
      </c>
      <c r="I118" s="588">
        <v>3.3900001049041748</v>
      </c>
      <c r="J118" s="588">
        <v>1000</v>
      </c>
      <c r="K118" s="589">
        <v>3390</v>
      </c>
    </row>
    <row r="119" spans="1:11" ht="14.45" customHeight="1" x14ac:dyDescent="0.2">
      <c r="A119" s="570" t="s">
        <v>469</v>
      </c>
      <c r="B119" s="571" t="s">
        <v>470</v>
      </c>
      <c r="C119" s="574" t="s">
        <v>486</v>
      </c>
      <c r="D119" s="602" t="s">
        <v>487</v>
      </c>
      <c r="E119" s="574" t="s">
        <v>763</v>
      </c>
      <c r="F119" s="602" t="s">
        <v>764</v>
      </c>
      <c r="G119" s="574" t="s">
        <v>877</v>
      </c>
      <c r="H119" s="574" t="s">
        <v>878</v>
      </c>
      <c r="I119" s="588">
        <v>4.820000171661377</v>
      </c>
      <c r="J119" s="588">
        <v>400</v>
      </c>
      <c r="K119" s="589">
        <v>1928</v>
      </c>
    </row>
    <row r="120" spans="1:11" ht="14.45" customHeight="1" x14ac:dyDescent="0.2">
      <c r="A120" s="570" t="s">
        <v>469</v>
      </c>
      <c r="B120" s="571" t="s">
        <v>470</v>
      </c>
      <c r="C120" s="574" t="s">
        <v>486</v>
      </c>
      <c r="D120" s="602" t="s">
        <v>487</v>
      </c>
      <c r="E120" s="574" t="s">
        <v>763</v>
      </c>
      <c r="F120" s="602" t="s">
        <v>764</v>
      </c>
      <c r="G120" s="574" t="s">
        <v>769</v>
      </c>
      <c r="H120" s="574" t="s">
        <v>770</v>
      </c>
      <c r="I120" s="588">
        <v>3.7200000286102295</v>
      </c>
      <c r="J120" s="588">
        <v>1000</v>
      </c>
      <c r="K120" s="589">
        <v>3720</v>
      </c>
    </row>
    <row r="121" spans="1:11" ht="14.45" customHeight="1" x14ac:dyDescent="0.2">
      <c r="A121" s="570" t="s">
        <v>469</v>
      </c>
      <c r="B121" s="571" t="s">
        <v>470</v>
      </c>
      <c r="C121" s="574" t="s">
        <v>486</v>
      </c>
      <c r="D121" s="602" t="s">
        <v>487</v>
      </c>
      <c r="E121" s="574" t="s">
        <v>763</v>
      </c>
      <c r="F121" s="602" t="s">
        <v>764</v>
      </c>
      <c r="G121" s="574" t="s">
        <v>803</v>
      </c>
      <c r="H121" s="574" t="s">
        <v>804</v>
      </c>
      <c r="I121" s="588">
        <v>3.869999885559082</v>
      </c>
      <c r="J121" s="588">
        <v>6000</v>
      </c>
      <c r="K121" s="589">
        <v>23220</v>
      </c>
    </row>
    <row r="122" spans="1:11" ht="14.45" customHeight="1" x14ac:dyDescent="0.2">
      <c r="A122" s="570" t="s">
        <v>469</v>
      </c>
      <c r="B122" s="571" t="s">
        <v>470</v>
      </c>
      <c r="C122" s="574" t="s">
        <v>486</v>
      </c>
      <c r="D122" s="602" t="s">
        <v>487</v>
      </c>
      <c r="E122" s="574" t="s">
        <v>763</v>
      </c>
      <c r="F122" s="602" t="s">
        <v>764</v>
      </c>
      <c r="G122" s="574" t="s">
        <v>879</v>
      </c>
      <c r="H122" s="574" t="s">
        <v>880</v>
      </c>
      <c r="I122" s="588">
        <v>3.869999885559082</v>
      </c>
      <c r="J122" s="588">
        <v>6000</v>
      </c>
      <c r="K122" s="589">
        <v>23220</v>
      </c>
    </row>
    <row r="123" spans="1:11" ht="14.45" customHeight="1" x14ac:dyDescent="0.2">
      <c r="A123" s="570" t="s">
        <v>469</v>
      </c>
      <c r="B123" s="571" t="s">
        <v>470</v>
      </c>
      <c r="C123" s="574" t="s">
        <v>486</v>
      </c>
      <c r="D123" s="602" t="s">
        <v>487</v>
      </c>
      <c r="E123" s="574" t="s">
        <v>763</v>
      </c>
      <c r="F123" s="602" t="s">
        <v>764</v>
      </c>
      <c r="G123" s="574" t="s">
        <v>881</v>
      </c>
      <c r="H123" s="574" t="s">
        <v>882</v>
      </c>
      <c r="I123" s="588">
        <v>1.2000000476837158</v>
      </c>
      <c r="J123" s="588">
        <v>400</v>
      </c>
      <c r="K123" s="589">
        <v>480</v>
      </c>
    </row>
    <row r="124" spans="1:11" ht="14.45" customHeight="1" x14ac:dyDescent="0.2">
      <c r="A124" s="570" t="s">
        <v>469</v>
      </c>
      <c r="B124" s="571" t="s">
        <v>470</v>
      </c>
      <c r="C124" s="574" t="s">
        <v>486</v>
      </c>
      <c r="D124" s="602" t="s">
        <v>487</v>
      </c>
      <c r="E124" s="574" t="s">
        <v>763</v>
      </c>
      <c r="F124" s="602" t="s">
        <v>764</v>
      </c>
      <c r="G124" s="574" t="s">
        <v>883</v>
      </c>
      <c r="H124" s="574" t="s">
        <v>884</v>
      </c>
      <c r="I124" s="588">
        <v>3.630000114440918</v>
      </c>
      <c r="J124" s="588">
        <v>800</v>
      </c>
      <c r="K124" s="589">
        <v>2904</v>
      </c>
    </row>
    <row r="125" spans="1:11" ht="14.45" customHeight="1" x14ac:dyDescent="0.2">
      <c r="A125" s="570" t="s">
        <v>469</v>
      </c>
      <c r="B125" s="571" t="s">
        <v>470</v>
      </c>
      <c r="C125" s="574" t="s">
        <v>486</v>
      </c>
      <c r="D125" s="602" t="s">
        <v>487</v>
      </c>
      <c r="E125" s="574" t="s">
        <v>763</v>
      </c>
      <c r="F125" s="602" t="s">
        <v>764</v>
      </c>
      <c r="G125" s="574" t="s">
        <v>771</v>
      </c>
      <c r="H125" s="574" t="s">
        <v>772</v>
      </c>
      <c r="I125" s="588">
        <v>4.690000057220459</v>
      </c>
      <c r="J125" s="588">
        <v>1000</v>
      </c>
      <c r="K125" s="589">
        <v>4690</v>
      </c>
    </row>
    <row r="126" spans="1:11" ht="14.45" customHeight="1" x14ac:dyDescent="0.2">
      <c r="A126" s="570" t="s">
        <v>469</v>
      </c>
      <c r="B126" s="571" t="s">
        <v>470</v>
      </c>
      <c r="C126" s="574" t="s">
        <v>486</v>
      </c>
      <c r="D126" s="602" t="s">
        <v>487</v>
      </c>
      <c r="E126" s="574" t="s">
        <v>763</v>
      </c>
      <c r="F126" s="602" t="s">
        <v>764</v>
      </c>
      <c r="G126" s="574" t="s">
        <v>885</v>
      </c>
      <c r="H126" s="574" t="s">
        <v>886</v>
      </c>
      <c r="I126" s="588">
        <v>4.679999828338623</v>
      </c>
      <c r="J126" s="588">
        <v>500</v>
      </c>
      <c r="K126" s="589">
        <v>2340</v>
      </c>
    </row>
    <row r="127" spans="1:11" ht="14.45" customHeight="1" x14ac:dyDescent="0.2">
      <c r="A127" s="570" t="s">
        <v>469</v>
      </c>
      <c r="B127" s="571" t="s">
        <v>470</v>
      </c>
      <c r="C127" s="574" t="s">
        <v>486</v>
      </c>
      <c r="D127" s="602" t="s">
        <v>487</v>
      </c>
      <c r="E127" s="574" t="s">
        <v>887</v>
      </c>
      <c r="F127" s="602" t="s">
        <v>888</v>
      </c>
      <c r="G127" s="574" t="s">
        <v>889</v>
      </c>
      <c r="H127" s="574" t="s">
        <v>890</v>
      </c>
      <c r="I127" s="588">
        <v>16.396666208902996</v>
      </c>
      <c r="J127" s="588">
        <v>26</v>
      </c>
      <c r="K127" s="589">
        <v>426.29999542236328</v>
      </c>
    </row>
    <row r="128" spans="1:11" ht="14.45" customHeight="1" x14ac:dyDescent="0.2">
      <c r="A128" s="570" t="s">
        <v>469</v>
      </c>
      <c r="B128" s="571" t="s">
        <v>470</v>
      </c>
      <c r="C128" s="574" t="s">
        <v>492</v>
      </c>
      <c r="D128" s="602" t="s">
        <v>493</v>
      </c>
      <c r="E128" s="574" t="s">
        <v>707</v>
      </c>
      <c r="F128" s="602" t="s">
        <v>708</v>
      </c>
      <c r="G128" s="574" t="s">
        <v>711</v>
      </c>
      <c r="H128" s="574" t="s">
        <v>712</v>
      </c>
      <c r="I128" s="588">
        <v>13.020000457763672</v>
      </c>
      <c r="J128" s="588">
        <v>30</v>
      </c>
      <c r="K128" s="589">
        <v>390.59999084472656</v>
      </c>
    </row>
    <row r="129" spans="1:11" ht="14.45" customHeight="1" x14ac:dyDescent="0.2">
      <c r="A129" s="570" t="s">
        <v>469</v>
      </c>
      <c r="B129" s="571" t="s">
        <v>470</v>
      </c>
      <c r="C129" s="574" t="s">
        <v>492</v>
      </c>
      <c r="D129" s="602" t="s">
        <v>493</v>
      </c>
      <c r="E129" s="574" t="s">
        <v>707</v>
      </c>
      <c r="F129" s="602" t="s">
        <v>708</v>
      </c>
      <c r="G129" s="574" t="s">
        <v>807</v>
      </c>
      <c r="H129" s="574" t="s">
        <v>808</v>
      </c>
      <c r="I129" s="588">
        <v>0.37999999523162842</v>
      </c>
      <c r="J129" s="588">
        <v>1000</v>
      </c>
      <c r="K129" s="589">
        <v>380</v>
      </c>
    </row>
    <row r="130" spans="1:11" ht="14.45" customHeight="1" x14ac:dyDescent="0.2">
      <c r="A130" s="570" t="s">
        <v>469</v>
      </c>
      <c r="B130" s="571" t="s">
        <v>470</v>
      </c>
      <c r="C130" s="574" t="s">
        <v>492</v>
      </c>
      <c r="D130" s="602" t="s">
        <v>493</v>
      </c>
      <c r="E130" s="574" t="s">
        <v>707</v>
      </c>
      <c r="F130" s="602" t="s">
        <v>708</v>
      </c>
      <c r="G130" s="574" t="s">
        <v>713</v>
      </c>
      <c r="H130" s="574" t="s">
        <v>714</v>
      </c>
      <c r="I130" s="588">
        <v>31.420000076293945</v>
      </c>
      <c r="J130" s="588">
        <v>10</v>
      </c>
      <c r="K130" s="589">
        <v>314.20000457763672</v>
      </c>
    </row>
    <row r="131" spans="1:11" ht="14.45" customHeight="1" x14ac:dyDescent="0.2">
      <c r="A131" s="570" t="s">
        <v>469</v>
      </c>
      <c r="B131" s="571" t="s">
        <v>470</v>
      </c>
      <c r="C131" s="574" t="s">
        <v>492</v>
      </c>
      <c r="D131" s="602" t="s">
        <v>493</v>
      </c>
      <c r="E131" s="574" t="s">
        <v>707</v>
      </c>
      <c r="F131" s="602" t="s">
        <v>708</v>
      </c>
      <c r="G131" s="574" t="s">
        <v>715</v>
      </c>
      <c r="H131" s="574" t="s">
        <v>716</v>
      </c>
      <c r="I131" s="588">
        <v>30.780000686645508</v>
      </c>
      <c r="J131" s="588">
        <v>4</v>
      </c>
      <c r="K131" s="589">
        <v>123.12000274658203</v>
      </c>
    </row>
    <row r="132" spans="1:11" ht="14.45" customHeight="1" x14ac:dyDescent="0.2">
      <c r="A132" s="570" t="s">
        <v>469</v>
      </c>
      <c r="B132" s="571" t="s">
        <v>470</v>
      </c>
      <c r="C132" s="574" t="s">
        <v>492</v>
      </c>
      <c r="D132" s="602" t="s">
        <v>493</v>
      </c>
      <c r="E132" s="574" t="s">
        <v>717</v>
      </c>
      <c r="F132" s="602" t="s">
        <v>718</v>
      </c>
      <c r="G132" s="574" t="s">
        <v>819</v>
      </c>
      <c r="H132" s="574" t="s">
        <v>820</v>
      </c>
      <c r="I132" s="588">
        <v>78.650001525878906</v>
      </c>
      <c r="J132" s="588">
        <v>2</v>
      </c>
      <c r="K132" s="589">
        <v>157.30000305175781</v>
      </c>
    </row>
    <row r="133" spans="1:11" ht="14.45" customHeight="1" x14ac:dyDescent="0.2">
      <c r="A133" s="570" t="s">
        <v>469</v>
      </c>
      <c r="B133" s="571" t="s">
        <v>470</v>
      </c>
      <c r="C133" s="574" t="s">
        <v>492</v>
      </c>
      <c r="D133" s="602" t="s">
        <v>493</v>
      </c>
      <c r="E133" s="574" t="s">
        <v>717</v>
      </c>
      <c r="F133" s="602" t="s">
        <v>718</v>
      </c>
      <c r="G133" s="574" t="s">
        <v>833</v>
      </c>
      <c r="H133" s="574" t="s">
        <v>834</v>
      </c>
      <c r="I133" s="588">
        <v>13.310000419616699</v>
      </c>
      <c r="J133" s="588">
        <v>110</v>
      </c>
      <c r="K133" s="589">
        <v>1464.0999755859375</v>
      </c>
    </row>
    <row r="134" spans="1:11" ht="14.45" customHeight="1" x14ac:dyDescent="0.2">
      <c r="A134" s="570" t="s">
        <v>469</v>
      </c>
      <c r="B134" s="571" t="s">
        <v>470</v>
      </c>
      <c r="C134" s="574" t="s">
        <v>492</v>
      </c>
      <c r="D134" s="602" t="s">
        <v>493</v>
      </c>
      <c r="E134" s="574" t="s">
        <v>717</v>
      </c>
      <c r="F134" s="602" t="s">
        <v>718</v>
      </c>
      <c r="G134" s="574" t="s">
        <v>837</v>
      </c>
      <c r="H134" s="574" t="s">
        <v>838</v>
      </c>
      <c r="I134" s="588">
        <v>0.43000000715255737</v>
      </c>
      <c r="J134" s="588">
        <v>800</v>
      </c>
      <c r="K134" s="589">
        <v>344</v>
      </c>
    </row>
    <row r="135" spans="1:11" ht="14.45" customHeight="1" x14ac:dyDescent="0.2">
      <c r="A135" s="570" t="s">
        <v>469</v>
      </c>
      <c r="B135" s="571" t="s">
        <v>470</v>
      </c>
      <c r="C135" s="574" t="s">
        <v>492</v>
      </c>
      <c r="D135" s="602" t="s">
        <v>493</v>
      </c>
      <c r="E135" s="574" t="s">
        <v>717</v>
      </c>
      <c r="F135" s="602" t="s">
        <v>718</v>
      </c>
      <c r="G135" s="574" t="s">
        <v>839</v>
      </c>
      <c r="H135" s="574" t="s">
        <v>840</v>
      </c>
      <c r="I135" s="588">
        <v>2.1099998950958252</v>
      </c>
      <c r="J135" s="588">
        <v>3300</v>
      </c>
      <c r="K135" s="589">
        <v>6963</v>
      </c>
    </row>
    <row r="136" spans="1:11" ht="14.45" customHeight="1" x14ac:dyDescent="0.2">
      <c r="A136" s="570" t="s">
        <v>469</v>
      </c>
      <c r="B136" s="571" t="s">
        <v>470</v>
      </c>
      <c r="C136" s="574" t="s">
        <v>492</v>
      </c>
      <c r="D136" s="602" t="s">
        <v>493</v>
      </c>
      <c r="E136" s="574" t="s">
        <v>717</v>
      </c>
      <c r="F136" s="602" t="s">
        <v>718</v>
      </c>
      <c r="G136" s="574" t="s">
        <v>843</v>
      </c>
      <c r="H136" s="574" t="s">
        <v>845</v>
      </c>
      <c r="I136" s="588">
        <v>2.630000114440918</v>
      </c>
      <c r="J136" s="588">
        <v>1000</v>
      </c>
      <c r="K136" s="589">
        <v>2630</v>
      </c>
    </row>
    <row r="137" spans="1:11" ht="14.45" customHeight="1" x14ac:dyDescent="0.2">
      <c r="A137" s="570" t="s">
        <v>469</v>
      </c>
      <c r="B137" s="571" t="s">
        <v>470</v>
      </c>
      <c r="C137" s="574" t="s">
        <v>492</v>
      </c>
      <c r="D137" s="602" t="s">
        <v>493</v>
      </c>
      <c r="E137" s="574" t="s">
        <v>759</v>
      </c>
      <c r="F137" s="602" t="s">
        <v>760</v>
      </c>
      <c r="G137" s="574" t="s">
        <v>858</v>
      </c>
      <c r="H137" s="574" t="s">
        <v>859</v>
      </c>
      <c r="I137" s="588">
        <v>0.47999998927116394</v>
      </c>
      <c r="J137" s="588">
        <v>200</v>
      </c>
      <c r="K137" s="589">
        <v>96</v>
      </c>
    </row>
    <row r="138" spans="1:11" ht="14.45" customHeight="1" x14ac:dyDescent="0.2">
      <c r="A138" s="570" t="s">
        <v>469</v>
      </c>
      <c r="B138" s="571" t="s">
        <v>470</v>
      </c>
      <c r="C138" s="574" t="s">
        <v>492</v>
      </c>
      <c r="D138" s="602" t="s">
        <v>493</v>
      </c>
      <c r="E138" s="574" t="s">
        <v>759</v>
      </c>
      <c r="F138" s="602" t="s">
        <v>760</v>
      </c>
      <c r="G138" s="574" t="s">
        <v>797</v>
      </c>
      <c r="H138" s="574" t="s">
        <v>798</v>
      </c>
      <c r="I138" s="588">
        <v>0.97000002861022949</v>
      </c>
      <c r="J138" s="588">
        <v>400</v>
      </c>
      <c r="K138" s="589">
        <v>388</v>
      </c>
    </row>
    <row r="139" spans="1:11" ht="14.45" customHeight="1" x14ac:dyDescent="0.2">
      <c r="A139" s="570" t="s">
        <v>469</v>
      </c>
      <c r="B139" s="571" t="s">
        <v>470</v>
      </c>
      <c r="C139" s="574" t="s">
        <v>492</v>
      </c>
      <c r="D139" s="602" t="s">
        <v>493</v>
      </c>
      <c r="E139" s="574" t="s">
        <v>759</v>
      </c>
      <c r="F139" s="602" t="s">
        <v>760</v>
      </c>
      <c r="G139" s="574" t="s">
        <v>863</v>
      </c>
      <c r="H139" s="574" t="s">
        <v>864</v>
      </c>
      <c r="I139" s="588">
        <v>0.30666667222976685</v>
      </c>
      <c r="J139" s="588">
        <v>3800</v>
      </c>
      <c r="K139" s="589">
        <v>1168</v>
      </c>
    </row>
    <row r="140" spans="1:11" ht="14.45" customHeight="1" x14ac:dyDescent="0.2">
      <c r="A140" s="570" t="s">
        <v>469</v>
      </c>
      <c r="B140" s="571" t="s">
        <v>470</v>
      </c>
      <c r="C140" s="574" t="s">
        <v>492</v>
      </c>
      <c r="D140" s="602" t="s">
        <v>493</v>
      </c>
      <c r="E140" s="574" t="s">
        <v>759</v>
      </c>
      <c r="F140" s="602" t="s">
        <v>760</v>
      </c>
      <c r="G140" s="574" t="s">
        <v>869</v>
      </c>
      <c r="H140" s="574" t="s">
        <v>870</v>
      </c>
      <c r="I140" s="588">
        <v>0.30000001192092896</v>
      </c>
      <c r="J140" s="588">
        <v>600</v>
      </c>
      <c r="K140" s="589">
        <v>180</v>
      </c>
    </row>
    <row r="141" spans="1:11" ht="14.45" customHeight="1" x14ac:dyDescent="0.2">
      <c r="A141" s="570" t="s">
        <v>469</v>
      </c>
      <c r="B141" s="571" t="s">
        <v>470</v>
      </c>
      <c r="C141" s="574" t="s">
        <v>492</v>
      </c>
      <c r="D141" s="602" t="s">
        <v>493</v>
      </c>
      <c r="E141" s="574" t="s">
        <v>759</v>
      </c>
      <c r="F141" s="602" t="s">
        <v>760</v>
      </c>
      <c r="G141" s="574" t="s">
        <v>873</v>
      </c>
      <c r="H141" s="574" t="s">
        <v>874</v>
      </c>
      <c r="I141" s="588">
        <v>0.51999998092651367</v>
      </c>
      <c r="J141" s="588">
        <v>400</v>
      </c>
      <c r="K141" s="589">
        <v>208</v>
      </c>
    </row>
    <row r="142" spans="1:11" ht="14.45" customHeight="1" x14ac:dyDescent="0.2">
      <c r="A142" s="570" t="s">
        <v>469</v>
      </c>
      <c r="B142" s="571" t="s">
        <v>470</v>
      </c>
      <c r="C142" s="574" t="s">
        <v>492</v>
      </c>
      <c r="D142" s="602" t="s">
        <v>493</v>
      </c>
      <c r="E142" s="574" t="s">
        <v>763</v>
      </c>
      <c r="F142" s="602" t="s">
        <v>764</v>
      </c>
      <c r="G142" s="574" t="s">
        <v>877</v>
      </c>
      <c r="H142" s="574" t="s">
        <v>878</v>
      </c>
      <c r="I142" s="588">
        <v>4.820000171661377</v>
      </c>
      <c r="J142" s="588">
        <v>400</v>
      </c>
      <c r="K142" s="589">
        <v>1928</v>
      </c>
    </row>
    <row r="143" spans="1:11" ht="14.45" customHeight="1" x14ac:dyDescent="0.2">
      <c r="A143" s="570" t="s">
        <v>469</v>
      </c>
      <c r="B143" s="571" t="s">
        <v>470</v>
      </c>
      <c r="C143" s="574" t="s">
        <v>492</v>
      </c>
      <c r="D143" s="602" t="s">
        <v>493</v>
      </c>
      <c r="E143" s="574" t="s">
        <v>763</v>
      </c>
      <c r="F143" s="602" t="s">
        <v>764</v>
      </c>
      <c r="G143" s="574" t="s">
        <v>891</v>
      </c>
      <c r="H143" s="574" t="s">
        <v>892</v>
      </c>
      <c r="I143" s="588">
        <v>4.130000114440918</v>
      </c>
      <c r="J143" s="588">
        <v>400</v>
      </c>
      <c r="K143" s="589">
        <v>1652</v>
      </c>
    </row>
    <row r="144" spans="1:11" ht="14.45" customHeight="1" x14ac:dyDescent="0.2">
      <c r="A144" s="570" t="s">
        <v>469</v>
      </c>
      <c r="B144" s="571" t="s">
        <v>470</v>
      </c>
      <c r="C144" s="574" t="s">
        <v>492</v>
      </c>
      <c r="D144" s="602" t="s">
        <v>493</v>
      </c>
      <c r="E144" s="574" t="s">
        <v>763</v>
      </c>
      <c r="F144" s="602" t="s">
        <v>764</v>
      </c>
      <c r="G144" s="574" t="s">
        <v>769</v>
      </c>
      <c r="H144" s="574" t="s">
        <v>770</v>
      </c>
      <c r="I144" s="588">
        <v>3.7200000286102295</v>
      </c>
      <c r="J144" s="588">
        <v>400</v>
      </c>
      <c r="K144" s="589">
        <v>1488</v>
      </c>
    </row>
    <row r="145" spans="1:11" ht="14.45" customHeight="1" thickBot="1" x14ac:dyDescent="0.25">
      <c r="A145" s="578" t="s">
        <v>469</v>
      </c>
      <c r="B145" s="579" t="s">
        <v>470</v>
      </c>
      <c r="C145" s="582" t="s">
        <v>492</v>
      </c>
      <c r="D145" s="603" t="s">
        <v>493</v>
      </c>
      <c r="E145" s="582" t="s">
        <v>763</v>
      </c>
      <c r="F145" s="603" t="s">
        <v>764</v>
      </c>
      <c r="G145" s="582" t="s">
        <v>771</v>
      </c>
      <c r="H145" s="582" t="s">
        <v>772</v>
      </c>
      <c r="I145" s="590">
        <v>4.690000057220459</v>
      </c>
      <c r="J145" s="590">
        <v>400</v>
      </c>
      <c r="K145" s="591">
        <v>1876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80B8D73F-880D-4114-B94A-E7015F5E0DBF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75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1" t="s">
        <v>270</v>
      </c>
      <c r="B2" s="232"/>
    </row>
    <row r="3" spans="1:19" x14ac:dyDescent="0.25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242</v>
      </c>
      <c r="Q3" s="419"/>
      <c r="R3" s="419"/>
      <c r="S3" s="420"/>
    </row>
    <row r="4" spans="1:19" ht="15.75" thickBot="1" x14ac:dyDescent="0.3">
      <c r="A4" s="432">
        <v>2021</v>
      </c>
      <c r="B4" s="433"/>
      <c r="C4" s="434" t="s">
        <v>241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240</v>
      </c>
      <c r="J4" s="430" t="s">
        <v>183</v>
      </c>
      <c r="K4" s="408" t="s">
        <v>239</v>
      </c>
      <c r="L4" s="409"/>
      <c r="M4" s="409"/>
      <c r="N4" s="410"/>
      <c r="O4" s="411" t="s">
        <v>238</v>
      </c>
      <c r="P4" s="400" t="s">
        <v>237</v>
      </c>
      <c r="Q4" s="400" t="s">
        <v>193</v>
      </c>
      <c r="R4" s="402" t="s">
        <v>74</v>
      </c>
      <c r="S4" s="404" t="s">
        <v>192</v>
      </c>
    </row>
    <row r="5" spans="1:19" s="310" customFormat="1" ht="19.149999999999999" customHeight="1" x14ac:dyDescent="0.25">
      <c r="A5" s="406" t="s">
        <v>236</v>
      </c>
      <c r="B5" s="407"/>
      <c r="C5" s="435"/>
      <c r="D5" s="437"/>
      <c r="E5" s="437"/>
      <c r="F5" s="412"/>
      <c r="G5" s="427"/>
      <c r="H5" s="429"/>
      <c r="I5" s="429"/>
      <c r="J5" s="431"/>
      <c r="K5" s="313" t="s">
        <v>184</v>
      </c>
      <c r="L5" s="312" t="s">
        <v>185</v>
      </c>
      <c r="M5" s="312" t="s">
        <v>235</v>
      </c>
      <c r="N5" s="311" t="s">
        <v>3</v>
      </c>
      <c r="O5" s="412"/>
      <c r="P5" s="401"/>
      <c r="Q5" s="401"/>
      <c r="R5" s="403"/>
      <c r="S5" s="405"/>
    </row>
    <row r="6" spans="1:19" ht="15.75" thickBot="1" x14ac:dyDescent="0.3">
      <c r="A6" s="424" t="s">
        <v>179</v>
      </c>
      <c r="B6" s="425"/>
      <c r="C6" s="309">
        <f ca="1">SUM(Tabulka[01 uv_sk])/2</f>
        <v>14.55</v>
      </c>
      <c r="D6" s="307"/>
      <c r="E6" s="307"/>
      <c r="F6" s="306"/>
      <c r="G6" s="308">
        <f ca="1">SUM(Tabulka[05 h_vram])/2</f>
        <v>13190</v>
      </c>
      <c r="H6" s="307">
        <f ca="1">SUM(Tabulka[06 h_naduv])/2</f>
        <v>889</v>
      </c>
      <c r="I6" s="307">
        <f ca="1">SUM(Tabulka[07 h_nadzk])/2</f>
        <v>88.5</v>
      </c>
      <c r="J6" s="306">
        <f ca="1">SUM(Tabulka[08 h_oon])/2</f>
        <v>9369.5</v>
      </c>
      <c r="K6" s="308">
        <f ca="1">SUM(Tabulka[09 m_kl])/2</f>
        <v>0</v>
      </c>
      <c r="L6" s="307">
        <f ca="1">SUM(Tabulka[10 m_gr])/2</f>
        <v>0</v>
      </c>
      <c r="M6" s="307">
        <f ca="1">SUM(Tabulka[11 m_jo])/2</f>
        <v>92052</v>
      </c>
      <c r="N6" s="307">
        <f ca="1">SUM(Tabulka[12 m_oc])/2</f>
        <v>92052</v>
      </c>
      <c r="O6" s="306">
        <f ca="1">SUM(Tabulka[13 m_sk])/2</f>
        <v>15184057</v>
      </c>
      <c r="P6" s="305">
        <f ca="1">SUM(Tabulka[14_vzsk])/2</f>
        <v>0</v>
      </c>
      <c r="Q6" s="305">
        <f ca="1">SUM(Tabulka[15_vzpl])/2</f>
        <v>7613.6363636363631</v>
      </c>
      <c r="R6" s="304">
        <f ca="1">IF(Q6=0,0,P6/Q6)</f>
        <v>0</v>
      </c>
      <c r="S6" s="303">
        <f ca="1">Q6-P6</f>
        <v>7613.6363636363631</v>
      </c>
    </row>
    <row r="7" spans="1:19" hidden="1" x14ac:dyDescent="0.25">
      <c r="A7" s="302" t="s">
        <v>234</v>
      </c>
      <c r="B7" s="301" t="s">
        <v>233</v>
      </c>
      <c r="C7" s="300" t="s">
        <v>232</v>
      </c>
      <c r="D7" s="299" t="s">
        <v>231</v>
      </c>
      <c r="E7" s="298" t="s">
        <v>230</v>
      </c>
      <c r="F7" s="297" t="s">
        <v>229</v>
      </c>
      <c r="G7" s="296" t="s">
        <v>228</v>
      </c>
      <c r="H7" s="294" t="s">
        <v>227</v>
      </c>
      <c r="I7" s="294" t="s">
        <v>226</v>
      </c>
      <c r="J7" s="293" t="s">
        <v>225</v>
      </c>
      <c r="K7" s="295" t="s">
        <v>224</v>
      </c>
      <c r="L7" s="294" t="s">
        <v>223</v>
      </c>
      <c r="M7" s="294" t="s">
        <v>222</v>
      </c>
      <c r="N7" s="293" t="s">
        <v>221</v>
      </c>
      <c r="O7" s="292" t="s">
        <v>220</v>
      </c>
      <c r="P7" s="291" t="s">
        <v>219</v>
      </c>
      <c r="Q7" s="290" t="s">
        <v>218</v>
      </c>
      <c r="R7" s="289" t="s">
        <v>217</v>
      </c>
      <c r="S7" s="288" t="s">
        <v>216</v>
      </c>
    </row>
    <row r="8" spans="1:19" x14ac:dyDescent="0.25">
      <c r="A8" s="285" t="s">
        <v>215</v>
      </c>
      <c r="B8" s="284"/>
      <c r="C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4.55</v>
      </c>
      <c r="D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4010</v>
      </c>
      <c r="H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</v>
      </c>
      <c r="I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88.5</v>
      </c>
      <c r="J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1060</v>
      </c>
      <c r="K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63052</v>
      </c>
      <c r="N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63052</v>
      </c>
      <c r="O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5941063</v>
      </c>
      <c r="P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6613.6363636363631</v>
      </c>
      <c r="R8" s="287">
        <f ca="1">IF(Tabulka[[#This Row],[15_vzpl]]=0,"",Tabulka[[#This Row],[14_vzsk]]/Tabulka[[#This Row],[15_vzpl]])</f>
        <v>0</v>
      </c>
      <c r="S8" s="286">
        <f ca="1">IF(Tabulka[[#This Row],[15_vzpl]]-Tabulka[[#This Row],[14_vzsk]]=0,"",Tabulka[[#This Row],[15_vzpl]]-Tabulka[[#This Row],[14_vzsk]])</f>
        <v>6613.6363636363631</v>
      </c>
    </row>
    <row r="9" spans="1:19" x14ac:dyDescent="0.25">
      <c r="A9" s="285">
        <v>99</v>
      </c>
      <c r="B9" s="284" t="s">
        <v>903</v>
      </c>
      <c r="C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984</v>
      </c>
      <c r="H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87.5</v>
      </c>
      <c r="I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6052</v>
      </c>
      <c r="N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6052</v>
      </c>
      <c r="O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1118677</v>
      </c>
      <c r="P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6613.6363636363631</v>
      </c>
      <c r="R9" s="287">
        <f ca="1">IF(Tabulka[[#This Row],[15_vzpl]]=0,"",Tabulka[[#This Row],[14_vzsk]]/Tabulka[[#This Row],[15_vzpl]])</f>
        <v>0</v>
      </c>
      <c r="S9" s="286">
        <f ca="1">IF(Tabulka[[#This Row],[15_vzpl]]-Tabulka[[#This Row],[14_vzsk]]=0,"",Tabulka[[#This Row],[15_vzpl]]-Tabulka[[#This Row],[14_vzsk]])</f>
        <v>6613.6363636363631</v>
      </c>
    </row>
    <row r="10" spans="1:19" x14ac:dyDescent="0.25">
      <c r="A10" s="285">
        <v>100</v>
      </c>
      <c r="B10" s="284" t="s">
        <v>904</v>
      </c>
      <c r="C1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605303</v>
      </c>
      <c r="P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7" t="str">
        <f ca="1">IF(Tabulka[[#This Row],[15_vzpl]]=0,"",Tabulka[[#This Row],[14_vzsk]]/Tabulka[[#This Row],[15_vzpl]])</f>
        <v/>
      </c>
      <c r="S10" s="286" t="str">
        <f ca="1">IF(Tabulka[[#This Row],[15_vzpl]]-Tabulka[[#This Row],[14_vzsk]]=0,"",Tabulka[[#This Row],[15_vzpl]]-Tabulka[[#This Row],[14_vzsk]])</f>
        <v/>
      </c>
    </row>
    <row r="11" spans="1:19" x14ac:dyDescent="0.25">
      <c r="A11" s="285">
        <v>101</v>
      </c>
      <c r="B11" s="284" t="s">
        <v>905</v>
      </c>
      <c r="C1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3.5500000000000003</v>
      </c>
      <c r="D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3026</v>
      </c>
      <c r="H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178.5</v>
      </c>
      <c r="I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88.5</v>
      </c>
      <c r="J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1060</v>
      </c>
      <c r="K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57000</v>
      </c>
      <c r="N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57000</v>
      </c>
      <c r="O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4217083</v>
      </c>
      <c r="P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7" t="str">
        <f ca="1">IF(Tabulka[[#This Row],[15_vzpl]]=0,"",Tabulka[[#This Row],[14_vzsk]]/Tabulka[[#This Row],[15_vzpl]])</f>
        <v/>
      </c>
      <c r="S11" s="286" t="str">
        <f ca="1">IF(Tabulka[[#This Row],[15_vzpl]]-Tabulka[[#This Row],[14_vzsk]]=0,"",Tabulka[[#This Row],[15_vzpl]]-Tabulka[[#This Row],[14_vzsk]])</f>
        <v/>
      </c>
    </row>
    <row r="12" spans="1:19" x14ac:dyDescent="0.25">
      <c r="A12" s="285" t="s">
        <v>894</v>
      </c>
      <c r="B12" s="284"/>
      <c r="C1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5.5</v>
      </c>
      <c r="D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5088</v>
      </c>
      <c r="H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448.5</v>
      </c>
      <c r="I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</v>
      </c>
      <c r="K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N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O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5792316</v>
      </c>
      <c r="P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999.99999999999989</v>
      </c>
      <c r="R12" s="287">
        <f ca="1">IF(Tabulka[[#This Row],[15_vzpl]]=0,"",Tabulka[[#This Row],[14_vzsk]]/Tabulka[[#This Row],[15_vzpl]])</f>
        <v>0</v>
      </c>
      <c r="S12" s="286">
        <f ca="1">IF(Tabulka[[#This Row],[15_vzpl]]-Tabulka[[#This Row],[14_vzsk]]=0,"",Tabulka[[#This Row],[15_vzpl]]-Tabulka[[#This Row],[14_vzsk]])</f>
        <v>999.99999999999989</v>
      </c>
    </row>
    <row r="13" spans="1:19" x14ac:dyDescent="0.25">
      <c r="A13" s="285">
        <v>303</v>
      </c>
      <c r="B13" s="284" t="s">
        <v>906</v>
      </c>
      <c r="C1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976</v>
      </c>
      <c r="H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</v>
      </c>
      <c r="I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</v>
      </c>
      <c r="K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1225983</v>
      </c>
      <c r="P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999.99999999999989</v>
      </c>
      <c r="R13" s="287">
        <f ca="1">IF(Tabulka[[#This Row],[15_vzpl]]=0,"",Tabulka[[#This Row],[14_vzsk]]/Tabulka[[#This Row],[15_vzpl]])</f>
        <v>0</v>
      </c>
      <c r="S13" s="286">
        <f ca="1">IF(Tabulka[[#This Row],[15_vzpl]]-Tabulka[[#This Row],[14_vzsk]]=0,"",Tabulka[[#This Row],[15_vzpl]]-Tabulka[[#This Row],[14_vzsk]])</f>
        <v>999.99999999999989</v>
      </c>
    </row>
    <row r="14" spans="1:19" x14ac:dyDescent="0.25">
      <c r="A14" s="285">
        <v>304</v>
      </c>
      <c r="B14" s="284" t="s">
        <v>907</v>
      </c>
      <c r="C1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2812</v>
      </c>
      <c r="H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244.5</v>
      </c>
      <c r="I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N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O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2144017</v>
      </c>
      <c r="P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7" t="str">
        <f ca="1">IF(Tabulka[[#This Row],[15_vzpl]]=0,"",Tabulka[[#This Row],[14_vzsk]]/Tabulka[[#This Row],[15_vzpl]])</f>
        <v/>
      </c>
      <c r="S14" s="286" t="str">
        <f ca="1">IF(Tabulka[[#This Row],[15_vzpl]]-Tabulka[[#This Row],[14_vzsk]]=0,"",Tabulka[[#This Row],[15_vzpl]]-Tabulka[[#This Row],[14_vzsk]])</f>
        <v/>
      </c>
    </row>
    <row r="15" spans="1:19" x14ac:dyDescent="0.25">
      <c r="A15" s="285">
        <v>305</v>
      </c>
      <c r="B15" s="284" t="s">
        <v>908</v>
      </c>
      <c r="C1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912</v>
      </c>
      <c r="H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</v>
      </c>
      <c r="I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873593</v>
      </c>
      <c r="P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7" t="str">
        <f ca="1">IF(Tabulka[[#This Row],[15_vzpl]]=0,"",Tabulka[[#This Row],[14_vzsk]]/Tabulka[[#This Row],[15_vzpl]])</f>
        <v/>
      </c>
      <c r="S15" s="286" t="str">
        <f ca="1">IF(Tabulka[[#This Row],[15_vzpl]]-Tabulka[[#This Row],[14_vzsk]]=0,"",Tabulka[[#This Row],[15_vzpl]]-Tabulka[[#This Row],[14_vzsk]])</f>
        <v/>
      </c>
    </row>
    <row r="16" spans="1:19" x14ac:dyDescent="0.25">
      <c r="A16" s="285">
        <v>306</v>
      </c>
      <c r="B16" s="284" t="s">
        <v>909</v>
      </c>
      <c r="C16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373316</v>
      </c>
      <c r="P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7" t="str">
        <f ca="1">IF(Tabulka[[#This Row],[15_vzpl]]=0,"",Tabulka[[#This Row],[14_vzsk]]/Tabulka[[#This Row],[15_vzpl]])</f>
        <v/>
      </c>
      <c r="S16" s="286" t="str">
        <f ca="1">IF(Tabulka[[#This Row],[15_vzpl]]-Tabulka[[#This Row],[14_vzsk]]=0,"",Tabulka[[#This Row],[15_vzpl]]-Tabulka[[#This Row],[14_vzsk]])</f>
        <v/>
      </c>
    </row>
    <row r="17" spans="1:19" x14ac:dyDescent="0.25">
      <c r="A17" s="285">
        <v>307</v>
      </c>
      <c r="B17" s="284" t="s">
        <v>910</v>
      </c>
      <c r="C17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22321</v>
      </c>
      <c r="P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7" t="str">
        <f ca="1">IF(Tabulka[[#This Row],[15_vzpl]]=0,"",Tabulka[[#This Row],[14_vzsk]]/Tabulka[[#This Row],[15_vzpl]])</f>
        <v/>
      </c>
      <c r="S17" s="286" t="str">
        <f ca="1">IF(Tabulka[[#This Row],[15_vzpl]]-Tabulka[[#This Row],[14_vzsk]]=0,"",Tabulka[[#This Row],[15_vzpl]]-Tabulka[[#This Row],[14_vzsk]])</f>
        <v/>
      </c>
    </row>
    <row r="18" spans="1:19" x14ac:dyDescent="0.25">
      <c r="A18" s="285">
        <v>309</v>
      </c>
      <c r="B18" s="284" t="s">
        <v>911</v>
      </c>
      <c r="C1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189951</v>
      </c>
      <c r="P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7" t="str">
        <f ca="1">IF(Tabulka[[#This Row],[15_vzpl]]=0,"",Tabulka[[#This Row],[14_vzsk]]/Tabulka[[#This Row],[15_vzpl]])</f>
        <v/>
      </c>
      <c r="S18" s="286" t="str">
        <f ca="1">IF(Tabulka[[#This Row],[15_vzpl]]-Tabulka[[#This Row],[14_vzsk]]=0,"",Tabulka[[#This Row],[15_vzpl]]-Tabulka[[#This Row],[14_vzsk]])</f>
        <v/>
      </c>
    </row>
    <row r="19" spans="1:19" x14ac:dyDescent="0.25">
      <c r="A19" s="285">
        <v>310</v>
      </c>
      <c r="B19" s="284" t="s">
        <v>912</v>
      </c>
      <c r="C1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514259</v>
      </c>
      <c r="P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7" t="str">
        <f ca="1">IF(Tabulka[[#This Row],[15_vzpl]]=0,"",Tabulka[[#This Row],[14_vzsk]]/Tabulka[[#This Row],[15_vzpl]])</f>
        <v/>
      </c>
      <c r="S19" s="286" t="str">
        <f ca="1">IF(Tabulka[[#This Row],[15_vzpl]]-Tabulka[[#This Row],[14_vzsk]]=0,"",Tabulka[[#This Row],[15_vzpl]]-Tabulka[[#This Row],[14_vzsk]])</f>
        <v/>
      </c>
    </row>
    <row r="20" spans="1:19" x14ac:dyDescent="0.25">
      <c r="A20" s="285">
        <v>410</v>
      </c>
      <c r="B20" s="284" t="s">
        <v>913</v>
      </c>
      <c r="C2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315488</v>
      </c>
      <c r="P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7" t="str">
        <f ca="1">IF(Tabulka[[#This Row],[15_vzpl]]=0,"",Tabulka[[#This Row],[14_vzsk]]/Tabulka[[#This Row],[15_vzpl]])</f>
        <v/>
      </c>
      <c r="S20" s="286" t="str">
        <f ca="1">IF(Tabulka[[#This Row],[15_vzpl]]-Tabulka[[#This Row],[14_vzsk]]=0,"",Tabulka[[#This Row],[15_vzpl]]-Tabulka[[#This Row],[14_vzsk]])</f>
        <v/>
      </c>
    </row>
    <row r="21" spans="1:19" x14ac:dyDescent="0.25">
      <c r="A21" s="285">
        <v>424</v>
      </c>
      <c r="B21" s="284" t="s">
        <v>914</v>
      </c>
      <c r="C2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388</v>
      </c>
      <c r="H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133388</v>
      </c>
      <c r="P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7" t="str">
        <f ca="1">IF(Tabulka[[#This Row],[15_vzpl]]=0,"",Tabulka[[#This Row],[14_vzsk]]/Tabulka[[#This Row],[15_vzpl]])</f>
        <v/>
      </c>
      <c r="S21" s="286" t="str">
        <f ca="1">IF(Tabulka[[#This Row],[15_vzpl]]-Tabulka[[#This Row],[14_vzsk]]=0,"",Tabulka[[#This Row],[15_vzpl]]-Tabulka[[#This Row],[14_vzsk]])</f>
        <v/>
      </c>
    </row>
    <row r="22" spans="1:19" x14ac:dyDescent="0.25">
      <c r="A22" s="285" t="s">
        <v>895</v>
      </c>
      <c r="B22" s="284"/>
      <c r="C2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4.5</v>
      </c>
      <c r="D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4092</v>
      </c>
      <c r="H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174.5</v>
      </c>
      <c r="I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8040.5</v>
      </c>
      <c r="K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24000</v>
      </c>
      <c r="N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24000</v>
      </c>
      <c r="O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3450678</v>
      </c>
      <c r="P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7" t="str">
        <f ca="1">IF(Tabulka[[#This Row],[15_vzpl]]=0,"",Tabulka[[#This Row],[14_vzsk]]/Tabulka[[#This Row],[15_vzpl]])</f>
        <v/>
      </c>
      <c r="S22" s="286" t="str">
        <f ca="1">IF(Tabulka[[#This Row],[15_vzpl]]-Tabulka[[#This Row],[14_vzsk]]=0,"",Tabulka[[#This Row],[15_vzpl]]-Tabulka[[#This Row],[14_vzsk]])</f>
        <v/>
      </c>
    </row>
    <row r="23" spans="1:19" x14ac:dyDescent="0.25">
      <c r="A23" s="285">
        <v>30</v>
      </c>
      <c r="B23" s="284" t="s">
        <v>915</v>
      </c>
      <c r="C2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4.5</v>
      </c>
      <c r="D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4092</v>
      </c>
      <c r="H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174.5</v>
      </c>
      <c r="I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8040.5</v>
      </c>
      <c r="K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24000</v>
      </c>
      <c r="N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24000</v>
      </c>
      <c r="O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3450678</v>
      </c>
      <c r="P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7" t="str">
        <f ca="1">IF(Tabulka[[#This Row],[15_vzpl]]=0,"",Tabulka[[#This Row],[14_vzsk]]/Tabulka[[#This Row],[15_vzpl]])</f>
        <v/>
      </c>
      <c r="S23" s="286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244</v>
      </c>
    </row>
    <row r="25" spans="1:19" x14ac:dyDescent="0.25">
      <c r="A25" s="113" t="s">
        <v>160</v>
      </c>
    </row>
    <row r="26" spans="1:19" x14ac:dyDescent="0.25">
      <c r="A26" s="114" t="s">
        <v>214</v>
      </c>
    </row>
    <row r="27" spans="1:19" x14ac:dyDescent="0.25">
      <c r="A27" s="277" t="s">
        <v>213</v>
      </c>
    </row>
    <row r="28" spans="1:19" x14ac:dyDescent="0.25">
      <c r="A28" s="234" t="s">
        <v>189</v>
      </c>
    </row>
    <row r="29" spans="1:19" x14ac:dyDescent="0.25">
      <c r="A29" s="236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21BF0BAA-DF44-49AE-9B26-2C7B418A63FE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1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6312.3037699999995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244.86613999999997</v>
      </c>
      <c r="E7" s="165">
        <f t="shared" ref="E7:E15" si="0">IF(C7=0,0,D7/C7)</f>
        <v>0</v>
      </c>
    </row>
    <row r="8" spans="1:5" ht="14.45" customHeight="1" x14ac:dyDescent="0.25">
      <c r="A8" s="256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6" t="str">
        <f>HYPERLINK("#'LŽ Statim'!A1","Podíl statimových žádanek (max. 30%)")</f>
        <v>Podíl statimových žádanek (max. 30%)</v>
      </c>
      <c r="B9" s="254" t="s">
        <v>206</v>
      </c>
      <c r="C9" s="255">
        <v>0.3</v>
      </c>
      <c r="D9" s="255">
        <f>IF('LŽ Statim'!G3="",0,'LŽ Statim'!G3)</f>
        <v>0.22680412371134021</v>
      </c>
      <c r="E9" s="165">
        <f>IF(C9=0,0,D9/C9)</f>
        <v>0.75601374570446733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6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0.92636886543968611</v>
      </c>
      <c r="E11" s="165">
        <f t="shared" si="0"/>
        <v>1.5439481090661435</v>
      </c>
    </row>
    <row r="12" spans="1:5" ht="14.45" customHeight="1" x14ac:dyDescent="0.25">
      <c r="A12" s="256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1</v>
      </c>
      <c r="E12" s="165">
        <f t="shared" si="0"/>
        <v>1.25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55.358299999999993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4852.4262199999994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0</v>
      </c>
      <c r="D18" s="183">
        <f ca="1">IF(ISERROR(VLOOKUP("Výnosy celkem",INDIRECT("HI!$A:$G"),5,0)),0,VLOOKUP("Výnosy celkem",INDIRECT("HI!$A:$G"),5,0))</f>
        <v>22763.717350000003</v>
      </c>
      <c r="E18" s="184">
        <f t="shared" ref="E18:E23" ca="1" si="1">IF(C18=0,0,D18/C18)</f>
        <v>0</v>
      </c>
    </row>
    <row r="19" spans="1:5" ht="14.45" customHeight="1" x14ac:dyDescent="0.25">
      <c r="A19" s="324" t="str">
        <f>HYPERLINK("#HI!A1","Ambulance (body za výkony)")</f>
        <v>Ambulance (body za výkony)</v>
      </c>
      <c r="B19" s="163"/>
      <c r="C19" s="164">
        <f ca="1">IF(ISERROR(VLOOKUP("Ambulance *",INDIRECT("HI!$A:$G"),6,0)),0,VLOOKUP("Ambulance *",INDIRECT("HI!$A:$G"),6,0))</f>
        <v>0</v>
      </c>
      <c r="D19" s="164">
        <f ca="1">IF(ISERROR(VLOOKUP("Ambulance *",INDIRECT("HI!$A:$G"),5,0)),0,VLOOKUP("Ambulance *",INDIRECT("HI!$A:$G"),5,0))</f>
        <v>22763.717350000003</v>
      </c>
      <c r="E19" s="165">
        <f t="shared" ca="1" si="1"/>
        <v>0</v>
      </c>
    </row>
    <row r="20" spans="1:5" ht="14.45" customHeight="1" x14ac:dyDescent="0.25">
      <c r="A20" s="263" t="str">
        <f>HYPERLINK("#'ZV Vykáz.-A'!A1","Zdravotní výkony vykázané u ambulantních pacientů (min. 100 % 2016)")</f>
        <v>Zdravotní výkony vykázané u ambulantních pacientů (min. 100 % 2016)</v>
      </c>
      <c r="B20" s="264" t="s">
        <v>122</v>
      </c>
      <c r="C20" s="169">
        <v>1</v>
      </c>
      <c r="D20" s="169">
        <f>IF(ISERROR(VLOOKUP("Celkem:",'ZV Vykáz.-A'!$A:$AB,10,0)),"",VLOOKUP("Celkem:",'ZV Vykáz.-A'!$A:$AB,10,0))</f>
        <v>16.882906010803755</v>
      </c>
      <c r="E20" s="165">
        <f t="shared" si="1"/>
        <v>16.882906010803755</v>
      </c>
    </row>
    <row r="21" spans="1:5" ht="14.45" customHeight="1" x14ac:dyDescent="0.25">
      <c r="A21" s="262" t="str">
        <f>HYPERLINK("#'ZV Vykáz.-A'!A1","Specializovaná ambulantní péče")</f>
        <v>Specializovaná ambulantní péče</v>
      </c>
      <c r="B21" s="264" t="s">
        <v>122</v>
      </c>
      <c r="C21" s="169">
        <v>1</v>
      </c>
      <c r="D21" s="255">
        <f>IF(ISERROR(VLOOKUP("Specializovaná ambulantní péče",'ZV Vykáz.-A'!$A:$AB,10,0)),"",VLOOKUP("Specializovaná ambulantní péče",'ZV Vykáz.-A'!$A:$AB,10,0))</f>
        <v>0</v>
      </c>
      <c r="E21" s="165">
        <f t="shared" si="1"/>
        <v>0</v>
      </c>
    </row>
    <row r="22" spans="1:5" ht="14.45" customHeight="1" x14ac:dyDescent="0.25">
      <c r="A22" s="262" t="str">
        <f>HYPERLINK("#'ZV Vykáz.-A'!A1","Ambulantní péče ve vyjmenovaných odbornostech (§9)")</f>
        <v>Ambulantní péče ve vyjmenovaných odbornostech (§9)</v>
      </c>
      <c r="B22" s="264" t="s">
        <v>122</v>
      </c>
      <c r="C22" s="169">
        <v>1</v>
      </c>
      <c r="D22" s="255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5" customHeight="1" x14ac:dyDescent="0.2">
      <c r="A23" s="185" t="str">
        <f>HYPERLINK("#'ZV Vykáz.-H'!A1","Zdravotní výkony vykázané u hospitalizovaných pacientů (max. 85 %)")</f>
        <v>Zdravotní výkony vykázané u hospitalizovaných pacientů (max. 85 %)</v>
      </c>
      <c r="B23" s="264" t="s">
        <v>124</v>
      </c>
      <c r="C23" s="169">
        <v>0.85</v>
      </c>
      <c r="D23" s="169" t="str">
        <f>IF(ISERROR(VLOOKUP("Celkem:",'ZV Vykáz.-H'!$A:$S,7,0)),"",VLOOKUP("Celkem:",'ZV Vykáz.-H'!$A:$S,7,0))</f>
        <v/>
      </c>
      <c r="E23" s="165" t="e">
        <f t="shared" si="1"/>
        <v>#VALUE!</v>
      </c>
    </row>
    <row r="24" spans="1:5" ht="14.45" customHeight="1" x14ac:dyDescent="0.2">
      <c r="A24" s="186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7" t="s">
        <v>155</v>
      </c>
      <c r="B25" s="174"/>
      <c r="C25" s="175"/>
      <c r="D25" s="175"/>
      <c r="E25" s="176"/>
    </row>
    <row r="26" spans="1:5" ht="14.45" customHeight="1" thickBot="1" x14ac:dyDescent="0.25">
      <c r="A26" s="188"/>
      <c r="B26" s="189"/>
      <c r="C26" s="190"/>
      <c r="D26" s="190"/>
      <c r="E26" s="191"/>
    </row>
    <row r="27" spans="1:5" ht="14.45" customHeight="1" thickBot="1" x14ac:dyDescent="0.25">
      <c r="A27" s="192" t="s">
        <v>156</v>
      </c>
      <c r="B27" s="193"/>
      <c r="C27" s="194"/>
      <c r="D27" s="194"/>
      <c r="E27" s="195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95E0A5E6-1415-44C5-A376-245F83E4F97B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00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902</v>
      </c>
    </row>
    <row r="2" spans="1:19" x14ac:dyDescent="0.25">
      <c r="A2" s="231" t="s">
        <v>270</v>
      </c>
    </row>
    <row r="3" spans="1:19" x14ac:dyDescent="0.25">
      <c r="A3" s="323" t="s">
        <v>166</v>
      </c>
      <c r="B3" s="322">
        <v>2021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1" t="s">
        <v>167</v>
      </c>
      <c r="B4" s="320">
        <v>1</v>
      </c>
      <c r="C4" s="315">
        <v>1</v>
      </c>
      <c r="D4" s="315" t="s">
        <v>215</v>
      </c>
      <c r="E4" s="314">
        <v>4.55</v>
      </c>
      <c r="F4" s="314"/>
      <c r="G4" s="314"/>
      <c r="H4" s="314"/>
      <c r="I4" s="314">
        <v>590</v>
      </c>
      <c r="J4" s="314"/>
      <c r="K4" s="314"/>
      <c r="L4" s="314">
        <v>126</v>
      </c>
      <c r="M4" s="314"/>
      <c r="N4" s="314"/>
      <c r="O4" s="314"/>
      <c r="P4" s="314"/>
      <c r="Q4" s="314">
        <v>752242</v>
      </c>
      <c r="R4" s="314"/>
      <c r="S4" s="314">
        <v>1102.2727272727273</v>
      </c>
    </row>
    <row r="5" spans="1:19" x14ac:dyDescent="0.25">
      <c r="A5" s="319" t="s">
        <v>168</v>
      </c>
      <c r="B5" s="318">
        <v>2</v>
      </c>
      <c r="C5">
        <v>1</v>
      </c>
      <c r="D5">
        <v>99</v>
      </c>
      <c r="E5">
        <v>1</v>
      </c>
      <c r="I5">
        <v>168</v>
      </c>
      <c r="Q5">
        <v>80818</v>
      </c>
      <c r="S5">
        <v>1102.2727272727273</v>
      </c>
    </row>
    <row r="6" spans="1:19" x14ac:dyDescent="0.25">
      <c r="A6" s="321" t="s">
        <v>169</v>
      </c>
      <c r="B6" s="320">
        <v>3</v>
      </c>
      <c r="C6">
        <v>1</v>
      </c>
      <c r="D6">
        <v>100</v>
      </c>
      <c r="Q6">
        <v>49640</v>
      </c>
    </row>
    <row r="7" spans="1:19" x14ac:dyDescent="0.25">
      <c r="A7" s="319" t="s">
        <v>170</v>
      </c>
      <c r="B7" s="318">
        <v>4</v>
      </c>
      <c r="C7">
        <v>1</v>
      </c>
      <c r="D7">
        <v>101</v>
      </c>
      <c r="E7">
        <v>3.55</v>
      </c>
      <c r="I7">
        <v>422</v>
      </c>
      <c r="L7">
        <v>126</v>
      </c>
      <c r="Q7">
        <v>621784</v>
      </c>
    </row>
    <row r="8" spans="1:19" x14ac:dyDescent="0.25">
      <c r="A8" s="321" t="s">
        <v>171</v>
      </c>
      <c r="B8" s="320">
        <v>5</v>
      </c>
      <c r="C8">
        <v>1</v>
      </c>
      <c r="D8" t="s">
        <v>894</v>
      </c>
      <c r="E8">
        <v>5.5</v>
      </c>
      <c r="I8">
        <v>740</v>
      </c>
      <c r="L8">
        <v>36</v>
      </c>
      <c r="Q8">
        <v>637963</v>
      </c>
      <c r="S8">
        <v>166.66666666666666</v>
      </c>
    </row>
    <row r="9" spans="1:19" x14ac:dyDescent="0.25">
      <c r="A9" s="319" t="s">
        <v>172</v>
      </c>
      <c r="B9" s="318">
        <v>6</v>
      </c>
      <c r="C9">
        <v>1</v>
      </c>
      <c r="D9">
        <v>303</v>
      </c>
      <c r="E9">
        <v>1</v>
      </c>
      <c r="I9">
        <v>168</v>
      </c>
      <c r="L9">
        <v>36</v>
      </c>
      <c r="Q9">
        <v>151287</v>
      </c>
      <c r="S9">
        <v>166.66666666666666</v>
      </c>
    </row>
    <row r="10" spans="1:19" x14ac:dyDescent="0.25">
      <c r="A10" s="321" t="s">
        <v>173</v>
      </c>
      <c r="B10" s="320">
        <v>7</v>
      </c>
      <c r="C10">
        <v>1</v>
      </c>
      <c r="D10">
        <v>304</v>
      </c>
      <c r="E10">
        <v>3</v>
      </c>
      <c r="I10">
        <v>400</v>
      </c>
      <c r="Q10">
        <v>230399</v>
      </c>
    </row>
    <row r="11" spans="1:19" x14ac:dyDescent="0.25">
      <c r="A11" s="319" t="s">
        <v>174</v>
      </c>
      <c r="B11" s="318">
        <v>8</v>
      </c>
      <c r="C11">
        <v>1</v>
      </c>
      <c r="D11">
        <v>305</v>
      </c>
      <c r="E11">
        <v>1</v>
      </c>
      <c r="I11">
        <v>88</v>
      </c>
      <c r="Q11">
        <v>130702</v>
      </c>
    </row>
    <row r="12" spans="1:19" x14ac:dyDescent="0.25">
      <c r="A12" s="321" t="s">
        <v>175</v>
      </c>
      <c r="B12" s="320">
        <v>9</v>
      </c>
      <c r="C12">
        <v>1</v>
      </c>
      <c r="D12">
        <v>306</v>
      </c>
      <c r="Q12">
        <v>31845</v>
      </c>
    </row>
    <row r="13" spans="1:19" x14ac:dyDescent="0.25">
      <c r="A13" s="319" t="s">
        <v>176</v>
      </c>
      <c r="B13" s="318">
        <v>10</v>
      </c>
      <c r="C13">
        <v>1</v>
      </c>
      <c r="D13">
        <v>310</v>
      </c>
      <c r="Q13">
        <v>55546</v>
      </c>
    </row>
    <row r="14" spans="1:19" x14ac:dyDescent="0.25">
      <c r="A14" s="321" t="s">
        <v>177</v>
      </c>
      <c r="B14" s="320">
        <v>11</v>
      </c>
      <c r="C14">
        <v>1</v>
      </c>
      <c r="D14">
        <v>410</v>
      </c>
      <c r="Q14">
        <v>18687</v>
      </c>
    </row>
    <row r="15" spans="1:19" x14ac:dyDescent="0.25">
      <c r="A15" s="319" t="s">
        <v>178</v>
      </c>
      <c r="B15" s="318">
        <v>12</v>
      </c>
      <c r="C15">
        <v>1</v>
      </c>
      <c r="D15">
        <v>424</v>
      </c>
      <c r="E15">
        <v>0.5</v>
      </c>
      <c r="I15">
        <v>84</v>
      </c>
      <c r="Q15">
        <v>19497</v>
      </c>
    </row>
    <row r="16" spans="1:19" x14ac:dyDescent="0.25">
      <c r="A16" s="317" t="s">
        <v>166</v>
      </c>
      <c r="B16" s="316">
        <v>2021</v>
      </c>
      <c r="C16">
        <v>1</v>
      </c>
      <c r="D16" t="s">
        <v>895</v>
      </c>
      <c r="E16">
        <v>2</v>
      </c>
      <c r="I16">
        <v>152</v>
      </c>
      <c r="L16">
        <v>743</v>
      </c>
      <c r="Q16">
        <v>337245</v>
      </c>
    </row>
    <row r="17" spans="3:19" x14ac:dyDescent="0.25">
      <c r="C17">
        <v>1</v>
      </c>
      <c r="D17">
        <v>30</v>
      </c>
      <c r="E17">
        <v>2</v>
      </c>
      <c r="I17">
        <v>152</v>
      </c>
      <c r="L17">
        <v>743</v>
      </c>
      <c r="Q17">
        <v>337245</v>
      </c>
    </row>
    <row r="18" spans="3:19" x14ac:dyDescent="0.25">
      <c r="C18" t="s">
        <v>896</v>
      </c>
      <c r="E18">
        <v>12.05</v>
      </c>
      <c r="I18">
        <v>1482</v>
      </c>
      <c r="L18">
        <v>905</v>
      </c>
      <c r="Q18">
        <v>1727450</v>
      </c>
      <c r="S18">
        <v>1268.939393939394</v>
      </c>
    </row>
    <row r="19" spans="3:19" x14ac:dyDescent="0.25">
      <c r="C19">
        <v>2</v>
      </c>
      <c r="D19" t="s">
        <v>215</v>
      </c>
      <c r="E19">
        <v>4.55</v>
      </c>
      <c r="I19">
        <v>600</v>
      </c>
      <c r="L19">
        <v>188</v>
      </c>
      <c r="O19">
        <v>25000</v>
      </c>
      <c r="P19">
        <v>25000</v>
      </c>
      <c r="Q19">
        <v>752776</v>
      </c>
      <c r="S19">
        <v>1102.2727272727273</v>
      </c>
    </row>
    <row r="20" spans="3:19" x14ac:dyDescent="0.25">
      <c r="C20">
        <v>2</v>
      </c>
      <c r="D20">
        <v>99</v>
      </c>
      <c r="E20">
        <v>1</v>
      </c>
      <c r="I20">
        <v>160</v>
      </c>
      <c r="Q20">
        <v>83181</v>
      </c>
      <c r="S20">
        <v>1102.2727272727273</v>
      </c>
    </row>
    <row r="21" spans="3:19" x14ac:dyDescent="0.25">
      <c r="C21">
        <v>2</v>
      </c>
      <c r="D21">
        <v>100</v>
      </c>
      <c r="Q21">
        <v>101470</v>
      </c>
    </row>
    <row r="22" spans="3:19" x14ac:dyDescent="0.25">
      <c r="C22">
        <v>2</v>
      </c>
      <c r="D22">
        <v>101</v>
      </c>
      <c r="E22">
        <v>3.55</v>
      </c>
      <c r="I22">
        <v>440</v>
      </c>
      <c r="L22">
        <v>188</v>
      </c>
      <c r="O22">
        <v>25000</v>
      </c>
      <c r="P22">
        <v>25000</v>
      </c>
      <c r="Q22">
        <v>568125</v>
      </c>
    </row>
    <row r="23" spans="3:19" x14ac:dyDescent="0.25">
      <c r="C23">
        <v>2</v>
      </c>
      <c r="D23" t="s">
        <v>894</v>
      </c>
      <c r="E23">
        <v>5.5</v>
      </c>
      <c r="I23">
        <v>804</v>
      </c>
      <c r="L23">
        <v>28</v>
      </c>
      <c r="Q23">
        <v>672107</v>
      </c>
      <c r="S23">
        <v>166.66666666666666</v>
      </c>
    </row>
    <row r="24" spans="3:19" x14ac:dyDescent="0.25">
      <c r="C24">
        <v>2</v>
      </c>
      <c r="D24">
        <v>303</v>
      </c>
      <c r="E24">
        <v>1</v>
      </c>
      <c r="I24">
        <v>160</v>
      </c>
      <c r="L24">
        <v>28</v>
      </c>
      <c r="Q24">
        <v>144423</v>
      </c>
      <c r="S24">
        <v>166.66666666666666</v>
      </c>
    </row>
    <row r="25" spans="3:19" x14ac:dyDescent="0.25">
      <c r="C25">
        <v>2</v>
      </c>
      <c r="D25">
        <v>304</v>
      </c>
      <c r="E25">
        <v>3</v>
      </c>
      <c r="I25">
        <v>424</v>
      </c>
      <c r="Q25">
        <v>212539</v>
      </c>
    </row>
    <row r="26" spans="3:19" x14ac:dyDescent="0.25">
      <c r="C26">
        <v>2</v>
      </c>
      <c r="D26">
        <v>305</v>
      </c>
      <c r="E26">
        <v>1</v>
      </c>
      <c r="I26">
        <v>160</v>
      </c>
      <c r="Q26">
        <v>129143</v>
      </c>
    </row>
    <row r="27" spans="3:19" x14ac:dyDescent="0.25">
      <c r="C27">
        <v>2</v>
      </c>
      <c r="D27">
        <v>306</v>
      </c>
      <c r="Q27">
        <v>49610</v>
      </c>
    </row>
    <row r="28" spans="3:19" x14ac:dyDescent="0.25">
      <c r="C28">
        <v>2</v>
      </c>
      <c r="D28">
        <v>307</v>
      </c>
      <c r="Q28">
        <v>6029</v>
      </c>
    </row>
    <row r="29" spans="3:19" x14ac:dyDescent="0.25">
      <c r="C29">
        <v>2</v>
      </c>
      <c r="D29">
        <v>310</v>
      </c>
      <c r="Q29">
        <v>43830</v>
      </c>
    </row>
    <row r="30" spans="3:19" x14ac:dyDescent="0.25">
      <c r="C30">
        <v>2</v>
      </c>
      <c r="D30">
        <v>410</v>
      </c>
      <c r="Q30">
        <v>66590</v>
      </c>
    </row>
    <row r="31" spans="3:19" x14ac:dyDescent="0.25">
      <c r="C31">
        <v>2</v>
      </c>
      <c r="D31">
        <v>424</v>
      </c>
      <c r="E31">
        <v>0.5</v>
      </c>
      <c r="I31">
        <v>60</v>
      </c>
      <c r="Q31">
        <v>19943</v>
      </c>
    </row>
    <row r="32" spans="3:19" x14ac:dyDescent="0.25">
      <c r="C32">
        <v>2</v>
      </c>
      <c r="D32" t="s">
        <v>895</v>
      </c>
      <c r="E32">
        <v>5</v>
      </c>
      <c r="I32">
        <v>568</v>
      </c>
      <c r="L32">
        <v>1068</v>
      </c>
      <c r="Q32">
        <v>442848</v>
      </c>
    </row>
    <row r="33" spans="3:19" x14ac:dyDescent="0.25">
      <c r="C33">
        <v>2</v>
      </c>
      <c r="D33">
        <v>30</v>
      </c>
      <c r="E33">
        <v>5</v>
      </c>
      <c r="I33">
        <v>568</v>
      </c>
      <c r="L33">
        <v>1068</v>
      </c>
      <c r="Q33">
        <v>442848</v>
      </c>
    </row>
    <row r="34" spans="3:19" x14ac:dyDescent="0.25">
      <c r="C34" t="s">
        <v>897</v>
      </c>
      <c r="E34">
        <v>15.05</v>
      </c>
      <c r="I34">
        <v>1972</v>
      </c>
      <c r="L34">
        <v>1284</v>
      </c>
      <c r="O34">
        <v>25000</v>
      </c>
      <c r="P34">
        <v>25000</v>
      </c>
      <c r="Q34">
        <v>1867731</v>
      </c>
      <c r="S34">
        <v>1268.939393939394</v>
      </c>
    </row>
    <row r="35" spans="3:19" x14ac:dyDescent="0.25">
      <c r="C35">
        <v>3</v>
      </c>
      <c r="D35" t="s">
        <v>215</v>
      </c>
      <c r="E35">
        <v>4.55</v>
      </c>
      <c r="I35">
        <v>696</v>
      </c>
      <c r="J35">
        <v>143</v>
      </c>
      <c r="K35">
        <v>40</v>
      </c>
      <c r="L35">
        <v>206</v>
      </c>
      <c r="O35">
        <v>38052</v>
      </c>
      <c r="P35">
        <v>38052</v>
      </c>
      <c r="Q35">
        <v>1086128</v>
      </c>
      <c r="S35">
        <v>1102.2727272727273</v>
      </c>
    </row>
    <row r="36" spans="3:19" x14ac:dyDescent="0.25">
      <c r="C36">
        <v>3</v>
      </c>
      <c r="D36">
        <v>99</v>
      </c>
      <c r="E36">
        <v>1</v>
      </c>
      <c r="I36">
        <v>184</v>
      </c>
      <c r="J36">
        <v>68</v>
      </c>
      <c r="O36">
        <v>6052</v>
      </c>
      <c r="P36">
        <v>6052</v>
      </c>
      <c r="Q36">
        <v>170542</v>
      </c>
      <c r="S36">
        <v>1102.2727272727273</v>
      </c>
    </row>
    <row r="37" spans="3:19" x14ac:dyDescent="0.25">
      <c r="C37">
        <v>3</v>
      </c>
      <c r="D37">
        <v>100</v>
      </c>
      <c r="Q37">
        <v>148649</v>
      </c>
    </row>
    <row r="38" spans="3:19" x14ac:dyDescent="0.25">
      <c r="C38">
        <v>3</v>
      </c>
      <c r="D38">
        <v>101</v>
      </c>
      <c r="E38">
        <v>3.55</v>
      </c>
      <c r="I38">
        <v>512</v>
      </c>
      <c r="J38">
        <v>75</v>
      </c>
      <c r="K38">
        <v>40</v>
      </c>
      <c r="L38">
        <v>206</v>
      </c>
      <c r="O38">
        <v>32000</v>
      </c>
      <c r="P38">
        <v>32000</v>
      </c>
      <c r="Q38">
        <v>766937</v>
      </c>
    </row>
    <row r="39" spans="3:19" x14ac:dyDescent="0.25">
      <c r="C39">
        <v>3</v>
      </c>
      <c r="D39" t="s">
        <v>894</v>
      </c>
      <c r="E39">
        <v>5.5</v>
      </c>
      <c r="I39">
        <v>1008</v>
      </c>
      <c r="J39">
        <v>136</v>
      </c>
      <c r="L39">
        <v>75</v>
      </c>
      <c r="Q39">
        <v>912320</v>
      </c>
      <c r="S39">
        <v>166.66666666666666</v>
      </c>
    </row>
    <row r="40" spans="3:19" x14ac:dyDescent="0.25">
      <c r="C40">
        <v>3</v>
      </c>
      <c r="D40">
        <v>303</v>
      </c>
      <c r="E40">
        <v>1</v>
      </c>
      <c r="I40">
        <v>184</v>
      </c>
      <c r="J40">
        <v>34</v>
      </c>
      <c r="L40">
        <v>75</v>
      </c>
      <c r="Q40">
        <v>184026</v>
      </c>
      <c r="S40">
        <v>166.66666666666666</v>
      </c>
    </row>
    <row r="41" spans="3:19" x14ac:dyDescent="0.25">
      <c r="C41">
        <v>3</v>
      </c>
      <c r="D41">
        <v>304</v>
      </c>
      <c r="E41">
        <v>3</v>
      </c>
      <c r="I41">
        <v>548</v>
      </c>
      <c r="J41">
        <v>68</v>
      </c>
      <c r="Q41">
        <v>297136</v>
      </c>
    </row>
    <row r="42" spans="3:19" x14ac:dyDescent="0.25">
      <c r="C42">
        <v>3</v>
      </c>
      <c r="D42">
        <v>305</v>
      </c>
      <c r="E42">
        <v>1</v>
      </c>
      <c r="I42">
        <v>184</v>
      </c>
      <c r="J42">
        <v>34</v>
      </c>
      <c r="Q42">
        <v>121276</v>
      </c>
    </row>
    <row r="43" spans="3:19" x14ac:dyDescent="0.25">
      <c r="C43">
        <v>3</v>
      </c>
      <c r="D43">
        <v>306</v>
      </c>
      <c r="Q43">
        <v>71449</v>
      </c>
    </row>
    <row r="44" spans="3:19" x14ac:dyDescent="0.25">
      <c r="C44">
        <v>3</v>
      </c>
      <c r="D44">
        <v>307</v>
      </c>
      <c r="Q44">
        <v>1644</v>
      </c>
    </row>
    <row r="45" spans="3:19" x14ac:dyDescent="0.25">
      <c r="C45">
        <v>3</v>
      </c>
      <c r="D45">
        <v>309</v>
      </c>
      <c r="Q45">
        <v>60438</v>
      </c>
    </row>
    <row r="46" spans="3:19" x14ac:dyDescent="0.25">
      <c r="C46">
        <v>3</v>
      </c>
      <c r="D46">
        <v>310</v>
      </c>
      <c r="Q46">
        <v>92954</v>
      </c>
    </row>
    <row r="47" spans="3:19" x14ac:dyDescent="0.25">
      <c r="C47">
        <v>3</v>
      </c>
      <c r="D47">
        <v>410</v>
      </c>
      <c r="Q47">
        <v>62836</v>
      </c>
    </row>
    <row r="48" spans="3:19" x14ac:dyDescent="0.25">
      <c r="C48">
        <v>3</v>
      </c>
      <c r="D48">
        <v>424</v>
      </c>
      <c r="E48">
        <v>0.5</v>
      </c>
      <c r="I48">
        <v>92</v>
      </c>
      <c r="Q48">
        <v>20561</v>
      </c>
    </row>
    <row r="49" spans="3:19" x14ac:dyDescent="0.25">
      <c r="C49">
        <v>3</v>
      </c>
      <c r="D49" t="s">
        <v>895</v>
      </c>
      <c r="E49">
        <v>5</v>
      </c>
      <c r="I49">
        <v>872</v>
      </c>
      <c r="J49">
        <v>28</v>
      </c>
      <c r="L49">
        <v>1717.5</v>
      </c>
      <c r="Q49">
        <v>553580</v>
      </c>
    </row>
    <row r="50" spans="3:19" x14ac:dyDescent="0.25">
      <c r="C50">
        <v>3</v>
      </c>
      <c r="D50">
        <v>30</v>
      </c>
      <c r="E50">
        <v>5</v>
      </c>
      <c r="I50">
        <v>872</v>
      </c>
      <c r="J50">
        <v>28</v>
      </c>
      <c r="L50">
        <v>1717.5</v>
      </c>
      <c r="Q50">
        <v>553580</v>
      </c>
    </row>
    <row r="51" spans="3:19" x14ac:dyDescent="0.25">
      <c r="C51" t="s">
        <v>898</v>
      </c>
      <c r="E51">
        <v>15.05</v>
      </c>
      <c r="I51">
        <v>2576</v>
      </c>
      <c r="J51">
        <v>307</v>
      </c>
      <c r="K51">
        <v>40</v>
      </c>
      <c r="L51">
        <v>1998.5</v>
      </c>
      <c r="O51">
        <v>38052</v>
      </c>
      <c r="P51">
        <v>38052</v>
      </c>
      <c r="Q51">
        <v>2552028</v>
      </c>
      <c r="S51">
        <v>1268.939393939394</v>
      </c>
    </row>
    <row r="52" spans="3:19" x14ac:dyDescent="0.25">
      <c r="C52">
        <v>4</v>
      </c>
      <c r="D52" t="s">
        <v>215</v>
      </c>
      <c r="E52">
        <v>4.55</v>
      </c>
      <c r="I52">
        <v>724</v>
      </c>
      <c r="J52">
        <v>63</v>
      </c>
      <c r="K52">
        <v>32</v>
      </c>
      <c r="L52">
        <v>206</v>
      </c>
      <c r="Q52">
        <v>1295645</v>
      </c>
      <c r="S52">
        <v>1102.2727272727273</v>
      </c>
    </row>
    <row r="53" spans="3:19" x14ac:dyDescent="0.25">
      <c r="C53">
        <v>4</v>
      </c>
      <c r="D53">
        <v>99</v>
      </c>
      <c r="E53">
        <v>1</v>
      </c>
      <c r="I53">
        <v>168</v>
      </c>
      <c r="J53">
        <v>13</v>
      </c>
      <c r="Q53">
        <v>214484</v>
      </c>
      <c r="S53">
        <v>1102.2727272727273</v>
      </c>
    </row>
    <row r="54" spans="3:19" x14ac:dyDescent="0.25">
      <c r="C54">
        <v>4</v>
      </c>
      <c r="D54">
        <v>100</v>
      </c>
      <c r="Q54">
        <v>88582</v>
      </c>
    </row>
    <row r="55" spans="3:19" x14ac:dyDescent="0.25">
      <c r="C55">
        <v>4</v>
      </c>
      <c r="D55">
        <v>101</v>
      </c>
      <c r="E55">
        <v>3.55</v>
      </c>
      <c r="I55">
        <v>556</v>
      </c>
      <c r="J55">
        <v>50</v>
      </c>
      <c r="K55">
        <v>32</v>
      </c>
      <c r="L55">
        <v>206</v>
      </c>
      <c r="Q55">
        <v>992579</v>
      </c>
    </row>
    <row r="56" spans="3:19" x14ac:dyDescent="0.25">
      <c r="C56">
        <v>4</v>
      </c>
      <c r="D56" t="s">
        <v>894</v>
      </c>
      <c r="E56">
        <v>5.5</v>
      </c>
      <c r="I56">
        <v>840</v>
      </c>
      <c r="J56">
        <v>40.5</v>
      </c>
      <c r="L56">
        <v>21</v>
      </c>
      <c r="Q56">
        <v>1303858</v>
      </c>
      <c r="S56">
        <v>166.66666666666666</v>
      </c>
    </row>
    <row r="57" spans="3:19" x14ac:dyDescent="0.25">
      <c r="C57">
        <v>4</v>
      </c>
      <c r="D57">
        <v>303</v>
      </c>
      <c r="E57">
        <v>1</v>
      </c>
      <c r="I57">
        <v>176</v>
      </c>
      <c r="L57">
        <v>21</v>
      </c>
      <c r="Q57">
        <v>225352</v>
      </c>
      <c r="S57">
        <v>166.66666666666666</v>
      </c>
    </row>
    <row r="58" spans="3:19" x14ac:dyDescent="0.25">
      <c r="C58">
        <v>4</v>
      </c>
      <c r="D58">
        <v>304</v>
      </c>
      <c r="E58">
        <v>3</v>
      </c>
      <c r="I58">
        <v>488</v>
      </c>
      <c r="J58">
        <v>40.5</v>
      </c>
      <c r="Q58">
        <v>567203</v>
      </c>
    </row>
    <row r="59" spans="3:19" x14ac:dyDescent="0.25">
      <c r="C59">
        <v>4</v>
      </c>
      <c r="D59">
        <v>305</v>
      </c>
      <c r="E59">
        <v>1</v>
      </c>
      <c r="I59">
        <v>176</v>
      </c>
      <c r="Q59">
        <v>174401</v>
      </c>
    </row>
    <row r="60" spans="3:19" x14ac:dyDescent="0.25">
      <c r="C60">
        <v>4</v>
      </c>
      <c r="D60">
        <v>306</v>
      </c>
      <c r="Q60">
        <v>58525</v>
      </c>
    </row>
    <row r="61" spans="3:19" x14ac:dyDescent="0.25">
      <c r="C61">
        <v>4</v>
      </c>
      <c r="D61">
        <v>307</v>
      </c>
      <c r="Q61">
        <v>2752</v>
      </c>
    </row>
    <row r="62" spans="3:19" x14ac:dyDescent="0.25">
      <c r="C62">
        <v>4</v>
      </c>
      <c r="D62">
        <v>309</v>
      </c>
      <c r="Q62">
        <v>92338</v>
      </c>
    </row>
    <row r="63" spans="3:19" x14ac:dyDescent="0.25">
      <c r="C63">
        <v>4</v>
      </c>
      <c r="D63">
        <v>310</v>
      </c>
      <c r="Q63">
        <v>90042</v>
      </c>
    </row>
    <row r="64" spans="3:19" x14ac:dyDescent="0.25">
      <c r="C64">
        <v>4</v>
      </c>
      <c r="D64">
        <v>410</v>
      </c>
      <c r="Q64">
        <v>60105</v>
      </c>
    </row>
    <row r="65" spans="3:19" x14ac:dyDescent="0.25">
      <c r="C65">
        <v>4</v>
      </c>
      <c r="D65">
        <v>424</v>
      </c>
      <c r="E65">
        <v>0.5</v>
      </c>
      <c r="Q65">
        <v>33140</v>
      </c>
    </row>
    <row r="66" spans="3:19" x14ac:dyDescent="0.25">
      <c r="C66">
        <v>4</v>
      </c>
      <c r="D66" t="s">
        <v>895</v>
      </c>
      <c r="E66">
        <v>5</v>
      </c>
      <c r="I66">
        <v>844</v>
      </c>
      <c r="L66">
        <v>1677</v>
      </c>
      <c r="Q66">
        <v>660660</v>
      </c>
    </row>
    <row r="67" spans="3:19" x14ac:dyDescent="0.25">
      <c r="C67">
        <v>4</v>
      </c>
      <c r="D67">
        <v>30</v>
      </c>
      <c r="E67">
        <v>5</v>
      </c>
      <c r="I67">
        <v>844</v>
      </c>
      <c r="L67">
        <v>1677</v>
      </c>
      <c r="Q67">
        <v>660660</v>
      </c>
    </row>
    <row r="68" spans="3:19" x14ac:dyDescent="0.25">
      <c r="C68" t="s">
        <v>899</v>
      </c>
      <c r="E68">
        <v>15.05</v>
      </c>
      <c r="I68">
        <v>2408</v>
      </c>
      <c r="J68">
        <v>103.5</v>
      </c>
      <c r="K68">
        <v>32</v>
      </c>
      <c r="L68">
        <v>1904</v>
      </c>
      <c r="Q68">
        <v>3260163</v>
      </c>
      <c r="S68">
        <v>1268.939393939394</v>
      </c>
    </row>
    <row r="69" spans="3:19" x14ac:dyDescent="0.25">
      <c r="C69">
        <v>5</v>
      </c>
      <c r="D69" t="s">
        <v>215</v>
      </c>
      <c r="E69">
        <v>4.55</v>
      </c>
      <c r="I69">
        <v>758</v>
      </c>
      <c r="J69">
        <v>31</v>
      </c>
      <c r="L69">
        <v>166</v>
      </c>
      <c r="Q69">
        <v>955039</v>
      </c>
      <c r="S69">
        <v>1102.2727272727273</v>
      </c>
    </row>
    <row r="70" spans="3:19" x14ac:dyDescent="0.25">
      <c r="C70">
        <v>5</v>
      </c>
      <c r="D70">
        <v>99</v>
      </c>
      <c r="E70">
        <v>1</v>
      </c>
      <c r="I70">
        <v>160</v>
      </c>
      <c r="Q70">
        <v>208418</v>
      </c>
      <c r="S70">
        <v>1102.2727272727273</v>
      </c>
    </row>
    <row r="71" spans="3:19" x14ac:dyDescent="0.25">
      <c r="C71">
        <v>5</v>
      </c>
      <c r="D71">
        <v>100</v>
      </c>
      <c r="Q71">
        <v>94537</v>
      </c>
    </row>
    <row r="72" spans="3:19" x14ac:dyDescent="0.25">
      <c r="C72">
        <v>5</v>
      </c>
      <c r="D72">
        <v>101</v>
      </c>
      <c r="E72">
        <v>3.55</v>
      </c>
      <c r="I72">
        <v>598</v>
      </c>
      <c r="J72">
        <v>31</v>
      </c>
      <c r="L72">
        <v>166</v>
      </c>
      <c r="Q72">
        <v>652084</v>
      </c>
    </row>
    <row r="73" spans="3:19" x14ac:dyDescent="0.25">
      <c r="C73">
        <v>5</v>
      </c>
      <c r="D73" t="s">
        <v>894</v>
      </c>
      <c r="E73">
        <v>5.5</v>
      </c>
      <c r="I73">
        <v>844</v>
      </c>
      <c r="J73">
        <v>136</v>
      </c>
      <c r="L73">
        <v>44</v>
      </c>
      <c r="O73">
        <v>5000</v>
      </c>
      <c r="P73">
        <v>5000</v>
      </c>
      <c r="Q73">
        <v>1098257</v>
      </c>
      <c r="S73">
        <v>166.66666666666666</v>
      </c>
    </row>
    <row r="74" spans="3:19" x14ac:dyDescent="0.25">
      <c r="C74">
        <v>5</v>
      </c>
      <c r="D74">
        <v>303</v>
      </c>
      <c r="E74">
        <v>1</v>
      </c>
      <c r="I74">
        <v>128</v>
      </c>
      <c r="J74">
        <v>34</v>
      </c>
      <c r="L74">
        <v>44</v>
      </c>
      <c r="Q74">
        <v>193387</v>
      </c>
      <c r="S74">
        <v>166.66666666666666</v>
      </c>
    </row>
    <row r="75" spans="3:19" x14ac:dyDescent="0.25">
      <c r="C75">
        <v>5</v>
      </c>
      <c r="D75">
        <v>304</v>
      </c>
      <c r="E75">
        <v>3</v>
      </c>
      <c r="I75">
        <v>464</v>
      </c>
      <c r="J75">
        <v>68</v>
      </c>
      <c r="O75">
        <v>5000</v>
      </c>
      <c r="P75">
        <v>5000</v>
      </c>
      <c r="Q75">
        <v>409423</v>
      </c>
    </row>
    <row r="76" spans="3:19" x14ac:dyDescent="0.25">
      <c r="C76">
        <v>5</v>
      </c>
      <c r="D76">
        <v>305</v>
      </c>
      <c r="E76">
        <v>1</v>
      </c>
      <c r="I76">
        <v>168</v>
      </c>
      <c r="J76">
        <v>34</v>
      </c>
      <c r="Q76">
        <v>149081</v>
      </c>
    </row>
    <row r="77" spans="3:19" x14ac:dyDescent="0.25">
      <c r="C77">
        <v>5</v>
      </c>
      <c r="D77">
        <v>306</v>
      </c>
      <c r="Q77">
        <v>94650</v>
      </c>
    </row>
    <row r="78" spans="3:19" x14ac:dyDescent="0.25">
      <c r="C78">
        <v>5</v>
      </c>
      <c r="D78">
        <v>309</v>
      </c>
      <c r="Q78">
        <v>37175</v>
      </c>
    </row>
    <row r="79" spans="3:19" x14ac:dyDescent="0.25">
      <c r="C79">
        <v>5</v>
      </c>
      <c r="D79">
        <v>310</v>
      </c>
      <c r="Q79">
        <v>151536</v>
      </c>
    </row>
    <row r="80" spans="3:19" x14ac:dyDescent="0.25">
      <c r="C80">
        <v>5</v>
      </c>
      <c r="D80">
        <v>410</v>
      </c>
      <c r="Q80">
        <v>42905</v>
      </c>
    </row>
    <row r="81" spans="3:19" x14ac:dyDescent="0.25">
      <c r="C81">
        <v>5</v>
      </c>
      <c r="D81">
        <v>424</v>
      </c>
      <c r="E81">
        <v>0.5</v>
      </c>
      <c r="I81">
        <v>84</v>
      </c>
      <c r="Q81">
        <v>20100</v>
      </c>
    </row>
    <row r="82" spans="3:19" x14ac:dyDescent="0.25">
      <c r="C82">
        <v>5</v>
      </c>
      <c r="D82" t="s">
        <v>895</v>
      </c>
      <c r="E82">
        <v>5</v>
      </c>
      <c r="I82">
        <v>868</v>
      </c>
      <c r="L82">
        <v>1268.5</v>
      </c>
      <c r="O82">
        <v>24000</v>
      </c>
      <c r="P82">
        <v>24000</v>
      </c>
      <c r="Q82">
        <v>733270</v>
      </c>
    </row>
    <row r="83" spans="3:19" x14ac:dyDescent="0.25">
      <c r="C83">
        <v>5</v>
      </c>
      <c r="D83">
        <v>30</v>
      </c>
      <c r="E83">
        <v>5</v>
      </c>
      <c r="I83">
        <v>868</v>
      </c>
      <c r="L83">
        <v>1268.5</v>
      </c>
      <c r="O83">
        <v>24000</v>
      </c>
      <c r="P83">
        <v>24000</v>
      </c>
      <c r="Q83">
        <v>733270</v>
      </c>
    </row>
    <row r="84" spans="3:19" x14ac:dyDescent="0.25">
      <c r="C84" t="s">
        <v>900</v>
      </c>
      <c r="E84">
        <v>15.05</v>
      </c>
      <c r="I84">
        <v>2470</v>
      </c>
      <c r="J84">
        <v>167</v>
      </c>
      <c r="L84">
        <v>1478.5</v>
      </c>
      <c r="O84">
        <v>29000</v>
      </c>
      <c r="P84">
        <v>29000</v>
      </c>
      <c r="Q84">
        <v>2786566</v>
      </c>
      <c r="S84">
        <v>1268.939393939394</v>
      </c>
    </row>
    <row r="85" spans="3:19" x14ac:dyDescent="0.25">
      <c r="C85">
        <v>6</v>
      </c>
      <c r="D85" t="s">
        <v>215</v>
      </c>
      <c r="E85">
        <v>4.55</v>
      </c>
      <c r="I85">
        <v>642</v>
      </c>
      <c r="J85">
        <v>29</v>
      </c>
      <c r="K85">
        <v>16.5</v>
      </c>
      <c r="L85">
        <v>168</v>
      </c>
      <c r="Q85">
        <v>1099233</v>
      </c>
      <c r="S85">
        <v>1102.2727272727273</v>
      </c>
    </row>
    <row r="86" spans="3:19" x14ac:dyDescent="0.25">
      <c r="C86">
        <v>6</v>
      </c>
      <c r="D86">
        <v>99</v>
      </c>
      <c r="E86">
        <v>1</v>
      </c>
      <c r="I86">
        <v>144</v>
      </c>
      <c r="J86">
        <v>6.5</v>
      </c>
      <c r="Q86">
        <v>361234</v>
      </c>
      <c r="S86">
        <v>1102.2727272727273</v>
      </c>
    </row>
    <row r="87" spans="3:19" x14ac:dyDescent="0.25">
      <c r="C87">
        <v>6</v>
      </c>
      <c r="D87">
        <v>100</v>
      </c>
      <c r="Q87">
        <v>122425</v>
      </c>
    </row>
    <row r="88" spans="3:19" x14ac:dyDescent="0.25">
      <c r="C88">
        <v>6</v>
      </c>
      <c r="D88">
        <v>101</v>
      </c>
      <c r="E88">
        <v>3.55</v>
      </c>
      <c r="I88">
        <v>498</v>
      </c>
      <c r="J88">
        <v>22.5</v>
      </c>
      <c r="K88">
        <v>16.5</v>
      </c>
      <c r="L88">
        <v>168</v>
      </c>
      <c r="Q88">
        <v>615574</v>
      </c>
    </row>
    <row r="89" spans="3:19" x14ac:dyDescent="0.25">
      <c r="C89">
        <v>6</v>
      </c>
      <c r="D89" t="s">
        <v>894</v>
      </c>
      <c r="E89">
        <v>5.5</v>
      </c>
      <c r="I89">
        <v>852</v>
      </c>
      <c r="J89">
        <v>136</v>
      </c>
      <c r="L89">
        <v>65</v>
      </c>
      <c r="Q89">
        <v>1167811</v>
      </c>
      <c r="S89">
        <v>166.66666666666666</v>
      </c>
    </row>
    <row r="90" spans="3:19" x14ac:dyDescent="0.25">
      <c r="C90">
        <v>6</v>
      </c>
      <c r="D90">
        <v>303</v>
      </c>
      <c r="E90">
        <v>1</v>
      </c>
      <c r="I90">
        <v>160</v>
      </c>
      <c r="J90">
        <v>34</v>
      </c>
      <c r="L90">
        <v>65</v>
      </c>
      <c r="Q90">
        <v>327508</v>
      </c>
      <c r="S90">
        <v>166.66666666666666</v>
      </c>
    </row>
    <row r="91" spans="3:19" x14ac:dyDescent="0.25">
      <c r="C91">
        <v>6</v>
      </c>
      <c r="D91">
        <v>304</v>
      </c>
      <c r="E91">
        <v>3</v>
      </c>
      <c r="I91">
        <v>488</v>
      </c>
      <c r="J91">
        <v>68</v>
      </c>
      <c r="Q91">
        <v>427317</v>
      </c>
    </row>
    <row r="92" spans="3:19" x14ac:dyDescent="0.25">
      <c r="C92">
        <v>6</v>
      </c>
      <c r="D92">
        <v>305</v>
      </c>
      <c r="E92">
        <v>1</v>
      </c>
      <c r="I92">
        <v>136</v>
      </c>
      <c r="J92">
        <v>34</v>
      </c>
      <c r="Q92">
        <v>168990</v>
      </c>
    </row>
    <row r="93" spans="3:19" x14ac:dyDescent="0.25">
      <c r="C93">
        <v>6</v>
      </c>
      <c r="D93">
        <v>306</v>
      </c>
      <c r="Q93">
        <v>67237</v>
      </c>
    </row>
    <row r="94" spans="3:19" x14ac:dyDescent="0.25">
      <c r="C94">
        <v>6</v>
      </c>
      <c r="D94">
        <v>307</v>
      </c>
      <c r="Q94">
        <v>11896</v>
      </c>
    </row>
    <row r="95" spans="3:19" x14ac:dyDescent="0.25">
      <c r="C95">
        <v>6</v>
      </c>
      <c r="D95">
        <v>310</v>
      </c>
      <c r="Q95">
        <v>80351</v>
      </c>
    </row>
    <row r="96" spans="3:19" x14ac:dyDescent="0.25">
      <c r="C96">
        <v>6</v>
      </c>
      <c r="D96">
        <v>410</v>
      </c>
      <c r="Q96">
        <v>64365</v>
      </c>
    </row>
    <row r="97" spans="3:19" x14ac:dyDescent="0.25">
      <c r="C97">
        <v>6</v>
      </c>
      <c r="D97">
        <v>424</v>
      </c>
      <c r="E97">
        <v>0.5</v>
      </c>
      <c r="I97">
        <v>68</v>
      </c>
      <c r="Q97">
        <v>20147</v>
      </c>
    </row>
    <row r="98" spans="3:19" x14ac:dyDescent="0.25">
      <c r="C98">
        <v>6</v>
      </c>
      <c r="D98" t="s">
        <v>895</v>
      </c>
      <c r="E98">
        <v>5</v>
      </c>
      <c r="I98">
        <v>788</v>
      </c>
      <c r="J98">
        <v>146.5</v>
      </c>
      <c r="L98">
        <v>1566.5</v>
      </c>
      <c r="Q98">
        <v>723075</v>
      </c>
    </row>
    <row r="99" spans="3:19" x14ac:dyDescent="0.25">
      <c r="C99">
        <v>6</v>
      </c>
      <c r="D99">
        <v>30</v>
      </c>
      <c r="E99">
        <v>5</v>
      </c>
      <c r="I99">
        <v>788</v>
      </c>
      <c r="J99">
        <v>146.5</v>
      </c>
      <c r="L99">
        <v>1566.5</v>
      </c>
      <c r="Q99">
        <v>723075</v>
      </c>
    </row>
    <row r="100" spans="3:19" x14ac:dyDescent="0.25">
      <c r="C100" t="s">
        <v>901</v>
      </c>
      <c r="E100">
        <v>15.05</v>
      </c>
      <c r="I100">
        <v>2282</v>
      </c>
      <c r="J100">
        <v>311.5</v>
      </c>
      <c r="K100">
        <v>16.5</v>
      </c>
      <c r="L100">
        <v>1799.5</v>
      </c>
      <c r="Q100">
        <v>2990119</v>
      </c>
      <c r="S100">
        <v>1268.939393939394</v>
      </c>
    </row>
  </sheetData>
  <hyperlinks>
    <hyperlink ref="A2" location="Obsah!A1" display="Zpět na Obsah  KL 01  1.-4.měsíc" xr:uid="{E2C99990-9170-4C86-B8A7-42949189E4A3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38" t="s">
        <v>920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127</v>
      </c>
      <c r="B3" s="220">
        <f>SUBTOTAL(9,B6:B1048576)/4</f>
        <v>1471236</v>
      </c>
      <c r="C3" s="221">
        <f t="shared" ref="C3:Z3" si="0">SUBTOTAL(9,C6:C1048576)</f>
        <v>0</v>
      </c>
      <c r="D3" s="221"/>
      <c r="E3" s="221">
        <f>SUBTOTAL(9,E6:E1048576)/4</f>
        <v>1348329.33</v>
      </c>
      <c r="F3" s="221"/>
      <c r="G3" s="221">
        <f t="shared" si="0"/>
        <v>0</v>
      </c>
      <c r="H3" s="221">
        <f>SUBTOTAL(9,H6:H1048576)/4</f>
        <v>22763717.350000001</v>
      </c>
      <c r="I3" s="224">
        <f>IF(B3&lt;&gt;0,H3/B3,"")</f>
        <v>15.472512465709105</v>
      </c>
      <c r="J3" s="222">
        <f>IF(E3&lt;&gt;0,H3/E3,"")</f>
        <v>16.882906010803755</v>
      </c>
      <c r="K3" s="223">
        <f t="shared" si="0"/>
        <v>40415.040000000023</v>
      </c>
      <c r="L3" s="223"/>
      <c r="M3" s="221">
        <f t="shared" si="0"/>
        <v>0</v>
      </c>
      <c r="N3" s="221">
        <f t="shared" si="0"/>
        <v>39917.599999999991</v>
      </c>
      <c r="O3" s="221"/>
      <c r="P3" s="221">
        <f t="shared" si="0"/>
        <v>0</v>
      </c>
      <c r="Q3" s="221">
        <f t="shared" si="0"/>
        <v>0</v>
      </c>
      <c r="R3" s="224">
        <f>IF(K3&lt;&gt;0,Q3/K3,"")</f>
        <v>0</v>
      </c>
      <c r="S3" s="224">
        <f>IF(N3&lt;&gt;0,Q3/N3,"")</f>
        <v>0</v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04"/>
      <c r="B5" s="605">
        <v>2019</v>
      </c>
      <c r="C5" s="606"/>
      <c r="D5" s="606"/>
      <c r="E5" s="606">
        <v>2020</v>
      </c>
      <c r="F5" s="606"/>
      <c r="G5" s="606"/>
      <c r="H5" s="606">
        <v>2021</v>
      </c>
      <c r="I5" s="607" t="s">
        <v>269</v>
      </c>
      <c r="J5" s="608" t="s">
        <v>2</v>
      </c>
      <c r="K5" s="605">
        <v>2015</v>
      </c>
      <c r="L5" s="606"/>
      <c r="M5" s="606"/>
      <c r="N5" s="606">
        <v>2020</v>
      </c>
      <c r="O5" s="606"/>
      <c r="P5" s="606"/>
      <c r="Q5" s="606">
        <v>2021</v>
      </c>
      <c r="R5" s="607" t="s">
        <v>269</v>
      </c>
      <c r="S5" s="608" t="s">
        <v>2</v>
      </c>
      <c r="T5" s="605">
        <v>2015</v>
      </c>
      <c r="U5" s="606"/>
      <c r="V5" s="606"/>
      <c r="W5" s="606">
        <v>2020</v>
      </c>
      <c r="X5" s="606"/>
      <c r="Y5" s="606"/>
      <c r="Z5" s="606">
        <v>2021</v>
      </c>
      <c r="AA5" s="607" t="s">
        <v>269</v>
      </c>
      <c r="AB5" s="608" t="s">
        <v>2</v>
      </c>
    </row>
    <row r="6" spans="1:28" ht="14.45" customHeight="1" x14ac:dyDescent="0.25">
      <c r="A6" s="609" t="s">
        <v>916</v>
      </c>
      <c r="B6" s="610">
        <v>1471236</v>
      </c>
      <c r="C6" s="611"/>
      <c r="D6" s="611"/>
      <c r="E6" s="610">
        <v>1348329.33</v>
      </c>
      <c r="F6" s="611"/>
      <c r="G6" s="611"/>
      <c r="H6" s="610">
        <v>22763717.350000001</v>
      </c>
      <c r="I6" s="611"/>
      <c r="J6" s="611"/>
      <c r="K6" s="610">
        <v>20207.520000000011</v>
      </c>
      <c r="L6" s="611"/>
      <c r="M6" s="611"/>
      <c r="N6" s="610">
        <v>19958.799999999996</v>
      </c>
      <c r="O6" s="611"/>
      <c r="P6" s="611"/>
      <c r="Q6" s="610"/>
      <c r="R6" s="611"/>
      <c r="S6" s="611"/>
      <c r="T6" s="610"/>
      <c r="U6" s="611"/>
      <c r="V6" s="611"/>
      <c r="W6" s="610"/>
      <c r="X6" s="611"/>
      <c r="Y6" s="611"/>
      <c r="Z6" s="610"/>
      <c r="AA6" s="611"/>
      <c r="AB6" s="612"/>
    </row>
    <row r="7" spans="1:28" ht="14.45" customHeight="1" x14ac:dyDescent="0.25">
      <c r="A7" s="619" t="s">
        <v>917</v>
      </c>
      <c r="B7" s="613">
        <v>1409338</v>
      </c>
      <c r="C7" s="614"/>
      <c r="D7" s="614"/>
      <c r="E7" s="613">
        <v>1290609.33</v>
      </c>
      <c r="F7" s="614"/>
      <c r="G7" s="614"/>
      <c r="H7" s="613">
        <v>2398265.3500000006</v>
      </c>
      <c r="I7" s="614"/>
      <c r="J7" s="614"/>
      <c r="K7" s="613">
        <v>20207.520000000011</v>
      </c>
      <c r="L7" s="614"/>
      <c r="M7" s="614"/>
      <c r="N7" s="613">
        <v>19958.799999999996</v>
      </c>
      <c r="O7" s="614"/>
      <c r="P7" s="614"/>
      <c r="Q7" s="613"/>
      <c r="R7" s="614"/>
      <c r="S7" s="614"/>
      <c r="T7" s="613"/>
      <c r="U7" s="614"/>
      <c r="V7" s="614"/>
      <c r="W7" s="613"/>
      <c r="X7" s="614"/>
      <c r="Y7" s="614"/>
      <c r="Z7" s="613"/>
      <c r="AA7" s="614"/>
      <c r="AB7" s="615"/>
    </row>
    <row r="8" spans="1:28" ht="14.45" customHeight="1" x14ac:dyDescent="0.25">
      <c r="A8" s="619" t="s">
        <v>918</v>
      </c>
      <c r="B8" s="613">
        <v>61898</v>
      </c>
      <c r="C8" s="614"/>
      <c r="D8" s="614"/>
      <c r="E8" s="613">
        <v>57720</v>
      </c>
      <c r="F8" s="614"/>
      <c r="G8" s="614"/>
      <c r="H8" s="613"/>
      <c r="I8" s="614"/>
      <c r="J8" s="614"/>
      <c r="K8" s="613"/>
      <c r="L8" s="614"/>
      <c r="M8" s="614"/>
      <c r="N8" s="613"/>
      <c r="O8" s="614"/>
      <c r="P8" s="614"/>
      <c r="Q8" s="613"/>
      <c r="R8" s="614"/>
      <c r="S8" s="614"/>
      <c r="T8" s="613"/>
      <c r="U8" s="614"/>
      <c r="V8" s="614"/>
      <c r="W8" s="613"/>
      <c r="X8" s="614"/>
      <c r="Y8" s="614"/>
      <c r="Z8" s="613"/>
      <c r="AA8" s="614"/>
      <c r="AB8" s="615"/>
    </row>
    <row r="9" spans="1:28" ht="14.45" customHeight="1" thickBot="1" x14ac:dyDescent="0.3">
      <c r="A9" s="620" t="s">
        <v>919</v>
      </c>
      <c r="B9" s="616"/>
      <c r="C9" s="617"/>
      <c r="D9" s="617"/>
      <c r="E9" s="616"/>
      <c r="F9" s="617"/>
      <c r="G9" s="617"/>
      <c r="H9" s="616">
        <v>20365452</v>
      </c>
      <c r="I9" s="617"/>
      <c r="J9" s="617"/>
      <c r="K9" s="616"/>
      <c r="L9" s="617"/>
      <c r="M9" s="617"/>
      <c r="N9" s="616"/>
      <c r="O9" s="617"/>
      <c r="P9" s="617"/>
      <c r="Q9" s="616"/>
      <c r="R9" s="617"/>
      <c r="S9" s="617"/>
      <c r="T9" s="616"/>
      <c r="U9" s="617"/>
      <c r="V9" s="617"/>
      <c r="W9" s="616"/>
      <c r="X9" s="617"/>
      <c r="Y9" s="617"/>
      <c r="Z9" s="616"/>
      <c r="AA9" s="617"/>
      <c r="AB9" s="618"/>
    </row>
    <row r="10" spans="1:28" ht="14.45" customHeight="1" thickBot="1" x14ac:dyDescent="0.25"/>
    <row r="11" spans="1:28" ht="14.45" customHeight="1" x14ac:dyDescent="0.25">
      <c r="A11" s="609" t="s">
        <v>475</v>
      </c>
      <c r="B11" s="610">
        <v>1471086</v>
      </c>
      <c r="C11" s="611"/>
      <c r="D11" s="611"/>
      <c r="E11" s="610">
        <v>1348329.3299999998</v>
      </c>
      <c r="F11" s="611"/>
      <c r="G11" s="611"/>
      <c r="H11" s="610">
        <v>2398265.350000001</v>
      </c>
      <c r="I11" s="611"/>
      <c r="J11" s="612"/>
    </row>
    <row r="12" spans="1:28" ht="14.45" customHeight="1" x14ac:dyDescent="0.25">
      <c r="A12" s="619" t="s">
        <v>921</v>
      </c>
      <c r="B12" s="613">
        <v>231349.66</v>
      </c>
      <c r="C12" s="614"/>
      <c r="D12" s="614"/>
      <c r="E12" s="613">
        <v>279265</v>
      </c>
      <c r="F12" s="614"/>
      <c r="G12" s="614"/>
      <c r="H12" s="613">
        <v>189615.56</v>
      </c>
      <c r="I12" s="614"/>
      <c r="J12" s="615"/>
    </row>
    <row r="13" spans="1:28" ht="14.45" customHeight="1" x14ac:dyDescent="0.25">
      <c r="A13" s="619" t="s">
        <v>922</v>
      </c>
      <c r="B13" s="613">
        <v>1239736.3400000001</v>
      </c>
      <c r="C13" s="614"/>
      <c r="D13" s="614"/>
      <c r="E13" s="613">
        <v>1069064.3299999998</v>
      </c>
      <c r="F13" s="614"/>
      <c r="G13" s="614"/>
      <c r="H13" s="613">
        <v>2208649.790000001</v>
      </c>
      <c r="I13" s="614"/>
      <c r="J13" s="615"/>
    </row>
    <row r="14" spans="1:28" ht="14.45" customHeight="1" x14ac:dyDescent="0.25">
      <c r="A14" s="621" t="s">
        <v>480</v>
      </c>
      <c r="B14" s="622">
        <v>150</v>
      </c>
      <c r="C14" s="623"/>
      <c r="D14" s="623"/>
      <c r="E14" s="622"/>
      <c r="F14" s="623"/>
      <c r="G14" s="623"/>
      <c r="H14" s="622"/>
      <c r="I14" s="623"/>
      <c r="J14" s="624"/>
    </row>
    <row r="15" spans="1:28" ht="14.45" customHeight="1" x14ac:dyDescent="0.25">
      <c r="A15" s="619" t="s">
        <v>921</v>
      </c>
      <c r="B15" s="613">
        <v>150</v>
      </c>
      <c r="C15" s="614"/>
      <c r="D15" s="614"/>
      <c r="E15" s="613"/>
      <c r="F15" s="614"/>
      <c r="G15" s="614"/>
      <c r="H15" s="613"/>
      <c r="I15" s="614"/>
      <c r="J15" s="615"/>
    </row>
    <row r="16" spans="1:28" ht="14.45" customHeight="1" x14ac:dyDescent="0.25">
      <c r="A16" s="621" t="s">
        <v>486</v>
      </c>
      <c r="B16" s="622"/>
      <c r="C16" s="623"/>
      <c r="D16" s="623"/>
      <c r="E16" s="622"/>
      <c r="F16" s="623"/>
      <c r="G16" s="623"/>
      <c r="H16" s="622">
        <v>19322527</v>
      </c>
      <c r="I16" s="623"/>
      <c r="J16" s="624"/>
    </row>
    <row r="17" spans="1:10" ht="14.45" customHeight="1" x14ac:dyDescent="0.25">
      <c r="A17" s="619" t="s">
        <v>921</v>
      </c>
      <c r="B17" s="613"/>
      <c r="C17" s="614"/>
      <c r="D17" s="614"/>
      <c r="E17" s="613"/>
      <c r="F17" s="614"/>
      <c r="G17" s="614"/>
      <c r="H17" s="613">
        <v>2052781</v>
      </c>
      <c r="I17" s="614"/>
      <c r="J17" s="615"/>
    </row>
    <row r="18" spans="1:10" ht="14.45" customHeight="1" x14ac:dyDescent="0.25">
      <c r="A18" s="619" t="s">
        <v>922</v>
      </c>
      <c r="B18" s="613"/>
      <c r="C18" s="614"/>
      <c r="D18" s="614"/>
      <c r="E18" s="613"/>
      <c r="F18" s="614"/>
      <c r="G18" s="614"/>
      <c r="H18" s="613">
        <v>17269746</v>
      </c>
      <c r="I18" s="614"/>
      <c r="J18" s="615"/>
    </row>
    <row r="19" spans="1:10" ht="14.45" customHeight="1" x14ac:dyDescent="0.25">
      <c r="A19" s="621" t="s">
        <v>492</v>
      </c>
      <c r="B19" s="622"/>
      <c r="C19" s="623"/>
      <c r="D19" s="623"/>
      <c r="E19" s="622"/>
      <c r="F19" s="623"/>
      <c r="G19" s="623"/>
      <c r="H19" s="622">
        <v>1042925</v>
      </c>
      <c r="I19" s="623"/>
      <c r="J19" s="624"/>
    </row>
    <row r="20" spans="1:10" ht="14.45" customHeight="1" x14ac:dyDescent="0.25">
      <c r="A20" s="619" t="s">
        <v>921</v>
      </c>
      <c r="B20" s="613"/>
      <c r="C20" s="614"/>
      <c r="D20" s="614"/>
      <c r="E20" s="613"/>
      <c r="F20" s="614"/>
      <c r="G20" s="614"/>
      <c r="H20" s="613">
        <v>594027</v>
      </c>
      <c r="I20" s="614"/>
      <c r="J20" s="615"/>
    </row>
    <row r="21" spans="1:10" ht="14.45" customHeight="1" thickBot="1" x14ac:dyDescent="0.3">
      <c r="A21" s="620" t="s">
        <v>922</v>
      </c>
      <c r="B21" s="616"/>
      <c r="C21" s="617"/>
      <c r="D21" s="617"/>
      <c r="E21" s="616"/>
      <c r="F21" s="617"/>
      <c r="G21" s="617"/>
      <c r="H21" s="616">
        <v>448898</v>
      </c>
      <c r="I21" s="617"/>
      <c r="J21" s="618"/>
    </row>
    <row r="22" spans="1:10" ht="14.45" customHeight="1" x14ac:dyDescent="0.2">
      <c r="A22" s="543" t="s">
        <v>244</v>
      </c>
    </row>
    <row r="23" spans="1:10" ht="14.45" customHeight="1" x14ac:dyDescent="0.2">
      <c r="A23" s="544" t="s">
        <v>585</v>
      </c>
    </row>
    <row r="24" spans="1:10" ht="14.45" customHeight="1" x14ac:dyDescent="0.2">
      <c r="A24" s="543" t="s">
        <v>923</v>
      </c>
    </row>
    <row r="25" spans="1:10" ht="14.45" customHeight="1" x14ac:dyDescent="0.2">
      <c r="A25" s="543" t="s">
        <v>924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6DD6A307-03FE-490E-A047-6E57574914FB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3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1044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2" t="s">
        <v>127</v>
      </c>
      <c r="B3" s="258">
        <f t="shared" ref="B3:G3" si="0">SUBTOTAL(9,B6:B1048576)</f>
        <v>11145</v>
      </c>
      <c r="C3" s="259">
        <f t="shared" si="0"/>
        <v>10260</v>
      </c>
      <c r="D3" s="271">
        <f t="shared" si="0"/>
        <v>109362</v>
      </c>
      <c r="E3" s="223">
        <f t="shared" si="0"/>
        <v>1471236</v>
      </c>
      <c r="F3" s="221">
        <f t="shared" si="0"/>
        <v>1348329.3299999998</v>
      </c>
      <c r="G3" s="260">
        <f t="shared" si="0"/>
        <v>22763717.350000001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04"/>
      <c r="B5" s="605">
        <v>2019</v>
      </c>
      <c r="C5" s="606">
        <v>2020</v>
      </c>
      <c r="D5" s="625">
        <v>2021</v>
      </c>
      <c r="E5" s="605">
        <v>2019</v>
      </c>
      <c r="F5" s="606">
        <v>2020</v>
      </c>
      <c r="G5" s="625">
        <v>2021</v>
      </c>
    </row>
    <row r="6" spans="1:7" ht="14.45" customHeight="1" x14ac:dyDescent="0.2">
      <c r="A6" s="595" t="s">
        <v>925</v>
      </c>
      <c r="B6" s="116"/>
      <c r="C6" s="116"/>
      <c r="D6" s="116">
        <v>1169</v>
      </c>
      <c r="E6" s="626"/>
      <c r="F6" s="626"/>
      <c r="G6" s="627">
        <v>244631</v>
      </c>
    </row>
    <row r="7" spans="1:7" ht="14.45" customHeight="1" x14ac:dyDescent="0.2">
      <c r="A7" s="597" t="s">
        <v>926</v>
      </c>
      <c r="B7" s="588"/>
      <c r="C7" s="588"/>
      <c r="D7" s="588">
        <v>1023</v>
      </c>
      <c r="E7" s="628"/>
      <c r="F7" s="628"/>
      <c r="G7" s="629">
        <v>213807</v>
      </c>
    </row>
    <row r="8" spans="1:7" ht="14.45" customHeight="1" x14ac:dyDescent="0.2">
      <c r="A8" s="597" t="s">
        <v>927</v>
      </c>
      <c r="B8" s="588"/>
      <c r="C8" s="588"/>
      <c r="D8" s="588">
        <v>1119</v>
      </c>
      <c r="E8" s="628"/>
      <c r="F8" s="628"/>
      <c r="G8" s="629">
        <v>234241</v>
      </c>
    </row>
    <row r="9" spans="1:7" ht="14.45" customHeight="1" x14ac:dyDescent="0.2">
      <c r="A9" s="597" t="s">
        <v>928</v>
      </c>
      <c r="B9" s="588"/>
      <c r="C9" s="588"/>
      <c r="D9" s="588">
        <v>1703</v>
      </c>
      <c r="E9" s="628"/>
      <c r="F9" s="628"/>
      <c r="G9" s="629">
        <v>356371</v>
      </c>
    </row>
    <row r="10" spans="1:7" ht="14.45" customHeight="1" x14ac:dyDescent="0.2">
      <c r="A10" s="597" t="s">
        <v>929</v>
      </c>
      <c r="B10" s="588"/>
      <c r="C10" s="588"/>
      <c r="D10" s="588">
        <v>128</v>
      </c>
      <c r="E10" s="628"/>
      <c r="F10" s="628"/>
      <c r="G10" s="629">
        <v>26752</v>
      </c>
    </row>
    <row r="11" spans="1:7" ht="14.45" customHeight="1" x14ac:dyDescent="0.2">
      <c r="A11" s="597" t="s">
        <v>930</v>
      </c>
      <c r="B11" s="588"/>
      <c r="C11" s="588"/>
      <c r="D11" s="588">
        <v>279</v>
      </c>
      <c r="E11" s="628"/>
      <c r="F11" s="628"/>
      <c r="G11" s="629">
        <v>58375</v>
      </c>
    </row>
    <row r="12" spans="1:7" ht="14.45" customHeight="1" x14ac:dyDescent="0.2">
      <c r="A12" s="597" t="s">
        <v>931</v>
      </c>
      <c r="B12" s="588"/>
      <c r="C12" s="588"/>
      <c r="D12" s="588">
        <v>367</v>
      </c>
      <c r="E12" s="628"/>
      <c r="F12" s="628"/>
      <c r="G12" s="629">
        <v>76703</v>
      </c>
    </row>
    <row r="13" spans="1:7" ht="14.45" customHeight="1" x14ac:dyDescent="0.2">
      <c r="A13" s="597" t="s">
        <v>921</v>
      </c>
      <c r="B13" s="588">
        <v>2364</v>
      </c>
      <c r="C13" s="588">
        <v>2610</v>
      </c>
      <c r="D13" s="588">
        <v>15293</v>
      </c>
      <c r="E13" s="628">
        <v>231499.66</v>
      </c>
      <c r="F13" s="628">
        <v>279265</v>
      </c>
      <c r="G13" s="629">
        <v>2836423.56</v>
      </c>
    </row>
    <row r="14" spans="1:7" ht="14.45" customHeight="1" x14ac:dyDescent="0.2">
      <c r="A14" s="597" t="s">
        <v>932</v>
      </c>
      <c r="B14" s="588"/>
      <c r="C14" s="588"/>
      <c r="D14" s="588">
        <v>102</v>
      </c>
      <c r="E14" s="628"/>
      <c r="F14" s="628"/>
      <c r="G14" s="629">
        <v>21318</v>
      </c>
    </row>
    <row r="15" spans="1:7" ht="14.45" customHeight="1" x14ac:dyDescent="0.2">
      <c r="A15" s="597" t="s">
        <v>933</v>
      </c>
      <c r="B15" s="588"/>
      <c r="C15" s="588"/>
      <c r="D15" s="588">
        <v>1269</v>
      </c>
      <c r="E15" s="628"/>
      <c r="F15" s="628"/>
      <c r="G15" s="629">
        <v>265221</v>
      </c>
    </row>
    <row r="16" spans="1:7" ht="14.45" customHeight="1" x14ac:dyDescent="0.2">
      <c r="A16" s="597" t="s">
        <v>587</v>
      </c>
      <c r="B16" s="588">
        <v>4579</v>
      </c>
      <c r="C16" s="588">
        <v>4200</v>
      </c>
      <c r="D16" s="588">
        <v>6166</v>
      </c>
      <c r="E16" s="628">
        <v>540828.01000000013</v>
      </c>
      <c r="F16" s="628">
        <v>513246.99</v>
      </c>
      <c r="G16" s="629">
        <v>1381019.8900000001</v>
      </c>
    </row>
    <row r="17" spans="1:7" ht="14.45" customHeight="1" x14ac:dyDescent="0.2">
      <c r="A17" s="597" t="s">
        <v>934</v>
      </c>
      <c r="B17" s="588"/>
      <c r="C17" s="588"/>
      <c r="D17" s="588">
        <v>478</v>
      </c>
      <c r="E17" s="628"/>
      <c r="F17" s="628"/>
      <c r="G17" s="629">
        <v>100034</v>
      </c>
    </row>
    <row r="18" spans="1:7" ht="14.45" customHeight="1" x14ac:dyDescent="0.2">
      <c r="A18" s="597" t="s">
        <v>935</v>
      </c>
      <c r="B18" s="588"/>
      <c r="C18" s="588"/>
      <c r="D18" s="588">
        <v>2</v>
      </c>
      <c r="E18" s="628"/>
      <c r="F18" s="628"/>
      <c r="G18" s="629">
        <v>80</v>
      </c>
    </row>
    <row r="19" spans="1:7" ht="14.45" customHeight="1" x14ac:dyDescent="0.2">
      <c r="A19" s="597" t="s">
        <v>936</v>
      </c>
      <c r="B19" s="588"/>
      <c r="C19" s="588"/>
      <c r="D19" s="588">
        <v>1146</v>
      </c>
      <c r="E19" s="628"/>
      <c r="F19" s="628"/>
      <c r="G19" s="629">
        <v>239514</v>
      </c>
    </row>
    <row r="20" spans="1:7" ht="14.45" customHeight="1" x14ac:dyDescent="0.2">
      <c r="A20" s="597" t="s">
        <v>937</v>
      </c>
      <c r="B20" s="588"/>
      <c r="C20" s="588"/>
      <c r="D20" s="588">
        <v>42</v>
      </c>
      <c r="E20" s="628"/>
      <c r="F20" s="628"/>
      <c r="G20" s="629">
        <v>8778</v>
      </c>
    </row>
    <row r="21" spans="1:7" ht="14.45" customHeight="1" x14ac:dyDescent="0.2">
      <c r="A21" s="597" t="s">
        <v>938</v>
      </c>
      <c r="B21" s="588"/>
      <c r="C21" s="588"/>
      <c r="D21" s="588">
        <v>151</v>
      </c>
      <c r="E21" s="628"/>
      <c r="F21" s="628"/>
      <c r="G21" s="629">
        <v>31559</v>
      </c>
    </row>
    <row r="22" spans="1:7" ht="14.45" customHeight="1" x14ac:dyDescent="0.2">
      <c r="A22" s="597" t="s">
        <v>939</v>
      </c>
      <c r="B22" s="588"/>
      <c r="C22" s="588"/>
      <c r="D22" s="588">
        <v>369</v>
      </c>
      <c r="E22" s="628"/>
      <c r="F22" s="628"/>
      <c r="G22" s="629">
        <v>77121</v>
      </c>
    </row>
    <row r="23" spans="1:7" ht="14.45" customHeight="1" x14ac:dyDescent="0.2">
      <c r="A23" s="597" t="s">
        <v>940</v>
      </c>
      <c r="B23" s="588"/>
      <c r="C23" s="588"/>
      <c r="D23" s="588">
        <v>371</v>
      </c>
      <c r="E23" s="628"/>
      <c r="F23" s="628"/>
      <c r="G23" s="629">
        <v>77625</v>
      </c>
    </row>
    <row r="24" spans="1:7" ht="14.45" customHeight="1" x14ac:dyDescent="0.2">
      <c r="A24" s="597" t="s">
        <v>941</v>
      </c>
      <c r="B24" s="588"/>
      <c r="C24" s="588"/>
      <c r="D24" s="588">
        <v>629</v>
      </c>
      <c r="E24" s="628"/>
      <c r="F24" s="628"/>
      <c r="G24" s="629">
        <v>131557</v>
      </c>
    </row>
    <row r="25" spans="1:7" ht="14.45" customHeight="1" x14ac:dyDescent="0.2">
      <c r="A25" s="597" t="s">
        <v>942</v>
      </c>
      <c r="B25" s="588"/>
      <c r="C25" s="588"/>
      <c r="D25" s="588">
        <v>690</v>
      </c>
      <c r="E25" s="628"/>
      <c r="F25" s="628"/>
      <c r="G25" s="629">
        <v>144210</v>
      </c>
    </row>
    <row r="26" spans="1:7" ht="14.45" customHeight="1" x14ac:dyDescent="0.2">
      <c r="A26" s="597" t="s">
        <v>943</v>
      </c>
      <c r="B26" s="588"/>
      <c r="C26" s="588"/>
      <c r="D26" s="588">
        <v>526</v>
      </c>
      <c r="E26" s="628"/>
      <c r="F26" s="628"/>
      <c r="G26" s="629">
        <v>110038</v>
      </c>
    </row>
    <row r="27" spans="1:7" ht="14.45" customHeight="1" x14ac:dyDescent="0.2">
      <c r="A27" s="597" t="s">
        <v>944</v>
      </c>
      <c r="B27" s="588"/>
      <c r="C27" s="588"/>
      <c r="D27" s="588">
        <v>1074</v>
      </c>
      <c r="E27" s="628"/>
      <c r="F27" s="628"/>
      <c r="G27" s="629">
        <v>224794</v>
      </c>
    </row>
    <row r="28" spans="1:7" ht="14.45" customHeight="1" x14ac:dyDescent="0.2">
      <c r="A28" s="597" t="s">
        <v>945</v>
      </c>
      <c r="B28" s="588"/>
      <c r="C28" s="588"/>
      <c r="D28" s="588">
        <v>637</v>
      </c>
      <c r="E28" s="628"/>
      <c r="F28" s="628"/>
      <c r="G28" s="629">
        <v>133133</v>
      </c>
    </row>
    <row r="29" spans="1:7" ht="14.45" customHeight="1" x14ac:dyDescent="0.2">
      <c r="A29" s="597" t="s">
        <v>946</v>
      </c>
      <c r="B29" s="588"/>
      <c r="C29" s="588"/>
      <c r="D29" s="588">
        <v>1342</v>
      </c>
      <c r="E29" s="628"/>
      <c r="F29" s="628"/>
      <c r="G29" s="629">
        <v>280478</v>
      </c>
    </row>
    <row r="30" spans="1:7" ht="14.45" customHeight="1" x14ac:dyDescent="0.2">
      <c r="A30" s="597" t="s">
        <v>947</v>
      </c>
      <c r="B30" s="588"/>
      <c r="C30" s="588"/>
      <c r="D30" s="588">
        <v>66</v>
      </c>
      <c r="E30" s="628"/>
      <c r="F30" s="628"/>
      <c r="G30" s="629">
        <v>13794</v>
      </c>
    </row>
    <row r="31" spans="1:7" ht="14.45" customHeight="1" x14ac:dyDescent="0.2">
      <c r="A31" s="597" t="s">
        <v>948</v>
      </c>
      <c r="B31" s="588"/>
      <c r="C31" s="588"/>
      <c r="D31" s="588">
        <v>919</v>
      </c>
      <c r="E31" s="628"/>
      <c r="F31" s="628"/>
      <c r="G31" s="629">
        <v>192385</v>
      </c>
    </row>
    <row r="32" spans="1:7" ht="14.45" customHeight="1" x14ac:dyDescent="0.2">
      <c r="A32" s="597" t="s">
        <v>949</v>
      </c>
      <c r="B32" s="588"/>
      <c r="C32" s="588"/>
      <c r="D32" s="588">
        <v>328</v>
      </c>
      <c r="E32" s="628"/>
      <c r="F32" s="628"/>
      <c r="G32" s="629">
        <v>68694</v>
      </c>
    </row>
    <row r="33" spans="1:7" ht="14.45" customHeight="1" x14ac:dyDescent="0.2">
      <c r="A33" s="597" t="s">
        <v>950</v>
      </c>
      <c r="B33" s="588"/>
      <c r="C33" s="588"/>
      <c r="D33" s="588">
        <v>466</v>
      </c>
      <c r="E33" s="628"/>
      <c r="F33" s="628"/>
      <c r="G33" s="629">
        <v>97394</v>
      </c>
    </row>
    <row r="34" spans="1:7" ht="14.45" customHeight="1" x14ac:dyDescent="0.2">
      <c r="A34" s="597" t="s">
        <v>951</v>
      </c>
      <c r="B34" s="588"/>
      <c r="C34" s="588"/>
      <c r="D34" s="588">
        <v>891</v>
      </c>
      <c r="E34" s="628"/>
      <c r="F34" s="628"/>
      <c r="G34" s="629">
        <v>186549</v>
      </c>
    </row>
    <row r="35" spans="1:7" ht="14.45" customHeight="1" x14ac:dyDescent="0.2">
      <c r="A35" s="597" t="s">
        <v>952</v>
      </c>
      <c r="B35" s="588"/>
      <c r="C35" s="588"/>
      <c r="D35" s="588">
        <v>312</v>
      </c>
      <c r="E35" s="628"/>
      <c r="F35" s="628"/>
      <c r="G35" s="629">
        <v>65208</v>
      </c>
    </row>
    <row r="36" spans="1:7" ht="14.45" customHeight="1" x14ac:dyDescent="0.2">
      <c r="A36" s="597" t="s">
        <v>953</v>
      </c>
      <c r="B36" s="588"/>
      <c r="C36" s="588"/>
      <c r="D36" s="588">
        <v>784</v>
      </c>
      <c r="E36" s="628"/>
      <c r="F36" s="628"/>
      <c r="G36" s="629">
        <v>164270</v>
      </c>
    </row>
    <row r="37" spans="1:7" ht="14.45" customHeight="1" x14ac:dyDescent="0.2">
      <c r="A37" s="597" t="s">
        <v>954</v>
      </c>
      <c r="B37" s="588"/>
      <c r="C37" s="588"/>
      <c r="D37" s="588">
        <v>6227</v>
      </c>
      <c r="E37" s="628"/>
      <c r="F37" s="628"/>
      <c r="G37" s="629">
        <v>1301443</v>
      </c>
    </row>
    <row r="38" spans="1:7" ht="14.45" customHeight="1" x14ac:dyDescent="0.2">
      <c r="A38" s="597" t="s">
        <v>955</v>
      </c>
      <c r="B38" s="588"/>
      <c r="C38" s="588"/>
      <c r="D38" s="588">
        <v>100</v>
      </c>
      <c r="E38" s="628"/>
      <c r="F38" s="628"/>
      <c r="G38" s="629">
        <v>21100</v>
      </c>
    </row>
    <row r="39" spans="1:7" ht="14.45" customHeight="1" x14ac:dyDescent="0.2">
      <c r="A39" s="597" t="s">
        <v>956</v>
      </c>
      <c r="B39" s="588"/>
      <c r="C39" s="588"/>
      <c r="D39" s="588">
        <v>347</v>
      </c>
      <c r="E39" s="628"/>
      <c r="F39" s="628"/>
      <c r="G39" s="629">
        <v>72615</v>
      </c>
    </row>
    <row r="40" spans="1:7" ht="14.45" customHeight="1" x14ac:dyDescent="0.2">
      <c r="A40" s="597" t="s">
        <v>957</v>
      </c>
      <c r="B40" s="588"/>
      <c r="C40" s="588"/>
      <c r="D40" s="588">
        <v>2874</v>
      </c>
      <c r="E40" s="628"/>
      <c r="F40" s="628"/>
      <c r="G40" s="629">
        <v>600850</v>
      </c>
    </row>
    <row r="41" spans="1:7" ht="14.45" customHeight="1" x14ac:dyDescent="0.2">
      <c r="A41" s="597" t="s">
        <v>958</v>
      </c>
      <c r="B41" s="588"/>
      <c r="C41" s="588"/>
      <c r="D41" s="588">
        <v>50</v>
      </c>
      <c r="E41" s="628"/>
      <c r="F41" s="628"/>
      <c r="G41" s="629">
        <v>10450</v>
      </c>
    </row>
    <row r="42" spans="1:7" ht="14.45" customHeight="1" x14ac:dyDescent="0.2">
      <c r="A42" s="597" t="s">
        <v>959</v>
      </c>
      <c r="B42" s="588"/>
      <c r="C42" s="588"/>
      <c r="D42" s="588">
        <v>339</v>
      </c>
      <c r="E42" s="628"/>
      <c r="F42" s="628"/>
      <c r="G42" s="629">
        <v>70851</v>
      </c>
    </row>
    <row r="43" spans="1:7" ht="14.45" customHeight="1" x14ac:dyDescent="0.2">
      <c r="A43" s="597" t="s">
        <v>960</v>
      </c>
      <c r="B43" s="588">
        <v>1527</v>
      </c>
      <c r="C43" s="588">
        <v>711</v>
      </c>
      <c r="D43" s="588"/>
      <c r="E43" s="628">
        <v>246659.67</v>
      </c>
      <c r="F43" s="628">
        <v>107954.33</v>
      </c>
      <c r="G43" s="629"/>
    </row>
    <row r="44" spans="1:7" ht="14.45" customHeight="1" x14ac:dyDescent="0.2">
      <c r="A44" s="597" t="s">
        <v>961</v>
      </c>
      <c r="B44" s="588"/>
      <c r="C44" s="588"/>
      <c r="D44" s="588">
        <v>1140</v>
      </c>
      <c r="E44" s="628"/>
      <c r="F44" s="628"/>
      <c r="G44" s="629">
        <v>238398</v>
      </c>
    </row>
    <row r="45" spans="1:7" ht="14.45" customHeight="1" x14ac:dyDescent="0.2">
      <c r="A45" s="597" t="s">
        <v>962</v>
      </c>
      <c r="B45" s="588"/>
      <c r="C45" s="588"/>
      <c r="D45" s="588">
        <v>2793</v>
      </c>
      <c r="E45" s="628"/>
      <c r="F45" s="628"/>
      <c r="G45" s="629">
        <v>583737</v>
      </c>
    </row>
    <row r="46" spans="1:7" ht="14.45" customHeight="1" x14ac:dyDescent="0.2">
      <c r="A46" s="597" t="s">
        <v>963</v>
      </c>
      <c r="B46" s="588"/>
      <c r="C46" s="588"/>
      <c r="D46" s="588">
        <v>430</v>
      </c>
      <c r="E46" s="628"/>
      <c r="F46" s="628"/>
      <c r="G46" s="629">
        <v>89870</v>
      </c>
    </row>
    <row r="47" spans="1:7" ht="14.45" customHeight="1" x14ac:dyDescent="0.2">
      <c r="A47" s="597" t="s">
        <v>964</v>
      </c>
      <c r="B47" s="588"/>
      <c r="C47" s="588"/>
      <c r="D47" s="588">
        <v>192</v>
      </c>
      <c r="E47" s="628"/>
      <c r="F47" s="628"/>
      <c r="G47" s="629">
        <v>40128</v>
      </c>
    </row>
    <row r="48" spans="1:7" ht="14.45" customHeight="1" x14ac:dyDescent="0.2">
      <c r="A48" s="597" t="s">
        <v>965</v>
      </c>
      <c r="B48" s="588"/>
      <c r="C48" s="588"/>
      <c r="D48" s="588">
        <v>495</v>
      </c>
      <c r="E48" s="628"/>
      <c r="F48" s="628"/>
      <c r="G48" s="629">
        <v>103455</v>
      </c>
    </row>
    <row r="49" spans="1:7" ht="14.45" customHeight="1" x14ac:dyDescent="0.2">
      <c r="A49" s="597" t="s">
        <v>966</v>
      </c>
      <c r="B49" s="588"/>
      <c r="C49" s="588"/>
      <c r="D49" s="588">
        <v>818</v>
      </c>
      <c r="E49" s="628"/>
      <c r="F49" s="628"/>
      <c r="G49" s="629">
        <v>170962</v>
      </c>
    </row>
    <row r="50" spans="1:7" ht="14.45" customHeight="1" x14ac:dyDescent="0.2">
      <c r="A50" s="597" t="s">
        <v>588</v>
      </c>
      <c r="B50" s="588"/>
      <c r="C50" s="588">
        <v>10</v>
      </c>
      <c r="D50" s="588">
        <v>1253</v>
      </c>
      <c r="E50" s="628"/>
      <c r="F50" s="628">
        <v>1720</v>
      </c>
      <c r="G50" s="629">
        <v>274827.77999999997</v>
      </c>
    </row>
    <row r="51" spans="1:7" ht="14.45" customHeight="1" x14ac:dyDescent="0.2">
      <c r="A51" s="597" t="s">
        <v>967</v>
      </c>
      <c r="B51" s="588"/>
      <c r="C51" s="588"/>
      <c r="D51" s="588">
        <v>1074</v>
      </c>
      <c r="E51" s="628"/>
      <c r="F51" s="628"/>
      <c r="G51" s="629">
        <v>224466</v>
      </c>
    </row>
    <row r="52" spans="1:7" ht="14.45" customHeight="1" x14ac:dyDescent="0.2">
      <c r="A52" s="597" t="s">
        <v>968</v>
      </c>
      <c r="B52" s="588"/>
      <c r="C52" s="588"/>
      <c r="D52" s="588">
        <v>485</v>
      </c>
      <c r="E52" s="628"/>
      <c r="F52" s="628"/>
      <c r="G52" s="629">
        <v>101441</v>
      </c>
    </row>
    <row r="53" spans="1:7" ht="14.45" customHeight="1" x14ac:dyDescent="0.2">
      <c r="A53" s="597" t="s">
        <v>969</v>
      </c>
      <c r="B53" s="588"/>
      <c r="C53" s="588"/>
      <c r="D53" s="588">
        <v>114</v>
      </c>
      <c r="E53" s="628"/>
      <c r="F53" s="628"/>
      <c r="G53" s="629">
        <v>23826</v>
      </c>
    </row>
    <row r="54" spans="1:7" ht="14.45" customHeight="1" x14ac:dyDescent="0.2">
      <c r="A54" s="597" t="s">
        <v>970</v>
      </c>
      <c r="B54" s="588"/>
      <c r="C54" s="588"/>
      <c r="D54" s="588">
        <v>985</v>
      </c>
      <c r="E54" s="628"/>
      <c r="F54" s="628"/>
      <c r="G54" s="629">
        <v>205973</v>
      </c>
    </row>
    <row r="55" spans="1:7" ht="14.45" customHeight="1" x14ac:dyDescent="0.2">
      <c r="A55" s="597" t="s">
        <v>971</v>
      </c>
      <c r="B55" s="588"/>
      <c r="C55" s="588"/>
      <c r="D55" s="588">
        <v>1644</v>
      </c>
      <c r="E55" s="628"/>
      <c r="F55" s="628"/>
      <c r="G55" s="629">
        <v>343914</v>
      </c>
    </row>
    <row r="56" spans="1:7" ht="14.45" customHeight="1" x14ac:dyDescent="0.2">
      <c r="A56" s="597" t="s">
        <v>972</v>
      </c>
      <c r="B56" s="588"/>
      <c r="C56" s="588"/>
      <c r="D56" s="588">
        <v>2175</v>
      </c>
      <c r="E56" s="628"/>
      <c r="F56" s="628"/>
      <c r="G56" s="629">
        <v>454913</v>
      </c>
    </row>
    <row r="57" spans="1:7" ht="14.45" customHeight="1" x14ac:dyDescent="0.2">
      <c r="A57" s="597" t="s">
        <v>973</v>
      </c>
      <c r="B57" s="588"/>
      <c r="C57" s="588"/>
      <c r="D57" s="588">
        <v>368</v>
      </c>
      <c r="E57" s="628"/>
      <c r="F57" s="628"/>
      <c r="G57" s="629">
        <v>76912</v>
      </c>
    </row>
    <row r="58" spans="1:7" ht="14.45" customHeight="1" x14ac:dyDescent="0.2">
      <c r="A58" s="597" t="s">
        <v>974</v>
      </c>
      <c r="B58" s="588"/>
      <c r="C58" s="588"/>
      <c r="D58" s="588">
        <v>407</v>
      </c>
      <c r="E58" s="628"/>
      <c r="F58" s="628"/>
      <c r="G58" s="629">
        <v>85063</v>
      </c>
    </row>
    <row r="59" spans="1:7" ht="14.45" customHeight="1" x14ac:dyDescent="0.2">
      <c r="A59" s="597" t="s">
        <v>975</v>
      </c>
      <c r="B59" s="588"/>
      <c r="C59" s="588"/>
      <c r="D59" s="588">
        <v>347</v>
      </c>
      <c r="E59" s="628"/>
      <c r="F59" s="628"/>
      <c r="G59" s="629">
        <v>72523</v>
      </c>
    </row>
    <row r="60" spans="1:7" ht="14.45" customHeight="1" x14ac:dyDescent="0.2">
      <c r="A60" s="597" t="s">
        <v>976</v>
      </c>
      <c r="B60" s="588"/>
      <c r="C60" s="588"/>
      <c r="D60" s="588">
        <v>393</v>
      </c>
      <c r="E60" s="628"/>
      <c r="F60" s="628"/>
      <c r="G60" s="629">
        <v>82137</v>
      </c>
    </row>
    <row r="61" spans="1:7" ht="14.45" customHeight="1" x14ac:dyDescent="0.2">
      <c r="A61" s="597" t="s">
        <v>977</v>
      </c>
      <c r="B61" s="588"/>
      <c r="C61" s="588"/>
      <c r="D61" s="588">
        <v>160</v>
      </c>
      <c r="E61" s="628"/>
      <c r="F61" s="628"/>
      <c r="G61" s="629">
        <v>33440</v>
      </c>
    </row>
    <row r="62" spans="1:7" ht="14.45" customHeight="1" x14ac:dyDescent="0.2">
      <c r="A62" s="597" t="s">
        <v>978</v>
      </c>
      <c r="B62" s="588"/>
      <c r="C62" s="588"/>
      <c r="D62" s="588">
        <v>1139</v>
      </c>
      <c r="E62" s="628"/>
      <c r="F62" s="628"/>
      <c r="G62" s="629">
        <v>238051</v>
      </c>
    </row>
    <row r="63" spans="1:7" ht="14.45" customHeight="1" x14ac:dyDescent="0.2">
      <c r="A63" s="597" t="s">
        <v>979</v>
      </c>
      <c r="B63" s="588"/>
      <c r="C63" s="588"/>
      <c r="D63" s="588">
        <v>655</v>
      </c>
      <c r="E63" s="628"/>
      <c r="F63" s="628"/>
      <c r="G63" s="629">
        <v>136895</v>
      </c>
    </row>
    <row r="64" spans="1:7" ht="14.45" customHeight="1" x14ac:dyDescent="0.2">
      <c r="A64" s="597" t="s">
        <v>980</v>
      </c>
      <c r="B64" s="588"/>
      <c r="C64" s="588"/>
      <c r="D64" s="588">
        <v>88</v>
      </c>
      <c r="E64" s="628"/>
      <c r="F64" s="628"/>
      <c r="G64" s="629">
        <v>18392</v>
      </c>
    </row>
    <row r="65" spans="1:7" ht="14.45" customHeight="1" x14ac:dyDescent="0.2">
      <c r="A65" s="597" t="s">
        <v>981</v>
      </c>
      <c r="B65" s="588"/>
      <c r="C65" s="588"/>
      <c r="D65" s="588">
        <v>1685</v>
      </c>
      <c r="E65" s="628"/>
      <c r="F65" s="628"/>
      <c r="G65" s="629">
        <v>352803</v>
      </c>
    </row>
    <row r="66" spans="1:7" ht="14.45" customHeight="1" x14ac:dyDescent="0.2">
      <c r="A66" s="597" t="s">
        <v>982</v>
      </c>
      <c r="B66" s="588"/>
      <c r="C66" s="588"/>
      <c r="D66" s="588">
        <v>601</v>
      </c>
      <c r="E66" s="628"/>
      <c r="F66" s="628"/>
      <c r="G66" s="629">
        <v>125609</v>
      </c>
    </row>
    <row r="67" spans="1:7" ht="14.45" customHeight="1" x14ac:dyDescent="0.2">
      <c r="A67" s="597" t="s">
        <v>983</v>
      </c>
      <c r="B67" s="588"/>
      <c r="C67" s="588"/>
      <c r="D67" s="588">
        <v>461</v>
      </c>
      <c r="E67" s="628"/>
      <c r="F67" s="628"/>
      <c r="G67" s="629">
        <v>96505</v>
      </c>
    </row>
    <row r="68" spans="1:7" ht="14.45" customHeight="1" x14ac:dyDescent="0.2">
      <c r="A68" s="597" t="s">
        <v>984</v>
      </c>
      <c r="B68" s="588"/>
      <c r="C68" s="588"/>
      <c r="D68" s="588">
        <v>114</v>
      </c>
      <c r="E68" s="628"/>
      <c r="F68" s="628"/>
      <c r="G68" s="629">
        <v>23826</v>
      </c>
    </row>
    <row r="69" spans="1:7" ht="14.45" customHeight="1" x14ac:dyDescent="0.2">
      <c r="A69" s="597" t="s">
        <v>985</v>
      </c>
      <c r="B69" s="588"/>
      <c r="C69" s="588"/>
      <c r="D69" s="588">
        <v>671</v>
      </c>
      <c r="E69" s="628"/>
      <c r="F69" s="628"/>
      <c r="G69" s="629">
        <v>140239</v>
      </c>
    </row>
    <row r="70" spans="1:7" ht="14.45" customHeight="1" x14ac:dyDescent="0.2">
      <c r="A70" s="597" t="s">
        <v>986</v>
      </c>
      <c r="B70" s="588"/>
      <c r="C70" s="588"/>
      <c r="D70" s="588">
        <v>395</v>
      </c>
      <c r="E70" s="628"/>
      <c r="F70" s="628"/>
      <c r="G70" s="629">
        <v>82555</v>
      </c>
    </row>
    <row r="71" spans="1:7" ht="14.45" customHeight="1" x14ac:dyDescent="0.2">
      <c r="A71" s="597" t="s">
        <v>987</v>
      </c>
      <c r="B71" s="588"/>
      <c r="C71" s="588"/>
      <c r="D71" s="588">
        <v>1403</v>
      </c>
      <c r="E71" s="628"/>
      <c r="F71" s="628"/>
      <c r="G71" s="629">
        <v>293227</v>
      </c>
    </row>
    <row r="72" spans="1:7" ht="14.45" customHeight="1" x14ac:dyDescent="0.2">
      <c r="A72" s="597" t="s">
        <v>988</v>
      </c>
      <c r="B72" s="588"/>
      <c r="C72" s="588"/>
      <c r="D72" s="588">
        <v>162</v>
      </c>
      <c r="E72" s="628"/>
      <c r="F72" s="628"/>
      <c r="G72" s="629">
        <v>33858</v>
      </c>
    </row>
    <row r="73" spans="1:7" ht="14.45" customHeight="1" x14ac:dyDescent="0.2">
      <c r="A73" s="597" t="s">
        <v>989</v>
      </c>
      <c r="B73" s="588"/>
      <c r="C73" s="588"/>
      <c r="D73" s="588">
        <v>798</v>
      </c>
      <c r="E73" s="628"/>
      <c r="F73" s="628"/>
      <c r="G73" s="629">
        <v>166782</v>
      </c>
    </row>
    <row r="74" spans="1:7" ht="14.45" customHeight="1" x14ac:dyDescent="0.2">
      <c r="A74" s="597" t="s">
        <v>990</v>
      </c>
      <c r="B74" s="588"/>
      <c r="C74" s="588"/>
      <c r="D74" s="588">
        <v>702</v>
      </c>
      <c r="E74" s="628"/>
      <c r="F74" s="628"/>
      <c r="G74" s="629">
        <v>146840</v>
      </c>
    </row>
    <row r="75" spans="1:7" ht="14.45" customHeight="1" x14ac:dyDescent="0.2">
      <c r="A75" s="597" t="s">
        <v>991</v>
      </c>
      <c r="B75" s="588"/>
      <c r="C75" s="588"/>
      <c r="D75" s="588">
        <v>59</v>
      </c>
      <c r="E75" s="628"/>
      <c r="F75" s="628"/>
      <c r="G75" s="629">
        <v>12331</v>
      </c>
    </row>
    <row r="76" spans="1:7" ht="14.45" customHeight="1" x14ac:dyDescent="0.2">
      <c r="A76" s="597" t="s">
        <v>992</v>
      </c>
      <c r="B76" s="588"/>
      <c r="C76" s="588"/>
      <c r="D76" s="588">
        <v>348</v>
      </c>
      <c r="E76" s="628"/>
      <c r="F76" s="628"/>
      <c r="G76" s="629">
        <v>72732</v>
      </c>
    </row>
    <row r="77" spans="1:7" ht="14.45" customHeight="1" x14ac:dyDescent="0.2">
      <c r="A77" s="597" t="s">
        <v>993</v>
      </c>
      <c r="B77" s="588"/>
      <c r="C77" s="588"/>
      <c r="D77" s="588">
        <v>552</v>
      </c>
      <c r="E77" s="628"/>
      <c r="F77" s="628"/>
      <c r="G77" s="629">
        <v>115368</v>
      </c>
    </row>
    <row r="78" spans="1:7" ht="14.45" customHeight="1" x14ac:dyDescent="0.2">
      <c r="A78" s="597" t="s">
        <v>994</v>
      </c>
      <c r="B78" s="588"/>
      <c r="C78" s="588"/>
      <c r="D78" s="588">
        <v>430</v>
      </c>
      <c r="E78" s="628"/>
      <c r="F78" s="628"/>
      <c r="G78" s="629">
        <v>89870</v>
      </c>
    </row>
    <row r="79" spans="1:7" ht="14.45" customHeight="1" x14ac:dyDescent="0.2">
      <c r="A79" s="597" t="s">
        <v>590</v>
      </c>
      <c r="B79" s="588">
        <v>144</v>
      </c>
      <c r="C79" s="588">
        <v>192</v>
      </c>
      <c r="D79" s="588">
        <v>241</v>
      </c>
      <c r="E79" s="628">
        <v>26158.989999999998</v>
      </c>
      <c r="F79" s="628">
        <v>31200.339999999997</v>
      </c>
      <c r="G79" s="629">
        <v>55361.009999999995</v>
      </c>
    </row>
    <row r="80" spans="1:7" ht="14.45" customHeight="1" x14ac:dyDescent="0.2">
      <c r="A80" s="597" t="s">
        <v>995</v>
      </c>
      <c r="B80" s="588"/>
      <c r="C80" s="588"/>
      <c r="D80" s="588">
        <v>2553</v>
      </c>
      <c r="E80" s="628"/>
      <c r="F80" s="628"/>
      <c r="G80" s="629">
        <v>534619</v>
      </c>
    </row>
    <row r="81" spans="1:7" ht="14.45" customHeight="1" x14ac:dyDescent="0.2">
      <c r="A81" s="597" t="s">
        <v>996</v>
      </c>
      <c r="B81" s="588"/>
      <c r="C81" s="588"/>
      <c r="D81" s="588">
        <v>43</v>
      </c>
      <c r="E81" s="628"/>
      <c r="F81" s="628"/>
      <c r="G81" s="629">
        <v>9073</v>
      </c>
    </row>
    <row r="82" spans="1:7" ht="14.45" customHeight="1" x14ac:dyDescent="0.2">
      <c r="A82" s="597" t="s">
        <v>997</v>
      </c>
      <c r="B82" s="588"/>
      <c r="C82" s="588"/>
      <c r="D82" s="588">
        <v>144</v>
      </c>
      <c r="E82" s="628"/>
      <c r="F82" s="628"/>
      <c r="G82" s="629">
        <v>30194</v>
      </c>
    </row>
    <row r="83" spans="1:7" ht="14.45" customHeight="1" x14ac:dyDescent="0.2">
      <c r="A83" s="597" t="s">
        <v>998</v>
      </c>
      <c r="B83" s="588"/>
      <c r="C83" s="588"/>
      <c r="D83" s="588">
        <v>724</v>
      </c>
      <c r="E83" s="628"/>
      <c r="F83" s="628"/>
      <c r="G83" s="629">
        <v>151414</v>
      </c>
    </row>
    <row r="84" spans="1:7" ht="14.45" customHeight="1" x14ac:dyDescent="0.2">
      <c r="A84" s="597" t="s">
        <v>999</v>
      </c>
      <c r="B84" s="588"/>
      <c r="C84" s="588"/>
      <c r="D84" s="588">
        <v>1755</v>
      </c>
      <c r="E84" s="628"/>
      <c r="F84" s="628"/>
      <c r="G84" s="629">
        <v>366923</v>
      </c>
    </row>
    <row r="85" spans="1:7" ht="14.45" customHeight="1" x14ac:dyDescent="0.2">
      <c r="A85" s="597" t="s">
        <v>1000</v>
      </c>
      <c r="B85" s="588"/>
      <c r="C85" s="588"/>
      <c r="D85" s="588">
        <v>473</v>
      </c>
      <c r="E85" s="628"/>
      <c r="F85" s="628"/>
      <c r="G85" s="629">
        <v>98953</v>
      </c>
    </row>
    <row r="86" spans="1:7" ht="14.45" customHeight="1" x14ac:dyDescent="0.2">
      <c r="A86" s="597" t="s">
        <v>1001</v>
      </c>
      <c r="B86" s="588"/>
      <c r="C86" s="588"/>
      <c r="D86" s="588">
        <v>96</v>
      </c>
      <c r="E86" s="628"/>
      <c r="F86" s="628"/>
      <c r="G86" s="629">
        <v>20064</v>
      </c>
    </row>
    <row r="87" spans="1:7" ht="14.45" customHeight="1" x14ac:dyDescent="0.2">
      <c r="A87" s="597" t="s">
        <v>1002</v>
      </c>
      <c r="B87" s="588"/>
      <c r="C87" s="588"/>
      <c r="D87" s="588">
        <v>232</v>
      </c>
      <c r="E87" s="628"/>
      <c r="F87" s="628"/>
      <c r="G87" s="629">
        <v>48488</v>
      </c>
    </row>
    <row r="88" spans="1:7" ht="14.45" customHeight="1" x14ac:dyDescent="0.2">
      <c r="A88" s="597" t="s">
        <v>1003</v>
      </c>
      <c r="B88" s="588"/>
      <c r="C88" s="588"/>
      <c r="D88" s="588">
        <v>823</v>
      </c>
      <c r="E88" s="628"/>
      <c r="F88" s="628"/>
      <c r="G88" s="629">
        <v>172097</v>
      </c>
    </row>
    <row r="89" spans="1:7" ht="14.45" customHeight="1" x14ac:dyDescent="0.2">
      <c r="A89" s="597" t="s">
        <v>1004</v>
      </c>
      <c r="B89" s="588"/>
      <c r="C89" s="588"/>
      <c r="D89" s="588">
        <v>219</v>
      </c>
      <c r="E89" s="628"/>
      <c r="F89" s="628"/>
      <c r="G89" s="629">
        <v>45771</v>
      </c>
    </row>
    <row r="90" spans="1:7" ht="14.45" customHeight="1" x14ac:dyDescent="0.2">
      <c r="A90" s="597" t="s">
        <v>1005</v>
      </c>
      <c r="B90" s="588"/>
      <c r="C90" s="588"/>
      <c r="D90" s="588">
        <v>700</v>
      </c>
      <c r="E90" s="628"/>
      <c r="F90" s="628"/>
      <c r="G90" s="629">
        <v>146300</v>
      </c>
    </row>
    <row r="91" spans="1:7" ht="14.45" customHeight="1" x14ac:dyDescent="0.2">
      <c r="A91" s="597" t="s">
        <v>1006</v>
      </c>
      <c r="B91" s="588"/>
      <c r="C91" s="588"/>
      <c r="D91" s="588">
        <v>493</v>
      </c>
      <c r="E91" s="628"/>
      <c r="F91" s="628"/>
      <c r="G91" s="629">
        <v>103037</v>
      </c>
    </row>
    <row r="92" spans="1:7" ht="14.45" customHeight="1" x14ac:dyDescent="0.2">
      <c r="A92" s="597" t="s">
        <v>1007</v>
      </c>
      <c r="B92" s="588"/>
      <c r="C92" s="588"/>
      <c r="D92" s="588">
        <v>339</v>
      </c>
      <c r="E92" s="628"/>
      <c r="F92" s="628"/>
      <c r="G92" s="629">
        <v>70851</v>
      </c>
    </row>
    <row r="93" spans="1:7" ht="14.45" customHeight="1" x14ac:dyDescent="0.2">
      <c r="A93" s="597" t="s">
        <v>1008</v>
      </c>
      <c r="B93" s="588"/>
      <c r="C93" s="588"/>
      <c r="D93" s="588">
        <v>268</v>
      </c>
      <c r="E93" s="628"/>
      <c r="F93" s="628"/>
      <c r="G93" s="629">
        <v>56012</v>
      </c>
    </row>
    <row r="94" spans="1:7" ht="14.45" customHeight="1" x14ac:dyDescent="0.2">
      <c r="A94" s="597" t="s">
        <v>1009</v>
      </c>
      <c r="B94" s="588"/>
      <c r="C94" s="588"/>
      <c r="D94" s="588">
        <v>186</v>
      </c>
      <c r="E94" s="628"/>
      <c r="F94" s="628"/>
      <c r="G94" s="629">
        <v>38874</v>
      </c>
    </row>
    <row r="95" spans="1:7" ht="14.45" customHeight="1" x14ac:dyDescent="0.2">
      <c r="A95" s="597" t="s">
        <v>1010</v>
      </c>
      <c r="B95" s="588"/>
      <c r="C95" s="588"/>
      <c r="D95" s="588">
        <v>696</v>
      </c>
      <c r="E95" s="628"/>
      <c r="F95" s="628"/>
      <c r="G95" s="629">
        <v>145464</v>
      </c>
    </row>
    <row r="96" spans="1:7" ht="14.45" customHeight="1" x14ac:dyDescent="0.2">
      <c r="A96" s="597" t="s">
        <v>1011</v>
      </c>
      <c r="B96" s="588"/>
      <c r="C96" s="588"/>
      <c r="D96" s="588">
        <v>871</v>
      </c>
      <c r="E96" s="628"/>
      <c r="F96" s="628"/>
      <c r="G96" s="629">
        <v>182183</v>
      </c>
    </row>
    <row r="97" spans="1:7" ht="14.45" customHeight="1" x14ac:dyDescent="0.2">
      <c r="A97" s="597" t="s">
        <v>1012</v>
      </c>
      <c r="B97" s="588"/>
      <c r="C97" s="588"/>
      <c r="D97" s="588">
        <v>1210</v>
      </c>
      <c r="E97" s="628"/>
      <c r="F97" s="628"/>
      <c r="G97" s="629">
        <v>253218</v>
      </c>
    </row>
    <row r="98" spans="1:7" ht="14.45" customHeight="1" x14ac:dyDescent="0.2">
      <c r="A98" s="597" t="s">
        <v>1013</v>
      </c>
      <c r="B98" s="588">
        <v>1473</v>
      </c>
      <c r="C98" s="588">
        <v>798</v>
      </c>
      <c r="D98" s="588"/>
      <c r="E98" s="628">
        <v>263659</v>
      </c>
      <c r="F98" s="628">
        <v>139270</v>
      </c>
      <c r="G98" s="629"/>
    </row>
    <row r="99" spans="1:7" ht="14.45" customHeight="1" x14ac:dyDescent="0.2">
      <c r="A99" s="597" t="s">
        <v>1014</v>
      </c>
      <c r="B99" s="588"/>
      <c r="C99" s="588"/>
      <c r="D99" s="588">
        <v>433</v>
      </c>
      <c r="E99" s="628"/>
      <c r="F99" s="628"/>
      <c r="G99" s="629">
        <v>90577</v>
      </c>
    </row>
    <row r="100" spans="1:7" ht="14.45" customHeight="1" x14ac:dyDescent="0.2">
      <c r="A100" s="597" t="s">
        <v>1015</v>
      </c>
      <c r="B100" s="588"/>
      <c r="C100" s="588"/>
      <c r="D100" s="588">
        <v>120</v>
      </c>
      <c r="E100" s="628"/>
      <c r="F100" s="628"/>
      <c r="G100" s="629">
        <v>25080</v>
      </c>
    </row>
    <row r="101" spans="1:7" ht="14.45" customHeight="1" x14ac:dyDescent="0.2">
      <c r="A101" s="597" t="s">
        <v>1016</v>
      </c>
      <c r="B101" s="588"/>
      <c r="C101" s="588"/>
      <c r="D101" s="588">
        <v>797</v>
      </c>
      <c r="E101" s="628"/>
      <c r="F101" s="628"/>
      <c r="G101" s="629">
        <v>166573</v>
      </c>
    </row>
    <row r="102" spans="1:7" ht="14.45" customHeight="1" x14ac:dyDescent="0.2">
      <c r="A102" s="597" t="s">
        <v>1017</v>
      </c>
      <c r="B102" s="588"/>
      <c r="C102" s="588"/>
      <c r="D102" s="588">
        <v>443</v>
      </c>
      <c r="E102" s="628"/>
      <c r="F102" s="628"/>
      <c r="G102" s="629">
        <v>92731</v>
      </c>
    </row>
    <row r="103" spans="1:7" ht="14.45" customHeight="1" x14ac:dyDescent="0.2">
      <c r="A103" s="597" t="s">
        <v>1018</v>
      </c>
      <c r="B103" s="588"/>
      <c r="C103" s="588"/>
      <c r="D103" s="588">
        <v>250</v>
      </c>
      <c r="E103" s="628"/>
      <c r="F103" s="628"/>
      <c r="G103" s="629">
        <v>52424</v>
      </c>
    </row>
    <row r="104" spans="1:7" ht="14.45" customHeight="1" x14ac:dyDescent="0.2">
      <c r="A104" s="597" t="s">
        <v>1019</v>
      </c>
      <c r="B104" s="588"/>
      <c r="C104" s="588"/>
      <c r="D104" s="588">
        <v>1052</v>
      </c>
      <c r="E104" s="628"/>
      <c r="F104" s="628"/>
      <c r="G104" s="629">
        <v>219868</v>
      </c>
    </row>
    <row r="105" spans="1:7" ht="14.45" customHeight="1" x14ac:dyDescent="0.2">
      <c r="A105" s="597" t="s">
        <v>1020</v>
      </c>
      <c r="B105" s="588"/>
      <c r="C105" s="588"/>
      <c r="D105" s="588">
        <v>383</v>
      </c>
      <c r="E105" s="628"/>
      <c r="F105" s="628"/>
      <c r="G105" s="629">
        <v>80091</v>
      </c>
    </row>
    <row r="106" spans="1:7" ht="14.45" customHeight="1" x14ac:dyDescent="0.2">
      <c r="A106" s="597" t="s">
        <v>1021</v>
      </c>
      <c r="B106" s="588"/>
      <c r="C106" s="588"/>
      <c r="D106" s="588">
        <v>1393</v>
      </c>
      <c r="E106" s="628"/>
      <c r="F106" s="628"/>
      <c r="G106" s="629">
        <v>291137</v>
      </c>
    </row>
    <row r="107" spans="1:7" ht="14.45" customHeight="1" x14ac:dyDescent="0.2">
      <c r="A107" s="597" t="s">
        <v>1022</v>
      </c>
      <c r="B107" s="588"/>
      <c r="C107" s="588"/>
      <c r="D107" s="588">
        <v>884</v>
      </c>
      <c r="E107" s="628"/>
      <c r="F107" s="628"/>
      <c r="G107" s="629">
        <v>185344</v>
      </c>
    </row>
    <row r="108" spans="1:7" ht="14.45" customHeight="1" x14ac:dyDescent="0.2">
      <c r="A108" s="597" t="s">
        <v>1023</v>
      </c>
      <c r="B108" s="588"/>
      <c r="C108" s="588"/>
      <c r="D108" s="588">
        <v>1287</v>
      </c>
      <c r="E108" s="628"/>
      <c r="F108" s="628"/>
      <c r="G108" s="629">
        <v>269079</v>
      </c>
    </row>
    <row r="109" spans="1:7" ht="14.45" customHeight="1" x14ac:dyDescent="0.2">
      <c r="A109" s="597" t="s">
        <v>1024</v>
      </c>
      <c r="B109" s="588"/>
      <c r="C109" s="588"/>
      <c r="D109" s="588">
        <v>537</v>
      </c>
      <c r="E109" s="628"/>
      <c r="F109" s="628"/>
      <c r="G109" s="629">
        <v>112463</v>
      </c>
    </row>
    <row r="110" spans="1:7" ht="14.45" customHeight="1" x14ac:dyDescent="0.2">
      <c r="A110" s="597" t="s">
        <v>1025</v>
      </c>
      <c r="B110" s="588"/>
      <c r="C110" s="588"/>
      <c r="D110" s="588">
        <v>66</v>
      </c>
      <c r="E110" s="628"/>
      <c r="F110" s="628"/>
      <c r="G110" s="629">
        <v>13794</v>
      </c>
    </row>
    <row r="111" spans="1:7" ht="14.45" customHeight="1" x14ac:dyDescent="0.2">
      <c r="A111" s="597" t="s">
        <v>1026</v>
      </c>
      <c r="B111" s="588"/>
      <c r="C111" s="588"/>
      <c r="D111" s="588">
        <v>264</v>
      </c>
      <c r="E111" s="628"/>
      <c r="F111" s="628"/>
      <c r="G111" s="629">
        <v>55300</v>
      </c>
    </row>
    <row r="112" spans="1:7" ht="14.45" customHeight="1" x14ac:dyDescent="0.2">
      <c r="A112" s="597" t="s">
        <v>1027</v>
      </c>
      <c r="B112" s="588"/>
      <c r="C112" s="588"/>
      <c r="D112" s="588">
        <v>638</v>
      </c>
      <c r="E112" s="628"/>
      <c r="F112" s="628"/>
      <c r="G112" s="629">
        <v>133342</v>
      </c>
    </row>
    <row r="113" spans="1:7" ht="14.45" customHeight="1" x14ac:dyDescent="0.2">
      <c r="A113" s="597" t="s">
        <v>1028</v>
      </c>
      <c r="B113" s="588">
        <v>137</v>
      </c>
      <c r="C113" s="588">
        <v>522</v>
      </c>
      <c r="D113" s="588">
        <v>2516</v>
      </c>
      <c r="E113" s="628">
        <v>21676.67</v>
      </c>
      <c r="F113" s="628">
        <v>86022.680000000008</v>
      </c>
      <c r="G113" s="629">
        <v>595646.65999999992</v>
      </c>
    </row>
    <row r="114" spans="1:7" ht="14.45" customHeight="1" x14ac:dyDescent="0.2">
      <c r="A114" s="597" t="s">
        <v>1029</v>
      </c>
      <c r="B114" s="588"/>
      <c r="C114" s="588"/>
      <c r="D114" s="588">
        <v>1131</v>
      </c>
      <c r="E114" s="628"/>
      <c r="F114" s="628"/>
      <c r="G114" s="629">
        <v>236463</v>
      </c>
    </row>
    <row r="115" spans="1:7" ht="14.45" customHeight="1" x14ac:dyDescent="0.2">
      <c r="A115" s="597" t="s">
        <v>1030</v>
      </c>
      <c r="B115" s="588"/>
      <c r="C115" s="588"/>
      <c r="D115" s="588">
        <v>479</v>
      </c>
      <c r="E115" s="628"/>
      <c r="F115" s="628"/>
      <c r="G115" s="629">
        <v>100111</v>
      </c>
    </row>
    <row r="116" spans="1:7" ht="14.45" customHeight="1" x14ac:dyDescent="0.2">
      <c r="A116" s="597" t="s">
        <v>1031</v>
      </c>
      <c r="B116" s="588"/>
      <c r="C116" s="588"/>
      <c r="D116" s="588">
        <v>134</v>
      </c>
      <c r="E116" s="628"/>
      <c r="F116" s="628"/>
      <c r="G116" s="629">
        <v>28006</v>
      </c>
    </row>
    <row r="117" spans="1:7" ht="14.45" customHeight="1" x14ac:dyDescent="0.2">
      <c r="A117" s="597" t="s">
        <v>1032</v>
      </c>
      <c r="B117" s="588"/>
      <c r="C117" s="588"/>
      <c r="D117" s="588">
        <v>540</v>
      </c>
      <c r="E117" s="628"/>
      <c r="F117" s="628"/>
      <c r="G117" s="629">
        <v>112860</v>
      </c>
    </row>
    <row r="118" spans="1:7" ht="14.45" customHeight="1" x14ac:dyDescent="0.2">
      <c r="A118" s="597" t="s">
        <v>1033</v>
      </c>
      <c r="B118" s="588"/>
      <c r="C118" s="588"/>
      <c r="D118" s="588">
        <v>423</v>
      </c>
      <c r="E118" s="628"/>
      <c r="F118" s="628"/>
      <c r="G118" s="629">
        <v>88551</v>
      </c>
    </row>
    <row r="119" spans="1:7" ht="14.45" customHeight="1" x14ac:dyDescent="0.2">
      <c r="A119" s="597" t="s">
        <v>1034</v>
      </c>
      <c r="B119" s="588"/>
      <c r="C119" s="588"/>
      <c r="D119" s="588">
        <v>118</v>
      </c>
      <c r="E119" s="628"/>
      <c r="F119" s="628"/>
      <c r="G119" s="629">
        <v>24662</v>
      </c>
    </row>
    <row r="120" spans="1:7" ht="14.45" customHeight="1" x14ac:dyDescent="0.2">
      <c r="A120" s="597" t="s">
        <v>1035</v>
      </c>
      <c r="B120" s="588"/>
      <c r="C120" s="588"/>
      <c r="D120" s="588">
        <v>440</v>
      </c>
      <c r="E120" s="628"/>
      <c r="F120" s="628"/>
      <c r="G120" s="629">
        <v>92060</v>
      </c>
    </row>
    <row r="121" spans="1:7" ht="14.45" customHeight="1" x14ac:dyDescent="0.2">
      <c r="A121" s="597" t="s">
        <v>591</v>
      </c>
      <c r="B121" s="588">
        <v>921</v>
      </c>
      <c r="C121" s="588">
        <v>1217</v>
      </c>
      <c r="D121" s="588">
        <v>2961</v>
      </c>
      <c r="E121" s="628">
        <v>140754</v>
      </c>
      <c r="F121" s="628">
        <v>189649.99</v>
      </c>
      <c r="G121" s="629">
        <v>695308.45</v>
      </c>
    </row>
    <row r="122" spans="1:7" ht="14.45" customHeight="1" x14ac:dyDescent="0.2">
      <c r="A122" s="597" t="s">
        <v>1036</v>
      </c>
      <c r="B122" s="588"/>
      <c r="C122" s="588"/>
      <c r="D122" s="588">
        <v>96</v>
      </c>
      <c r="E122" s="628"/>
      <c r="F122" s="628"/>
      <c r="G122" s="629">
        <v>20064</v>
      </c>
    </row>
    <row r="123" spans="1:7" ht="14.45" customHeight="1" x14ac:dyDescent="0.2">
      <c r="A123" s="597" t="s">
        <v>1037</v>
      </c>
      <c r="B123" s="588"/>
      <c r="C123" s="588"/>
      <c r="D123" s="588">
        <v>80</v>
      </c>
      <c r="E123" s="628"/>
      <c r="F123" s="628"/>
      <c r="G123" s="629">
        <v>16880</v>
      </c>
    </row>
    <row r="124" spans="1:7" ht="14.45" customHeight="1" x14ac:dyDescent="0.2">
      <c r="A124" s="597" t="s">
        <v>1038</v>
      </c>
      <c r="B124" s="588"/>
      <c r="C124" s="588"/>
      <c r="D124" s="588">
        <v>1073</v>
      </c>
      <c r="E124" s="628"/>
      <c r="F124" s="628"/>
      <c r="G124" s="629">
        <v>224257</v>
      </c>
    </row>
    <row r="125" spans="1:7" ht="14.45" customHeight="1" x14ac:dyDescent="0.2">
      <c r="A125" s="597" t="s">
        <v>1039</v>
      </c>
      <c r="B125" s="588"/>
      <c r="C125" s="588"/>
      <c r="D125" s="588">
        <v>1575</v>
      </c>
      <c r="E125" s="628"/>
      <c r="F125" s="628"/>
      <c r="G125" s="629">
        <v>329175</v>
      </c>
    </row>
    <row r="126" spans="1:7" ht="14.45" customHeight="1" x14ac:dyDescent="0.2">
      <c r="A126" s="597" t="s">
        <v>1040</v>
      </c>
      <c r="B126" s="588"/>
      <c r="C126" s="588"/>
      <c r="D126" s="588">
        <v>30</v>
      </c>
      <c r="E126" s="628"/>
      <c r="F126" s="628"/>
      <c r="G126" s="629">
        <v>6270</v>
      </c>
    </row>
    <row r="127" spans="1:7" ht="14.45" customHeight="1" x14ac:dyDescent="0.2">
      <c r="A127" s="597" t="s">
        <v>1041</v>
      </c>
      <c r="B127" s="588"/>
      <c r="C127" s="588"/>
      <c r="D127" s="588">
        <v>1395</v>
      </c>
      <c r="E127" s="628"/>
      <c r="F127" s="628"/>
      <c r="G127" s="629">
        <v>292407</v>
      </c>
    </row>
    <row r="128" spans="1:7" ht="14.45" customHeight="1" x14ac:dyDescent="0.2">
      <c r="A128" s="597" t="s">
        <v>1042</v>
      </c>
      <c r="B128" s="588"/>
      <c r="C128" s="588"/>
      <c r="D128" s="588">
        <v>325</v>
      </c>
      <c r="E128" s="628"/>
      <c r="F128" s="628"/>
      <c r="G128" s="629">
        <v>68057</v>
      </c>
    </row>
    <row r="129" spans="1:7" ht="14.45" customHeight="1" thickBot="1" x14ac:dyDescent="0.25">
      <c r="A129" s="632" t="s">
        <v>1043</v>
      </c>
      <c r="B129" s="590"/>
      <c r="C129" s="590"/>
      <c r="D129" s="590">
        <v>119</v>
      </c>
      <c r="E129" s="630"/>
      <c r="F129" s="630"/>
      <c r="G129" s="631">
        <v>24985</v>
      </c>
    </row>
    <row r="130" spans="1:7" ht="14.45" customHeight="1" x14ac:dyDescent="0.2">
      <c r="A130" s="543" t="s">
        <v>244</v>
      </c>
    </row>
    <row r="131" spans="1:7" ht="14.45" customHeight="1" x14ac:dyDescent="0.2">
      <c r="A131" s="544" t="s">
        <v>585</v>
      </c>
    </row>
    <row r="132" spans="1:7" ht="14.45" customHeight="1" x14ac:dyDescent="0.2">
      <c r="A132" s="543" t="s">
        <v>923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B046F6D4-2BDD-4B6E-AE41-ABB2BD207882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4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29" t="s">
        <v>1119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1" t="s">
        <v>270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127</v>
      </c>
      <c r="G3" s="102">
        <f t="shared" ref="G3:P3" si="0">SUBTOTAL(9,G6:G1048576)</f>
        <v>11521.3</v>
      </c>
      <c r="H3" s="103">
        <f t="shared" si="0"/>
        <v>1491443.52</v>
      </c>
      <c r="I3" s="74"/>
      <c r="J3" s="74"/>
      <c r="K3" s="103">
        <f t="shared" si="0"/>
        <v>10567.85</v>
      </c>
      <c r="L3" s="103">
        <f t="shared" si="0"/>
        <v>1368288.13</v>
      </c>
      <c r="M3" s="74"/>
      <c r="N3" s="74"/>
      <c r="O3" s="103">
        <f t="shared" si="0"/>
        <v>109362</v>
      </c>
      <c r="P3" s="103">
        <f t="shared" si="0"/>
        <v>22763717.350000001</v>
      </c>
      <c r="Q3" s="75">
        <f>IF(L3=0,0,P3/L3)</f>
        <v>16.636640230153866</v>
      </c>
      <c r="R3" s="104">
        <f>IF(O3=0,0,P3/O3)</f>
        <v>208.15015590424463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2019</v>
      </c>
      <c r="H4" s="451"/>
      <c r="I4" s="101"/>
      <c r="J4" s="101"/>
      <c r="K4" s="450">
        <v>2020</v>
      </c>
      <c r="L4" s="451"/>
      <c r="M4" s="101"/>
      <c r="N4" s="101"/>
      <c r="O4" s="450">
        <v>2021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33"/>
      <c r="B5" s="633"/>
      <c r="C5" s="634"/>
      <c r="D5" s="635"/>
      <c r="E5" s="636"/>
      <c r="F5" s="637"/>
      <c r="G5" s="638" t="s">
        <v>71</v>
      </c>
      <c r="H5" s="639" t="s">
        <v>14</v>
      </c>
      <c r="I5" s="640"/>
      <c r="J5" s="640"/>
      <c r="K5" s="638" t="s">
        <v>71</v>
      </c>
      <c r="L5" s="639" t="s">
        <v>14</v>
      </c>
      <c r="M5" s="640"/>
      <c r="N5" s="640"/>
      <c r="O5" s="638" t="s">
        <v>71</v>
      </c>
      <c r="P5" s="639" t="s">
        <v>14</v>
      </c>
      <c r="Q5" s="641"/>
      <c r="R5" s="642"/>
    </row>
    <row r="6" spans="1:18" ht="14.45" customHeight="1" x14ac:dyDescent="0.2">
      <c r="A6" s="563"/>
      <c r="B6" s="564" t="s">
        <v>1045</v>
      </c>
      <c r="C6" s="564" t="s">
        <v>486</v>
      </c>
      <c r="D6" s="564" t="s">
        <v>1046</v>
      </c>
      <c r="E6" s="564" t="s">
        <v>1047</v>
      </c>
      <c r="F6" s="564" t="s">
        <v>1048</v>
      </c>
      <c r="G6" s="116"/>
      <c r="H6" s="116"/>
      <c r="I6" s="564"/>
      <c r="J6" s="564"/>
      <c r="K6" s="116"/>
      <c r="L6" s="116"/>
      <c r="M6" s="564"/>
      <c r="N6" s="564"/>
      <c r="O6" s="116">
        <v>1650</v>
      </c>
      <c r="P6" s="116">
        <v>344850</v>
      </c>
      <c r="Q6" s="569"/>
      <c r="R6" s="587">
        <v>209</v>
      </c>
    </row>
    <row r="7" spans="1:18" ht="14.45" customHeight="1" x14ac:dyDescent="0.2">
      <c r="A7" s="570"/>
      <c r="B7" s="571" t="s">
        <v>1045</v>
      </c>
      <c r="C7" s="571" t="s">
        <v>486</v>
      </c>
      <c r="D7" s="571" t="s">
        <v>1046</v>
      </c>
      <c r="E7" s="571" t="s">
        <v>1049</v>
      </c>
      <c r="F7" s="571" t="s">
        <v>1050</v>
      </c>
      <c r="G7" s="588"/>
      <c r="H7" s="588"/>
      <c r="I7" s="571"/>
      <c r="J7" s="571"/>
      <c r="K7" s="588"/>
      <c r="L7" s="588"/>
      <c r="M7" s="571"/>
      <c r="N7" s="571"/>
      <c r="O7" s="588">
        <v>89517</v>
      </c>
      <c r="P7" s="588">
        <v>18720607</v>
      </c>
      <c r="Q7" s="576"/>
      <c r="R7" s="589">
        <v>209.12907045589105</v>
      </c>
    </row>
    <row r="8" spans="1:18" ht="14.45" customHeight="1" x14ac:dyDescent="0.2">
      <c r="A8" s="570"/>
      <c r="B8" s="571" t="s">
        <v>1045</v>
      </c>
      <c r="C8" s="571" t="s">
        <v>486</v>
      </c>
      <c r="D8" s="571" t="s">
        <v>1046</v>
      </c>
      <c r="E8" s="571" t="s">
        <v>1051</v>
      </c>
      <c r="F8" s="571" t="s">
        <v>1052</v>
      </c>
      <c r="G8" s="588"/>
      <c r="H8" s="588"/>
      <c r="I8" s="571"/>
      <c r="J8" s="571"/>
      <c r="K8" s="588"/>
      <c r="L8" s="588"/>
      <c r="M8" s="571"/>
      <c r="N8" s="571"/>
      <c r="O8" s="588">
        <v>1230</v>
      </c>
      <c r="P8" s="588">
        <v>257070</v>
      </c>
      <c r="Q8" s="576"/>
      <c r="R8" s="589">
        <v>209</v>
      </c>
    </row>
    <row r="9" spans="1:18" ht="14.45" customHeight="1" x14ac:dyDescent="0.2">
      <c r="A9" s="570"/>
      <c r="B9" s="571" t="s">
        <v>1045</v>
      </c>
      <c r="C9" s="571" t="s">
        <v>492</v>
      </c>
      <c r="D9" s="571" t="s">
        <v>1046</v>
      </c>
      <c r="E9" s="571" t="s">
        <v>1047</v>
      </c>
      <c r="F9" s="571" t="s">
        <v>1048</v>
      </c>
      <c r="G9" s="588"/>
      <c r="H9" s="588"/>
      <c r="I9" s="571"/>
      <c r="J9" s="571"/>
      <c r="K9" s="588"/>
      <c r="L9" s="588"/>
      <c r="M9" s="571"/>
      <c r="N9" s="571"/>
      <c r="O9" s="588">
        <v>229</v>
      </c>
      <c r="P9" s="588">
        <v>47861</v>
      </c>
      <c r="Q9" s="576"/>
      <c r="R9" s="589">
        <v>209</v>
      </c>
    </row>
    <row r="10" spans="1:18" ht="14.45" customHeight="1" x14ac:dyDescent="0.2">
      <c r="A10" s="570"/>
      <c r="B10" s="571" t="s">
        <v>1045</v>
      </c>
      <c r="C10" s="571" t="s">
        <v>492</v>
      </c>
      <c r="D10" s="571" t="s">
        <v>1046</v>
      </c>
      <c r="E10" s="571" t="s">
        <v>1049</v>
      </c>
      <c r="F10" s="571" t="s">
        <v>1050</v>
      </c>
      <c r="G10" s="588"/>
      <c r="H10" s="588"/>
      <c r="I10" s="571"/>
      <c r="J10" s="571"/>
      <c r="K10" s="588"/>
      <c r="L10" s="588"/>
      <c r="M10" s="571"/>
      <c r="N10" s="571"/>
      <c r="O10" s="588">
        <v>4570</v>
      </c>
      <c r="P10" s="588">
        <v>958698</v>
      </c>
      <c r="Q10" s="576"/>
      <c r="R10" s="589">
        <v>209.78074398249453</v>
      </c>
    </row>
    <row r="11" spans="1:18" ht="14.45" customHeight="1" x14ac:dyDescent="0.2">
      <c r="A11" s="570"/>
      <c r="B11" s="571" t="s">
        <v>1045</v>
      </c>
      <c r="C11" s="571" t="s">
        <v>492</v>
      </c>
      <c r="D11" s="571" t="s">
        <v>1046</v>
      </c>
      <c r="E11" s="571" t="s">
        <v>1051</v>
      </c>
      <c r="F11" s="571" t="s">
        <v>1052</v>
      </c>
      <c r="G11" s="588"/>
      <c r="H11" s="588"/>
      <c r="I11" s="571"/>
      <c r="J11" s="571"/>
      <c r="K11" s="588"/>
      <c r="L11" s="588"/>
      <c r="M11" s="571"/>
      <c r="N11" s="571"/>
      <c r="O11" s="588">
        <v>174</v>
      </c>
      <c r="P11" s="588">
        <v>36366</v>
      </c>
      <c r="Q11" s="576"/>
      <c r="R11" s="589">
        <v>209</v>
      </c>
    </row>
    <row r="12" spans="1:18" ht="14.45" customHeight="1" x14ac:dyDescent="0.2">
      <c r="A12" s="570" t="s">
        <v>1053</v>
      </c>
      <c r="B12" s="571" t="s">
        <v>1054</v>
      </c>
      <c r="C12" s="571" t="s">
        <v>475</v>
      </c>
      <c r="D12" s="571" t="s">
        <v>1055</v>
      </c>
      <c r="E12" s="571" t="s">
        <v>1056</v>
      </c>
      <c r="F12" s="571" t="s">
        <v>1057</v>
      </c>
      <c r="G12" s="588">
        <v>271.40000000000003</v>
      </c>
      <c r="H12" s="588">
        <v>14739.559999999998</v>
      </c>
      <c r="I12" s="571"/>
      <c r="J12" s="571">
        <v>54.309358879882076</v>
      </c>
      <c r="K12" s="588">
        <v>47.800000000000004</v>
      </c>
      <c r="L12" s="588">
        <v>2600.35</v>
      </c>
      <c r="M12" s="571"/>
      <c r="N12" s="571">
        <v>54.400627615062753</v>
      </c>
      <c r="O12" s="588"/>
      <c r="P12" s="588"/>
      <c r="Q12" s="576"/>
      <c r="R12" s="589"/>
    </row>
    <row r="13" spans="1:18" ht="14.45" customHeight="1" x14ac:dyDescent="0.2">
      <c r="A13" s="570" t="s">
        <v>1053</v>
      </c>
      <c r="B13" s="571" t="s">
        <v>1054</v>
      </c>
      <c r="C13" s="571" t="s">
        <v>475</v>
      </c>
      <c r="D13" s="571" t="s">
        <v>1055</v>
      </c>
      <c r="E13" s="571" t="s">
        <v>1058</v>
      </c>
      <c r="F13" s="571"/>
      <c r="G13" s="588">
        <v>0.4</v>
      </c>
      <c r="H13" s="588">
        <v>54.6</v>
      </c>
      <c r="I13" s="571"/>
      <c r="J13" s="571">
        <v>136.5</v>
      </c>
      <c r="K13" s="588">
        <v>1.4</v>
      </c>
      <c r="L13" s="588">
        <v>190.96</v>
      </c>
      <c r="M13" s="571"/>
      <c r="N13" s="571">
        <v>136.4</v>
      </c>
      <c r="O13" s="588"/>
      <c r="P13" s="588"/>
      <c r="Q13" s="576"/>
      <c r="R13" s="589"/>
    </row>
    <row r="14" spans="1:18" ht="14.45" customHeight="1" x14ac:dyDescent="0.2">
      <c r="A14" s="570" t="s">
        <v>1053</v>
      </c>
      <c r="B14" s="571" t="s">
        <v>1054</v>
      </c>
      <c r="C14" s="571" t="s">
        <v>475</v>
      </c>
      <c r="D14" s="571" t="s">
        <v>1055</v>
      </c>
      <c r="E14" s="571" t="s">
        <v>1059</v>
      </c>
      <c r="F14" s="571" t="s">
        <v>1060</v>
      </c>
      <c r="G14" s="588">
        <v>23.000000000000007</v>
      </c>
      <c r="H14" s="588">
        <v>1164.6999999999996</v>
      </c>
      <c r="I14" s="571"/>
      <c r="J14" s="571">
        <v>50.639130434782572</v>
      </c>
      <c r="K14" s="588">
        <v>17.5</v>
      </c>
      <c r="L14" s="588">
        <v>769.54000000000008</v>
      </c>
      <c r="M14" s="571"/>
      <c r="N14" s="571">
        <v>43.973714285714287</v>
      </c>
      <c r="O14" s="588"/>
      <c r="P14" s="588"/>
      <c r="Q14" s="576"/>
      <c r="R14" s="589"/>
    </row>
    <row r="15" spans="1:18" ht="14.45" customHeight="1" x14ac:dyDescent="0.2">
      <c r="A15" s="570" t="s">
        <v>1053</v>
      </c>
      <c r="B15" s="571" t="s">
        <v>1054</v>
      </c>
      <c r="C15" s="571" t="s">
        <v>475</v>
      </c>
      <c r="D15" s="571" t="s">
        <v>1055</v>
      </c>
      <c r="E15" s="571" t="s">
        <v>1061</v>
      </c>
      <c r="F15" s="571" t="s">
        <v>1062</v>
      </c>
      <c r="G15" s="588">
        <v>7.2999999999999989</v>
      </c>
      <c r="H15" s="588">
        <v>1292.1000000000001</v>
      </c>
      <c r="I15" s="571"/>
      <c r="J15" s="571">
        <v>177.00000000000006</v>
      </c>
      <c r="K15" s="588">
        <v>4.4999999999999991</v>
      </c>
      <c r="L15" s="588">
        <v>796.50000000000023</v>
      </c>
      <c r="M15" s="571"/>
      <c r="N15" s="571">
        <v>177.00000000000009</v>
      </c>
      <c r="O15" s="588"/>
      <c r="P15" s="588"/>
      <c r="Q15" s="576"/>
      <c r="R15" s="589"/>
    </row>
    <row r="16" spans="1:18" ht="14.45" customHeight="1" x14ac:dyDescent="0.2">
      <c r="A16" s="570" t="s">
        <v>1053</v>
      </c>
      <c r="B16" s="571" t="s">
        <v>1054</v>
      </c>
      <c r="C16" s="571" t="s">
        <v>475</v>
      </c>
      <c r="D16" s="571" t="s">
        <v>1055</v>
      </c>
      <c r="E16" s="571" t="s">
        <v>1063</v>
      </c>
      <c r="F16" s="571" t="s">
        <v>562</v>
      </c>
      <c r="G16" s="588">
        <v>39.5</v>
      </c>
      <c r="H16" s="588">
        <v>189.59999999999997</v>
      </c>
      <c r="I16" s="571"/>
      <c r="J16" s="571">
        <v>4.7999999999999989</v>
      </c>
      <c r="K16" s="588">
        <v>28.700000000000003</v>
      </c>
      <c r="L16" s="588">
        <v>137.89999999999998</v>
      </c>
      <c r="M16" s="571"/>
      <c r="N16" s="571">
        <v>4.8048780487804867</v>
      </c>
      <c r="O16" s="588"/>
      <c r="P16" s="588"/>
      <c r="Q16" s="576"/>
      <c r="R16" s="589"/>
    </row>
    <row r="17" spans="1:18" ht="14.45" customHeight="1" x14ac:dyDescent="0.2">
      <c r="A17" s="570" t="s">
        <v>1053</v>
      </c>
      <c r="B17" s="571" t="s">
        <v>1054</v>
      </c>
      <c r="C17" s="571" t="s">
        <v>475</v>
      </c>
      <c r="D17" s="571" t="s">
        <v>1055</v>
      </c>
      <c r="E17" s="571" t="s">
        <v>1063</v>
      </c>
      <c r="F17" s="571" t="s">
        <v>1064</v>
      </c>
      <c r="G17" s="588">
        <v>31.400000000000002</v>
      </c>
      <c r="H17" s="588">
        <v>150.72000000000003</v>
      </c>
      <c r="I17" s="571"/>
      <c r="J17" s="571">
        <v>4.8000000000000007</v>
      </c>
      <c r="K17" s="588">
        <v>24.400000000000006</v>
      </c>
      <c r="L17" s="588">
        <v>117.11999999999999</v>
      </c>
      <c r="M17" s="571"/>
      <c r="N17" s="571">
        <v>4.799999999999998</v>
      </c>
      <c r="O17" s="588"/>
      <c r="P17" s="588"/>
      <c r="Q17" s="576"/>
      <c r="R17" s="589"/>
    </row>
    <row r="18" spans="1:18" ht="14.45" customHeight="1" x14ac:dyDescent="0.2">
      <c r="A18" s="570" t="s">
        <v>1053</v>
      </c>
      <c r="B18" s="571" t="s">
        <v>1054</v>
      </c>
      <c r="C18" s="571" t="s">
        <v>475</v>
      </c>
      <c r="D18" s="571" t="s">
        <v>1055</v>
      </c>
      <c r="E18" s="571" t="s">
        <v>1065</v>
      </c>
      <c r="F18" s="571" t="s">
        <v>1066</v>
      </c>
      <c r="G18" s="588">
        <v>3.3</v>
      </c>
      <c r="H18" s="588">
        <v>2616.2399999999998</v>
      </c>
      <c r="I18" s="571"/>
      <c r="J18" s="571">
        <v>792.8</v>
      </c>
      <c r="K18" s="588">
        <v>6.8999999999999995</v>
      </c>
      <c r="L18" s="588">
        <v>5470.32</v>
      </c>
      <c r="M18" s="571"/>
      <c r="N18" s="571">
        <v>792.80000000000007</v>
      </c>
      <c r="O18" s="588"/>
      <c r="P18" s="588"/>
      <c r="Q18" s="576"/>
      <c r="R18" s="589"/>
    </row>
    <row r="19" spans="1:18" ht="14.45" customHeight="1" x14ac:dyDescent="0.2">
      <c r="A19" s="570" t="s">
        <v>1053</v>
      </c>
      <c r="B19" s="571" t="s">
        <v>1054</v>
      </c>
      <c r="C19" s="571" t="s">
        <v>475</v>
      </c>
      <c r="D19" s="571" t="s">
        <v>1055</v>
      </c>
      <c r="E19" s="571" t="s">
        <v>1067</v>
      </c>
      <c r="F19" s="571" t="s">
        <v>1068</v>
      </c>
      <c r="G19" s="588"/>
      <c r="H19" s="588"/>
      <c r="I19" s="571"/>
      <c r="J19" s="571"/>
      <c r="K19" s="588">
        <v>4.05</v>
      </c>
      <c r="L19" s="588">
        <v>486.64000000000004</v>
      </c>
      <c r="M19" s="571"/>
      <c r="N19" s="571">
        <v>120.15802469135804</v>
      </c>
      <c r="O19" s="588"/>
      <c r="P19" s="588"/>
      <c r="Q19" s="576"/>
      <c r="R19" s="589"/>
    </row>
    <row r="20" spans="1:18" ht="14.45" customHeight="1" x14ac:dyDescent="0.2">
      <c r="A20" s="570" t="s">
        <v>1053</v>
      </c>
      <c r="B20" s="571" t="s">
        <v>1054</v>
      </c>
      <c r="C20" s="571" t="s">
        <v>475</v>
      </c>
      <c r="D20" s="571" t="s">
        <v>1055</v>
      </c>
      <c r="E20" s="571" t="s">
        <v>1069</v>
      </c>
      <c r="F20" s="571" t="s">
        <v>1070</v>
      </c>
      <c r="G20" s="588"/>
      <c r="H20" s="588"/>
      <c r="I20" s="571"/>
      <c r="J20" s="571"/>
      <c r="K20" s="588">
        <v>172.60000000000002</v>
      </c>
      <c r="L20" s="588">
        <v>9389.470000000003</v>
      </c>
      <c r="M20" s="571"/>
      <c r="N20" s="571">
        <v>54.400173812282745</v>
      </c>
      <c r="O20" s="588"/>
      <c r="P20" s="588"/>
      <c r="Q20" s="576"/>
      <c r="R20" s="589"/>
    </row>
    <row r="21" spans="1:18" ht="14.45" customHeight="1" x14ac:dyDescent="0.2">
      <c r="A21" s="570" t="s">
        <v>1053</v>
      </c>
      <c r="B21" s="571" t="s">
        <v>1054</v>
      </c>
      <c r="C21" s="571" t="s">
        <v>475</v>
      </c>
      <c r="D21" s="571" t="s">
        <v>1046</v>
      </c>
      <c r="E21" s="571" t="s">
        <v>1071</v>
      </c>
      <c r="F21" s="571" t="s">
        <v>1072</v>
      </c>
      <c r="G21" s="588">
        <v>40</v>
      </c>
      <c r="H21" s="588">
        <v>7400</v>
      </c>
      <c r="I21" s="571"/>
      <c r="J21" s="571">
        <v>185</v>
      </c>
      <c r="K21" s="588">
        <v>28</v>
      </c>
      <c r="L21" s="588">
        <v>5208</v>
      </c>
      <c r="M21" s="571"/>
      <c r="N21" s="571">
        <v>186</v>
      </c>
      <c r="O21" s="588">
        <v>25</v>
      </c>
      <c r="P21" s="588">
        <v>5000</v>
      </c>
      <c r="Q21" s="576"/>
      <c r="R21" s="589">
        <v>200</v>
      </c>
    </row>
    <row r="22" spans="1:18" ht="14.45" customHeight="1" x14ac:dyDescent="0.2">
      <c r="A22" s="570" t="s">
        <v>1053</v>
      </c>
      <c r="B22" s="571" t="s">
        <v>1054</v>
      </c>
      <c r="C22" s="571" t="s">
        <v>475</v>
      </c>
      <c r="D22" s="571" t="s">
        <v>1046</v>
      </c>
      <c r="E22" s="571" t="s">
        <v>1073</v>
      </c>
      <c r="F22" s="571" t="s">
        <v>1074</v>
      </c>
      <c r="G22" s="588">
        <v>14</v>
      </c>
      <c r="H22" s="588">
        <v>1708</v>
      </c>
      <c r="I22" s="571"/>
      <c r="J22" s="571">
        <v>122</v>
      </c>
      <c r="K22" s="588">
        <v>197</v>
      </c>
      <c r="L22" s="588">
        <v>24231</v>
      </c>
      <c r="M22" s="571"/>
      <c r="N22" s="571">
        <v>123</v>
      </c>
      <c r="O22" s="588">
        <v>6</v>
      </c>
      <c r="P22" s="588">
        <v>798</v>
      </c>
      <c r="Q22" s="576"/>
      <c r="R22" s="589">
        <v>133</v>
      </c>
    </row>
    <row r="23" spans="1:18" ht="14.45" customHeight="1" x14ac:dyDescent="0.2">
      <c r="A23" s="570" t="s">
        <v>1053</v>
      </c>
      <c r="B23" s="571" t="s">
        <v>1054</v>
      </c>
      <c r="C23" s="571" t="s">
        <v>475</v>
      </c>
      <c r="D23" s="571" t="s">
        <v>1046</v>
      </c>
      <c r="E23" s="571" t="s">
        <v>1075</v>
      </c>
      <c r="F23" s="571" t="s">
        <v>1076</v>
      </c>
      <c r="G23" s="588">
        <v>1744</v>
      </c>
      <c r="H23" s="588">
        <v>66272</v>
      </c>
      <c r="I23" s="571"/>
      <c r="J23" s="571">
        <v>38</v>
      </c>
      <c r="K23" s="588">
        <v>1330</v>
      </c>
      <c r="L23" s="588">
        <v>50540</v>
      </c>
      <c r="M23" s="571"/>
      <c r="N23" s="571">
        <v>38</v>
      </c>
      <c r="O23" s="588">
        <v>439</v>
      </c>
      <c r="P23" s="588">
        <v>17560</v>
      </c>
      <c r="Q23" s="576"/>
      <c r="R23" s="589">
        <v>40</v>
      </c>
    </row>
    <row r="24" spans="1:18" ht="14.45" customHeight="1" x14ac:dyDescent="0.2">
      <c r="A24" s="570" t="s">
        <v>1053</v>
      </c>
      <c r="B24" s="571" t="s">
        <v>1054</v>
      </c>
      <c r="C24" s="571" t="s">
        <v>475</v>
      </c>
      <c r="D24" s="571" t="s">
        <v>1046</v>
      </c>
      <c r="E24" s="571" t="s">
        <v>1077</v>
      </c>
      <c r="F24" s="571" t="s">
        <v>1078</v>
      </c>
      <c r="G24" s="588">
        <v>734</v>
      </c>
      <c r="H24" s="588">
        <v>7340</v>
      </c>
      <c r="I24" s="571"/>
      <c r="J24" s="571">
        <v>10</v>
      </c>
      <c r="K24" s="588">
        <v>711</v>
      </c>
      <c r="L24" s="588">
        <v>7110</v>
      </c>
      <c r="M24" s="571"/>
      <c r="N24" s="571">
        <v>10</v>
      </c>
      <c r="O24" s="588">
        <v>767</v>
      </c>
      <c r="P24" s="588">
        <v>7670</v>
      </c>
      <c r="Q24" s="576"/>
      <c r="R24" s="589">
        <v>10</v>
      </c>
    </row>
    <row r="25" spans="1:18" ht="14.45" customHeight="1" x14ac:dyDescent="0.2">
      <c r="A25" s="570" t="s">
        <v>1053</v>
      </c>
      <c r="B25" s="571" t="s">
        <v>1054</v>
      </c>
      <c r="C25" s="571" t="s">
        <v>475</v>
      </c>
      <c r="D25" s="571" t="s">
        <v>1046</v>
      </c>
      <c r="E25" s="571" t="s">
        <v>1079</v>
      </c>
      <c r="F25" s="571" t="s">
        <v>1080</v>
      </c>
      <c r="G25" s="588">
        <v>67</v>
      </c>
      <c r="H25" s="588">
        <v>335</v>
      </c>
      <c r="I25" s="571"/>
      <c r="J25" s="571">
        <v>5</v>
      </c>
      <c r="K25" s="588">
        <v>59</v>
      </c>
      <c r="L25" s="588">
        <v>295</v>
      </c>
      <c r="M25" s="571"/>
      <c r="N25" s="571">
        <v>5</v>
      </c>
      <c r="O25" s="588"/>
      <c r="P25" s="588"/>
      <c r="Q25" s="576"/>
      <c r="R25" s="589"/>
    </row>
    <row r="26" spans="1:18" ht="14.45" customHeight="1" x14ac:dyDescent="0.2">
      <c r="A26" s="570" t="s">
        <v>1053</v>
      </c>
      <c r="B26" s="571" t="s">
        <v>1054</v>
      </c>
      <c r="C26" s="571" t="s">
        <v>475</v>
      </c>
      <c r="D26" s="571" t="s">
        <v>1046</v>
      </c>
      <c r="E26" s="571" t="s">
        <v>1081</v>
      </c>
      <c r="F26" s="571" t="s">
        <v>1082</v>
      </c>
      <c r="G26" s="588">
        <v>24</v>
      </c>
      <c r="H26" s="588">
        <v>120</v>
      </c>
      <c r="I26" s="571"/>
      <c r="J26" s="571">
        <v>5</v>
      </c>
      <c r="K26" s="588">
        <v>44</v>
      </c>
      <c r="L26" s="588">
        <v>220</v>
      </c>
      <c r="M26" s="571"/>
      <c r="N26" s="571">
        <v>5</v>
      </c>
      <c r="O26" s="588"/>
      <c r="P26" s="588"/>
      <c r="Q26" s="576"/>
      <c r="R26" s="589"/>
    </row>
    <row r="27" spans="1:18" ht="14.45" customHeight="1" x14ac:dyDescent="0.2">
      <c r="A27" s="570" t="s">
        <v>1053</v>
      </c>
      <c r="B27" s="571" t="s">
        <v>1054</v>
      </c>
      <c r="C27" s="571" t="s">
        <v>475</v>
      </c>
      <c r="D27" s="571" t="s">
        <v>1046</v>
      </c>
      <c r="E27" s="571" t="s">
        <v>1083</v>
      </c>
      <c r="F27" s="571" t="s">
        <v>1084</v>
      </c>
      <c r="G27" s="588">
        <v>397</v>
      </c>
      <c r="H27" s="588">
        <v>29775</v>
      </c>
      <c r="I27" s="571"/>
      <c r="J27" s="571">
        <v>75</v>
      </c>
      <c r="K27" s="588">
        <v>465</v>
      </c>
      <c r="L27" s="588">
        <v>35340</v>
      </c>
      <c r="M27" s="571"/>
      <c r="N27" s="571">
        <v>76</v>
      </c>
      <c r="O27" s="588">
        <v>558</v>
      </c>
      <c r="P27" s="588">
        <v>45198</v>
      </c>
      <c r="Q27" s="576"/>
      <c r="R27" s="589">
        <v>81</v>
      </c>
    </row>
    <row r="28" spans="1:18" ht="14.45" customHeight="1" x14ac:dyDescent="0.2">
      <c r="A28" s="570" t="s">
        <v>1053</v>
      </c>
      <c r="B28" s="571" t="s">
        <v>1054</v>
      </c>
      <c r="C28" s="571" t="s">
        <v>475</v>
      </c>
      <c r="D28" s="571" t="s">
        <v>1046</v>
      </c>
      <c r="E28" s="571" t="s">
        <v>1085</v>
      </c>
      <c r="F28" s="571" t="s">
        <v>1086</v>
      </c>
      <c r="G28" s="588"/>
      <c r="H28" s="588"/>
      <c r="I28" s="571"/>
      <c r="J28" s="571"/>
      <c r="K28" s="588">
        <v>4</v>
      </c>
      <c r="L28" s="588">
        <v>492</v>
      </c>
      <c r="M28" s="571"/>
      <c r="N28" s="571">
        <v>123</v>
      </c>
      <c r="O28" s="588"/>
      <c r="P28" s="588"/>
      <c r="Q28" s="576"/>
      <c r="R28" s="589"/>
    </row>
    <row r="29" spans="1:18" ht="14.45" customHeight="1" x14ac:dyDescent="0.2">
      <c r="A29" s="570" t="s">
        <v>1053</v>
      </c>
      <c r="B29" s="571" t="s">
        <v>1054</v>
      </c>
      <c r="C29" s="571" t="s">
        <v>475</v>
      </c>
      <c r="D29" s="571" t="s">
        <v>1046</v>
      </c>
      <c r="E29" s="571" t="s">
        <v>1087</v>
      </c>
      <c r="F29" s="571" t="s">
        <v>1088</v>
      </c>
      <c r="G29" s="588">
        <v>366</v>
      </c>
      <c r="H29" s="588">
        <v>65514</v>
      </c>
      <c r="I29" s="571"/>
      <c r="J29" s="571">
        <v>179</v>
      </c>
      <c r="K29" s="588">
        <v>242</v>
      </c>
      <c r="L29" s="588">
        <v>43560</v>
      </c>
      <c r="M29" s="571"/>
      <c r="N29" s="571">
        <v>180</v>
      </c>
      <c r="O29" s="588">
        <v>174</v>
      </c>
      <c r="P29" s="588">
        <v>33756</v>
      </c>
      <c r="Q29" s="576"/>
      <c r="R29" s="589">
        <v>194</v>
      </c>
    </row>
    <row r="30" spans="1:18" ht="14.45" customHeight="1" x14ac:dyDescent="0.2">
      <c r="A30" s="570" t="s">
        <v>1053</v>
      </c>
      <c r="B30" s="571" t="s">
        <v>1054</v>
      </c>
      <c r="C30" s="571" t="s">
        <v>475</v>
      </c>
      <c r="D30" s="571" t="s">
        <v>1046</v>
      </c>
      <c r="E30" s="571" t="s">
        <v>1089</v>
      </c>
      <c r="F30" s="571" t="s">
        <v>1090</v>
      </c>
      <c r="G30" s="588">
        <v>244</v>
      </c>
      <c r="H30" s="588">
        <v>66856</v>
      </c>
      <c r="I30" s="571"/>
      <c r="J30" s="571">
        <v>274</v>
      </c>
      <c r="K30" s="588">
        <v>220</v>
      </c>
      <c r="L30" s="588">
        <v>60720</v>
      </c>
      <c r="M30" s="571"/>
      <c r="N30" s="571">
        <v>276</v>
      </c>
      <c r="O30" s="588">
        <v>155</v>
      </c>
      <c r="P30" s="588">
        <v>44485</v>
      </c>
      <c r="Q30" s="576"/>
      <c r="R30" s="589">
        <v>287</v>
      </c>
    </row>
    <row r="31" spans="1:18" ht="14.45" customHeight="1" x14ac:dyDescent="0.2">
      <c r="A31" s="570" t="s">
        <v>1053</v>
      </c>
      <c r="B31" s="571" t="s">
        <v>1054</v>
      </c>
      <c r="C31" s="571" t="s">
        <v>475</v>
      </c>
      <c r="D31" s="571" t="s">
        <v>1046</v>
      </c>
      <c r="E31" s="571" t="s">
        <v>1091</v>
      </c>
      <c r="F31" s="571" t="s">
        <v>1092</v>
      </c>
      <c r="G31" s="588">
        <v>1098</v>
      </c>
      <c r="H31" s="588">
        <v>36599.999999999993</v>
      </c>
      <c r="I31" s="571"/>
      <c r="J31" s="571">
        <v>33.333333333333329</v>
      </c>
      <c r="K31" s="588">
        <v>1207</v>
      </c>
      <c r="L31" s="588">
        <v>40233.330000000009</v>
      </c>
      <c r="M31" s="571"/>
      <c r="N31" s="571">
        <v>33.333330571665293</v>
      </c>
      <c r="O31" s="588">
        <v>1752</v>
      </c>
      <c r="P31" s="588">
        <v>79813.350000000006</v>
      </c>
      <c r="Q31" s="576"/>
      <c r="R31" s="589">
        <v>45.555565068493152</v>
      </c>
    </row>
    <row r="32" spans="1:18" ht="14.45" customHeight="1" x14ac:dyDescent="0.2">
      <c r="A32" s="570" t="s">
        <v>1053</v>
      </c>
      <c r="B32" s="571" t="s">
        <v>1054</v>
      </c>
      <c r="C32" s="571" t="s">
        <v>475</v>
      </c>
      <c r="D32" s="571" t="s">
        <v>1046</v>
      </c>
      <c r="E32" s="571" t="s">
        <v>1093</v>
      </c>
      <c r="F32" s="571" t="s">
        <v>1094</v>
      </c>
      <c r="G32" s="588">
        <v>300</v>
      </c>
      <c r="H32" s="588">
        <v>11400</v>
      </c>
      <c r="I32" s="571"/>
      <c r="J32" s="571">
        <v>38</v>
      </c>
      <c r="K32" s="588">
        <v>212</v>
      </c>
      <c r="L32" s="588">
        <v>8056</v>
      </c>
      <c r="M32" s="571"/>
      <c r="N32" s="571">
        <v>38</v>
      </c>
      <c r="O32" s="588">
        <v>725</v>
      </c>
      <c r="P32" s="588">
        <v>28275</v>
      </c>
      <c r="Q32" s="576"/>
      <c r="R32" s="589">
        <v>39</v>
      </c>
    </row>
    <row r="33" spans="1:18" ht="14.45" customHeight="1" x14ac:dyDescent="0.2">
      <c r="A33" s="570" t="s">
        <v>1053</v>
      </c>
      <c r="B33" s="571" t="s">
        <v>1054</v>
      </c>
      <c r="C33" s="571" t="s">
        <v>475</v>
      </c>
      <c r="D33" s="571" t="s">
        <v>1046</v>
      </c>
      <c r="E33" s="571" t="s">
        <v>1095</v>
      </c>
      <c r="F33" s="571" t="s">
        <v>1096</v>
      </c>
      <c r="G33" s="588">
        <v>1473</v>
      </c>
      <c r="H33" s="588">
        <v>198855</v>
      </c>
      <c r="I33" s="571"/>
      <c r="J33" s="571">
        <v>135</v>
      </c>
      <c r="K33" s="588">
        <v>1174</v>
      </c>
      <c r="L33" s="588">
        <v>160838</v>
      </c>
      <c r="M33" s="571"/>
      <c r="N33" s="571">
        <v>137</v>
      </c>
      <c r="O33" s="588"/>
      <c r="P33" s="588"/>
      <c r="Q33" s="576"/>
      <c r="R33" s="589"/>
    </row>
    <row r="34" spans="1:18" ht="14.45" customHeight="1" x14ac:dyDescent="0.2">
      <c r="A34" s="570" t="s">
        <v>1053</v>
      </c>
      <c r="B34" s="571" t="s">
        <v>1054</v>
      </c>
      <c r="C34" s="571" t="s">
        <v>475</v>
      </c>
      <c r="D34" s="571" t="s">
        <v>1046</v>
      </c>
      <c r="E34" s="571" t="s">
        <v>1097</v>
      </c>
      <c r="F34" s="571" t="s">
        <v>1098</v>
      </c>
      <c r="G34" s="588">
        <v>932</v>
      </c>
      <c r="H34" s="588">
        <v>69900</v>
      </c>
      <c r="I34" s="571"/>
      <c r="J34" s="571">
        <v>75</v>
      </c>
      <c r="K34" s="588">
        <v>984</v>
      </c>
      <c r="L34" s="588">
        <v>74784</v>
      </c>
      <c r="M34" s="571"/>
      <c r="N34" s="571">
        <v>76</v>
      </c>
      <c r="O34" s="588">
        <v>714</v>
      </c>
      <c r="P34" s="588">
        <v>57834</v>
      </c>
      <c r="Q34" s="576"/>
      <c r="R34" s="589">
        <v>81</v>
      </c>
    </row>
    <row r="35" spans="1:18" ht="14.45" customHeight="1" x14ac:dyDescent="0.2">
      <c r="A35" s="570" t="s">
        <v>1053</v>
      </c>
      <c r="B35" s="571" t="s">
        <v>1054</v>
      </c>
      <c r="C35" s="571" t="s">
        <v>475</v>
      </c>
      <c r="D35" s="571" t="s">
        <v>1046</v>
      </c>
      <c r="E35" s="571" t="s">
        <v>1099</v>
      </c>
      <c r="F35" s="571" t="s">
        <v>1100</v>
      </c>
      <c r="G35" s="588">
        <v>732</v>
      </c>
      <c r="H35" s="588">
        <v>262056</v>
      </c>
      <c r="I35" s="571"/>
      <c r="J35" s="571">
        <v>358</v>
      </c>
      <c r="K35" s="588">
        <v>860</v>
      </c>
      <c r="L35" s="588">
        <v>309600</v>
      </c>
      <c r="M35" s="571"/>
      <c r="N35" s="571">
        <v>360</v>
      </c>
      <c r="O35" s="588">
        <v>675</v>
      </c>
      <c r="P35" s="588">
        <v>261900</v>
      </c>
      <c r="Q35" s="576"/>
      <c r="R35" s="589">
        <v>388</v>
      </c>
    </row>
    <row r="36" spans="1:18" ht="14.45" customHeight="1" x14ac:dyDescent="0.2">
      <c r="A36" s="570" t="s">
        <v>1053</v>
      </c>
      <c r="B36" s="571" t="s">
        <v>1054</v>
      </c>
      <c r="C36" s="571" t="s">
        <v>475</v>
      </c>
      <c r="D36" s="571" t="s">
        <v>1046</v>
      </c>
      <c r="E36" s="571" t="s">
        <v>1101</v>
      </c>
      <c r="F36" s="571" t="s">
        <v>1102</v>
      </c>
      <c r="G36" s="588">
        <v>995</v>
      </c>
      <c r="H36" s="588">
        <v>224870</v>
      </c>
      <c r="I36" s="571"/>
      <c r="J36" s="571">
        <v>226</v>
      </c>
      <c r="K36" s="588">
        <v>837</v>
      </c>
      <c r="L36" s="588">
        <v>190836</v>
      </c>
      <c r="M36" s="571"/>
      <c r="N36" s="571">
        <v>228</v>
      </c>
      <c r="O36" s="588">
        <v>1682</v>
      </c>
      <c r="P36" s="588">
        <v>408726</v>
      </c>
      <c r="Q36" s="576"/>
      <c r="R36" s="589">
        <v>243</v>
      </c>
    </row>
    <row r="37" spans="1:18" ht="14.45" customHeight="1" x14ac:dyDescent="0.2">
      <c r="A37" s="570" t="s">
        <v>1053</v>
      </c>
      <c r="B37" s="571" t="s">
        <v>1054</v>
      </c>
      <c r="C37" s="571" t="s">
        <v>475</v>
      </c>
      <c r="D37" s="571" t="s">
        <v>1046</v>
      </c>
      <c r="E37" s="571" t="s">
        <v>1103</v>
      </c>
      <c r="F37" s="571" t="s">
        <v>1104</v>
      </c>
      <c r="G37" s="588">
        <v>316</v>
      </c>
      <c r="H37" s="588">
        <v>24648</v>
      </c>
      <c r="I37" s="571"/>
      <c r="J37" s="571">
        <v>78</v>
      </c>
      <c r="K37" s="588">
        <v>352</v>
      </c>
      <c r="L37" s="588">
        <v>27808</v>
      </c>
      <c r="M37" s="571"/>
      <c r="N37" s="571">
        <v>79</v>
      </c>
      <c r="O37" s="588">
        <v>188</v>
      </c>
      <c r="P37" s="588">
        <v>15604</v>
      </c>
      <c r="Q37" s="576"/>
      <c r="R37" s="589">
        <v>83</v>
      </c>
    </row>
    <row r="38" spans="1:18" ht="14.45" customHeight="1" x14ac:dyDescent="0.2">
      <c r="A38" s="570" t="s">
        <v>1053</v>
      </c>
      <c r="B38" s="571" t="s">
        <v>1054</v>
      </c>
      <c r="C38" s="571" t="s">
        <v>475</v>
      </c>
      <c r="D38" s="571" t="s">
        <v>1046</v>
      </c>
      <c r="E38" s="571" t="s">
        <v>1105</v>
      </c>
      <c r="F38" s="571" t="s">
        <v>1106</v>
      </c>
      <c r="G38" s="588">
        <v>53</v>
      </c>
      <c r="H38" s="588">
        <v>1537</v>
      </c>
      <c r="I38" s="571"/>
      <c r="J38" s="571">
        <v>29</v>
      </c>
      <c r="K38" s="588">
        <v>45</v>
      </c>
      <c r="L38" s="588">
        <v>1305</v>
      </c>
      <c r="M38" s="571"/>
      <c r="N38" s="571">
        <v>29</v>
      </c>
      <c r="O38" s="588">
        <v>599</v>
      </c>
      <c r="P38" s="588">
        <v>17970</v>
      </c>
      <c r="Q38" s="576"/>
      <c r="R38" s="589">
        <v>30</v>
      </c>
    </row>
    <row r="39" spans="1:18" ht="14.45" customHeight="1" x14ac:dyDescent="0.2">
      <c r="A39" s="570" t="s">
        <v>1053</v>
      </c>
      <c r="B39" s="571" t="s">
        <v>1054</v>
      </c>
      <c r="C39" s="571" t="s">
        <v>475</v>
      </c>
      <c r="D39" s="571" t="s">
        <v>1046</v>
      </c>
      <c r="E39" s="571" t="s">
        <v>1107</v>
      </c>
      <c r="F39" s="571" t="s">
        <v>1108</v>
      </c>
      <c r="G39" s="588">
        <v>72</v>
      </c>
      <c r="H39" s="588">
        <v>4392</v>
      </c>
      <c r="I39" s="571"/>
      <c r="J39" s="571">
        <v>61</v>
      </c>
      <c r="K39" s="588">
        <v>44</v>
      </c>
      <c r="L39" s="588">
        <v>2728</v>
      </c>
      <c r="M39" s="571"/>
      <c r="N39" s="571">
        <v>62</v>
      </c>
      <c r="O39" s="588">
        <v>23</v>
      </c>
      <c r="P39" s="588">
        <v>1518</v>
      </c>
      <c r="Q39" s="576"/>
      <c r="R39" s="589">
        <v>66</v>
      </c>
    </row>
    <row r="40" spans="1:18" ht="14.45" customHeight="1" x14ac:dyDescent="0.2">
      <c r="A40" s="570" t="s">
        <v>1053</v>
      </c>
      <c r="B40" s="571" t="s">
        <v>1054</v>
      </c>
      <c r="C40" s="571" t="s">
        <v>475</v>
      </c>
      <c r="D40" s="571" t="s">
        <v>1046</v>
      </c>
      <c r="E40" s="571" t="s">
        <v>1109</v>
      </c>
      <c r="F40" s="571" t="s">
        <v>1110</v>
      </c>
      <c r="G40" s="588">
        <v>154</v>
      </c>
      <c r="H40" s="588">
        <v>108878</v>
      </c>
      <c r="I40" s="571"/>
      <c r="J40" s="571">
        <v>707</v>
      </c>
      <c r="K40" s="588">
        <v>116</v>
      </c>
      <c r="L40" s="588">
        <v>82476</v>
      </c>
      <c r="M40" s="571"/>
      <c r="N40" s="571">
        <v>711</v>
      </c>
      <c r="O40" s="588">
        <v>921</v>
      </c>
      <c r="P40" s="588">
        <v>707328</v>
      </c>
      <c r="Q40" s="576"/>
      <c r="R40" s="589">
        <v>768</v>
      </c>
    </row>
    <row r="41" spans="1:18" ht="14.45" customHeight="1" x14ac:dyDescent="0.2">
      <c r="A41" s="570" t="s">
        <v>1053</v>
      </c>
      <c r="B41" s="571" t="s">
        <v>1054</v>
      </c>
      <c r="C41" s="571" t="s">
        <v>475</v>
      </c>
      <c r="D41" s="571" t="s">
        <v>1046</v>
      </c>
      <c r="E41" s="571" t="s">
        <v>1111</v>
      </c>
      <c r="F41" s="571" t="s">
        <v>1112</v>
      </c>
      <c r="G41" s="588">
        <v>814</v>
      </c>
      <c r="H41" s="588">
        <v>189662</v>
      </c>
      <c r="I41" s="571"/>
      <c r="J41" s="571">
        <v>233</v>
      </c>
      <c r="K41" s="588">
        <v>623</v>
      </c>
      <c r="L41" s="588">
        <v>146405</v>
      </c>
      <c r="M41" s="571"/>
      <c r="N41" s="571">
        <v>235</v>
      </c>
      <c r="O41" s="588">
        <v>2561</v>
      </c>
      <c r="P41" s="588">
        <v>650494</v>
      </c>
      <c r="Q41" s="576"/>
      <c r="R41" s="589">
        <v>254</v>
      </c>
    </row>
    <row r="42" spans="1:18" ht="14.45" customHeight="1" x14ac:dyDescent="0.2">
      <c r="A42" s="570" t="s">
        <v>1053</v>
      </c>
      <c r="B42" s="571" t="s">
        <v>1054</v>
      </c>
      <c r="C42" s="571" t="s">
        <v>475</v>
      </c>
      <c r="D42" s="571" t="s">
        <v>1046</v>
      </c>
      <c r="E42" s="571" t="s">
        <v>1113</v>
      </c>
      <c r="F42" s="571" t="s">
        <v>1114</v>
      </c>
      <c r="G42" s="588">
        <v>65</v>
      </c>
      <c r="H42" s="588">
        <v>31070</v>
      </c>
      <c r="I42" s="571"/>
      <c r="J42" s="571">
        <v>478</v>
      </c>
      <c r="K42" s="588">
        <v>34</v>
      </c>
      <c r="L42" s="588">
        <v>16388</v>
      </c>
      <c r="M42" s="571"/>
      <c r="N42" s="571">
        <v>482</v>
      </c>
      <c r="O42" s="588">
        <v>28</v>
      </c>
      <c r="P42" s="588">
        <v>14336</v>
      </c>
      <c r="Q42" s="576"/>
      <c r="R42" s="589">
        <v>512</v>
      </c>
    </row>
    <row r="43" spans="1:18" ht="14.45" customHeight="1" x14ac:dyDescent="0.2">
      <c r="A43" s="570" t="s">
        <v>1053</v>
      </c>
      <c r="B43" s="571" t="s">
        <v>1054</v>
      </c>
      <c r="C43" s="571" t="s">
        <v>475</v>
      </c>
      <c r="D43" s="571" t="s">
        <v>1046</v>
      </c>
      <c r="E43" s="571" t="s">
        <v>1115</v>
      </c>
      <c r="F43" s="571" t="s">
        <v>1116</v>
      </c>
      <c r="G43" s="588"/>
      <c r="H43" s="588"/>
      <c r="I43" s="571"/>
      <c r="J43" s="571"/>
      <c r="K43" s="588">
        <v>1</v>
      </c>
      <c r="L43" s="588">
        <v>1436</v>
      </c>
      <c r="M43" s="571"/>
      <c r="N43" s="571">
        <v>1436</v>
      </c>
      <c r="O43" s="588"/>
      <c r="P43" s="588"/>
      <c r="Q43" s="576"/>
      <c r="R43" s="589"/>
    </row>
    <row r="44" spans="1:18" ht="14.45" customHeight="1" x14ac:dyDescent="0.2">
      <c r="A44" s="570" t="s">
        <v>1053</v>
      </c>
      <c r="B44" s="571" t="s">
        <v>1054</v>
      </c>
      <c r="C44" s="571" t="s">
        <v>480</v>
      </c>
      <c r="D44" s="571" t="s">
        <v>1046</v>
      </c>
      <c r="E44" s="571" t="s">
        <v>1097</v>
      </c>
      <c r="F44" s="571" t="s">
        <v>1098</v>
      </c>
      <c r="G44" s="588">
        <v>2</v>
      </c>
      <c r="H44" s="588">
        <v>150</v>
      </c>
      <c r="I44" s="571"/>
      <c r="J44" s="571">
        <v>75</v>
      </c>
      <c r="K44" s="588"/>
      <c r="L44" s="588"/>
      <c r="M44" s="571"/>
      <c r="N44" s="571"/>
      <c r="O44" s="588"/>
      <c r="P44" s="588"/>
      <c r="Q44" s="576"/>
      <c r="R44" s="589"/>
    </row>
    <row r="45" spans="1:18" ht="14.45" customHeight="1" x14ac:dyDescent="0.2">
      <c r="A45" s="570" t="s">
        <v>1117</v>
      </c>
      <c r="B45" s="571" t="s">
        <v>1118</v>
      </c>
      <c r="C45" s="571" t="s">
        <v>475</v>
      </c>
      <c r="D45" s="571" t="s">
        <v>1046</v>
      </c>
      <c r="E45" s="571" t="s">
        <v>1075</v>
      </c>
      <c r="F45" s="571" t="s">
        <v>1076</v>
      </c>
      <c r="G45" s="588">
        <v>3</v>
      </c>
      <c r="H45" s="588">
        <v>114</v>
      </c>
      <c r="I45" s="571"/>
      <c r="J45" s="571">
        <v>38</v>
      </c>
      <c r="K45" s="588">
        <v>3</v>
      </c>
      <c r="L45" s="588">
        <v>114</v>
      </c>
      <c r="M45" s="571"/>
      <c r="N45" s="571">
        <v>38</v>
      </c>
      <c r="O45" s="588"/>
      <c r="P45" s="588"/>
      <c r="Q45" s="576"/>
      <c r="R45" s="589"/>
    </row>
    <row r="46" spans="1:18" ht="14.45" customHeight="1" x14ac:dyDescent="0.2">
      <c r="A46" s="570" t="s">
        <v>1117</v>
      </c>
      <c r="B46" s="571" t="s">
        <v>1118</v>
      </c>
      <c r="C46" s="571" t="s">
        <v>475</v>
      </c>
      <c r="D46" s="571" t="s">
        <v>1046</v>
      </c>
      <c r="E46" s="571" t="s">
        <v>1085</v>
      </c>
      <c r="F46" s="571" t="s">
        <v>1086</v>
      </c>
      <c r="G46" s="588">
        <v>502</v>
      </c>
      <c r="H46" s="588">
        <v>61244</v>
      </c>
      <c r="I46" s="571"/>
      <c r="J46" s="571">
        <v>122</v>
      </c>
      <c r="K46" s="588">
        <v>465</v>
      </c>
      <c r="L46" s="588">
        <v>57195</v>
      </c>
      <c r="M46" s="571"/>
      <c r="N46" s="571">
        <v>123</v>
      </c>
      <c r="O46" s="588"/>
      <c r="P46" s="588"/>
      <c r="Q46" s="576"/>
      <c r="R46" s="589"/>
    </row>
    <row r="47" spans="1:18" ht="14.45" customHeight="1" thickBot="1" x14ac:dyDescent="0.25">
      <c r="A47" s="578" t="s">
        <v>1117</v>
      </c>
      <c r="B47" s="579" t="s">
        <v>1118</v>
      </c>
      <c r="C47" s="579" t="s">
        <v>475</v>
      </c>
      <c r="D47" s="579" t="s">
        <v>1046</v>
      </c>
      <c r="E47" s="579" t="s">
        <v>1095</v>
      </c>
      <c r="F47" s="579" t="s">
        <v>1096</v>
      </c>
      <c r="G47" s="590">
        <v>4</v>
      </c>
      <c r="H47" s="590">
        <v>540</v>
      </c>
      <c r="I47" s="579"/>
      <c r="J47" s="579">
        <v>135</v>
      </c>
      <c r="K47" s="590">
        <v>3</v>
      </c>
      <c r="L47" s="590">
        <v>411</v>
      </c>
      <c r="M47" s="579"/>
      <c r="N47" s="579">
        <v>137</v>
      </c>
      <c r="O47" s="590"/>
      <c r="P47" s="590"/>
      <c r="Q47" s="584"/>
      <c r="R47" s="591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EE24A991-7519-44B4-A537-427133046AF8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36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29" t="s">
        <v>1120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1" t="s">
        <v>270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127</v>
      </c>
      <c r="H3" s="102">
        <f t="shared" ref="H3:Q3" si="0">SUBTOTAL(9,H6:H1048576)</f>
        <v>11521.300000000005</v>
      </c>
      <c r="I3" s="103">
        <f t="shared" si="0"/>
        <v>1491443.5199999998</v>
      </c>
      <c r="J3" s="74"/>
      <c r="K3" s="74"/>
      <c r="L3" s="103">
        <f t="shared" si="0"/>
        <v>10567.850000000002</v>
      </c>
      <c r="M3" s="103">
        <f t="shared" si="0"/>
        <v>1368288.1300000001</v>
      </c>
      <c r="N3" s="74"/>
      <c r="O3" s="74"/>
      <c r="P3" s="103">
        <f t="shared" si="0"/>
        <v>109362</v>
      </c>
      <c r="Q3" s="103">
        <f t="shared" si="0"/>
        <v>22763717.350000001</v>
      </c>
      <c r="R3" s="75">
        <f>IF(M3=0,0,Q3/M3)</f>
        <v>16.636640230153862</v>
      </c>
      <c r="S3" s="104">
        <f>IF(P3=0,0,Q3/P3)</f>
        <v>208.15015590424463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5" t="s">
        <v>135</v>
      </c>
      <c r="E4" s="448" t="s">
        <v>95</v>
      </c>
      <c r="F4" s="453" t="s">
        <v>70</v>
      </c>
      <c r="G4" s="449" t="s">
        <v>69</v>
      </c>
      <c r="H4" s="450">
        <v>2019</v>
      </c>
      <c r="I4" s="451"/>
      <c r="J4" s="101"/>
      <c r="K4" s="101"/>
      <c r="L4" s="450">
        <v>2020</v>
      </c>
      <c r="M4" s="451"/>
      <c r="N4" s="101"/>
      <c r="O4" s="101"/>
      <c r="P4" s="450">
        <v>2021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33"/>
      <c r="B5" s="633"/>
      <c r="C5" s="634"/>
      <c r="D5" s="643"/>
      <c r="E5" s="635"/>
      <c r="F5" s="636"/>
      <c r="G5" s="637"/>
      <c r="H5" s="638" t="s">
        <v>71</v>
      </c>
      <c r="I5" s="639" t="s">
        <v>14</v>
      </c>
      <c r="J5" s="640"/>
      <c r="K5" s="640"/>
      <c r="L5" s="638" t="s">
        <v>71</v>
      </c>
      <c r="M5" s="639" t="s">
        <v>14</v>
      </c>
      <c r="N5" s="640"/>
      <c r="O5" s="640"/>
      <c r="P5" s="638" t="s">
        <v>71</v>
      </c>
      <c r="Q5" s="639" t="s">
        <v>14</v>
      </c>
      <c r="R5" s="641"/>
      <c r="S5" s="642"/>
    </row>
    <row r="6" spans="1:19" ht="14.45" customHeight="1" x14ac:dyDescent="0.2">
      <c r="A6" s="563"/>
      <c r="B6" s="564" t="s">
        <v>1045</v>
      </c>
      <c r="C6" s="564" t="s">
        <v>486</v>
      </c>
      <c r="D6" s="564" t="s">
        <v>930</v>
      </c>
      <c r="E6" s="564" t="s">
        <v>1046</v>
      </c>
      <c r="F6" s="564" t="s">
        <v>1049</v>
      </c>
      <c r="G6" s="564" t="s">
        <v>1050</v>
      </c>
      <c r="H6" s="116"/>
      <c r="I6" s="116"/>
      <c r="J6" s="564"/>
      <c r="K6" s="564"/>
      <c r="L6" s="116"/>
      <c r="M6" s="116"/>
      <c r="N6" s="564"/>
      <c r="O6" s="564"/>
      <c r="P6" s="116">
        <v>279</v>
      </c>
      <c r="Q6" s="116">
        <v>58375</v>
      </c>
      <c r="R6" s="569"/>
      <c r="S6" s="587">
        <v>209.22939068100359</v>
      </c>
    </row>
    <row r="7" spans="1:19" ht="14.45" customHeight="1" x14ac:dyDescent="0.2">
      <c r="A7" s="570"/>
      <c r="B7" s="571" t="s">
        <v>1045</v>
      </c>
      <c r="C7" s="571" t="s">
        <v>486</v>
      </c>
      <c r="D7" s="571" t="s">
        <v>921</v>
      </c>
      <c r="E7" s="571" t="s">
        <v>1046</v>
      </c>
      <c r="F7" s="571" t="s">
        <v>1047</v>
      </c>
      <c r="G7" s="571" t="s">
        <v>1048</v>
      </c>
      <c r="H7" s="588"/>
      <c r="I7" s="588"/>
      <c r="J7" s="571"/>
      <c r="K7" s="571"/>
      <c r="L7" s="588"/>
      <c r="M7" s="588"/>
      <c r="N7" s="571"/>
      <c r="O7" s="571"/>
      <c r="P7" s="588">
        <v>18</v>
      </c>
      <c r="Q7" s="588">
        <v>3762</v>
      </c>
      <c r="R7" s="576"/>
      <c r="S7" s="589">
        <v>209</v>
      </c>
    </row>
    <row r="8" spans="1:19" ht="14.45" customHeight="1" x14ac:dyDescent="0.2">
      <c r="A8" s="570"/>
      <c r="B8" s="571" t="s">
        <v>1045</v>
      </c>
      <c r="C8" s="571" t="s">
        <v>486</v>
      </c>
      <c r="D8" s="571" t="s">
        <v>921</v>
      </c>
      <c r="E8" s="571" t="s">
        <v>1046</v>
      </c>
      <c r="F8" s="571" t="s">
        <v>1049</v>
      </c>
      <c r="G8" s="571" t="s">
        <v>1050</v>
      </c>
      <c r="H8" s="588"/>
      <c r="I8" s="588"/>
      <c r="J8" s="571"/>
      <c r="K8" s="571"/>
      <c r="L8" s="588"/>
      <c r="M8" s="588"/>
      <c r="N8" s="571"/>
      <c r="O8" s="571"/>
      <c r="P8" s="588">
        <v>9799</v>
      </c>
      <c r="Q8" s="588">
        <v>2049019</v>
      </c>
      <c r="R8" s="576"/>
      <c r="S8" s="589">
        <v>209.10490866414941</v>
      </c>
    </row>
    <row r="9" spans="1:19" ht="14.45" customHeight="1" x14ac:dyDescent="0.2">
      <c r="A9" s="570"/>
      <c r="B9" s="571" t="s">
        <v>1045</v>
      </c>
      <c r="C9" s="571" t="s">
        <v>486</v>
      </c>
      <c r="D9" s="571" t="s">
        <v>587</v>
      </c>
      <c r="E9" s="571" t="s">
        <v>1046</v>
      </c>
      <c r="F9" s="571" t="s">
        <v>1047</v>
      </c>
      <c r="G9" s="571" t="s">
        <v>1048</v>
      </c>
      <c r="H9" s="588"/>
      <c r="I9" s="588"/>
      <c r="J9" s="571"/>
      <c r="K9" s="571"/>
      <c r="L9" s="588"/>
      <c r="M9" s="588"/>
      <c r="N9" s="571"/>
      <c r="O9" s="571"/>
      <c r="P9" s="588">
        <v>2</v>
      </c>
      <c r="Q9" s="588">
        <v>418</v>
      </c>
      <c r="R9" s="576"/>
      <c r="S9" s="589">
        <v>209</v>
      </c>
    </row>
    <row r="10" spans="1:19" ht="14.45" customHeight="1" x14ac:dyDescent="0.2">
      <c r="A10" s="570"/>
      <c r="B10" s="571" t="s">
        <v>1045</v>
      </c>
      <c r="C10" s="571" t="s">
        <v>486</v>
      </c>
      <c r="D10" s="571" t="s">
        <v>587</v>
      </c>
      <c r="E10" s="571" t="s">
        <v>1046</v>
      </c>
      <c r="F10" s="571" t="s">
        <v>1049</v>
      </c>
      <c r="G10" s="571" t="s">
        <v>1050</v>
      </c>
      <c r="H10" s="588"/>
      <c r="I10" s="588"/>
      <c r="J10" s="571"/>
      <c r="K10" s="571"/>
      <c r="L10" s="588"/>
      <c r="M10" s="588"/>
      <c r="N10" s="571"/>
      <c r="O10" s="571"/>
      <c r="P10" s="588">
        <v>1484</v>
      </c>
      <c r="Q10" s="588">
        <v>310390</v>
      </c>
      <c r="R10" s="576"/>
      <c r="S10" s="589">
        <v>209.1576819407008</v>
      </c>
    </row>
    <row r="11" spans="1:19" ht="14.45" customHeight="1" x14ac:dyDescent="0.2">
      <c r="A11" s="570"/>
      <c r="B11" s="571" t="s">
        <v>1045</v>
      </c>
      <c r="C11" s="571" t="s">
        <v>486</v>
      </c>
      <c r="D11" s="571" t="s">
        <v>934</v>
      </c>
      <c r="E11" s="571" t="s">
        <v>1046</v>
      </c>
      <c r="F11" s="571" t="s">
        <v>1047</v>
      </c>
      <c r="G11" s="571" t="s">
        <v>1048</v>
      </c>
      <c r="H11" s="588"/>
      <c r="I11" s="588"/>
      <c r="J11" s="571"/>
      <c r="K11" s="571"/>
      <c r="L11" s="588"/>
      <c r="M11" s="588"/>
      <c r="N11" s="571"/>
      <c r="O11" s="571"/>
      <c r="P11" s="588">
        <v>44</v>
      </c>
      <c r="Q11" s="588">
        <v>9196</v>
      </c>
      <c r="R11" s="576"/>
      <c r="S11" s="589">
        <v>209</v>
      </c>
    </row>
    <row r="12" spans="1:19" ht="14.45" customHeight="1" x14ac:dyDescent="0.2">
      <c r="A12" s="570"/>
      <c r="B12" s="571" t="s">
        <v>1045</v>
      </c>
      <c r="C12" s="571" t="s">
        <v>486</v>
      </c>
      <c r="D12" s="571" t="s">
        <v>934</v>
      </c>
      <c r="E12" s="571" t="s">
        <v>1046</v>
      </c>
      <c r="F12" s="571" t="s">
        <v>1049</v>
      </c>
      <c r="G12" s="571" t="s">
        <v>1050</v>
      </c>
      <c r="H12" s="588"/>
      <c r="I12" s="588"/>
      <c r="J12" s="571"/>
      <c r="K12" s="571"/>
      <c r="L12" s="588"/>
      <c r="M12" s="588"/>
      <c r="N12" s="571"/>
      <c r="O12" s="571"/>
      <c r="P12" s="588">
        <v>434</v>
      </c>
      <c r="Q12" s="588">
        <v>90838</v>
      </c>
      <c r="R12" s="576"/>
      <c r="S12" s="589">
        <v>209.30414746543778</v>
      </c>
    </row>
    <row r="13" spans="1:19" ht="14.45" customHeight="1" x14ac:dyDescent="0.2">
      <c r="A13" s="570"/>
      <c r="B13" s="571" t="s">
        <v>1045</v>
      </c>
      <c r="C13" s="571" t="s">
        <v>486</v>
      </c>
      <c r="D13" s="571" t="s">
        <v>940</v>
      </c>
      <c r="E13" s="571" t="s">
        <v>1046</v>
      </c>
      <c r="F13" s="571" t="s">
        <v>1049</v>
      </c>
      <c r="G13" s="571" t="s">
        <v>1050</v>
      </c>
      <c r="H13" s="588"/>
      <c r="I13" s="588"/>
      <c r="J13" s="571"/>
      <c r="K13" s="571"/>
      <c r="L13" s="588"/>
      <c r="M13" s="588"/>
      <c r="N13" s="571"/>
      <c r="O13" s="571"/>
      <c r="P13" s="588">
        <v>371</v>
      </c>
      <c r="Q13" s="588">
        <v>77625</v>
      </c>
      <c r="R13" s="576"/>
      <c r="S13" s="589">
        <v>209.23180592991915</v>
      </c>
    </row>
    <row r="14" spans="1:19" ht="14.45" customHeight="1" x14ac:dyDescent="0.2">
      <c r="A14" s="570"/>
      <c r="B14" s="571" t="s">
        <v>1045</v>
      </c>
      <c r="C14" s="571" t="s">
        <v>486</v>
      </c>
      <c r="D14" s="571" t="s">
        <v>941</v>
      </c>
      <c r="E14" s="571" t="s">
        <v>1046</v>
      </c>
      <c r="F14" s="571" t="s">
        <v>1049</v>
      </c>
      <c r="G14" s="571" t="s">
        <v>1050</v>
      </c>
      <c r="H14" s="588"/>
      <c r="I14" s="588"/>
      <c r="J14" s="571"/>
      <c r="K14" s="571"/>
      <c r="L14" s="588"/>
      <c r="M14" s="588"/>
      <c r="N14" s="571"/>
      <c r="O14" s="571"/>
      <c r="P14" s="588">
        <v>629</v>
      </c>
      <c r="Q14" s="588">
        <v>131557</v>
      </c>
      <c r="R14" s="576"/>
      <c r="S14" s="589">
        <v>209.15262321144675</v>
      </c>
    </row>
    <row r="15" spans="1:19" ht="14.45" customHeight="1" x14ac:dyDescent="0.2">
      <c r="A15" s="570"/>
      <c r="B15" s="571" t="s">
        <v>1045</v>
      </c>
      <c r="C15" s="571" t="s">
        <v>486</v>
      </c>
      <c r="D15" s="571" t="s">
        <v>942</v>
      </c>
      <c r="E15" s="571" t="s">
        <v>1046</v>
      </c>
      <c r="F15" s="571" t="s">
        <v>1049</v>
      </c>
      <c r="G15" s="571" t="s">
        <v>1050</v>
      </c>
      <c r="H15" s="588"/>
      <c r="I15" s="588"/>
      <c r="J15" s="571"/>
      <c r="K15" s="571"/>
      <c r="L15" s="588"/>
      <c r="M15" s="588"/>
      <c r="N15" s="571"/>
      <c r="O15" s="571"/>
      <c r="P15" s="588">
        <v>690</v>
      </c>
      <c r="Q15" s="588">
        <v>144210</v>
      </c>
      <c r="R15" s="576"/>
      <c r="S15" s="589">
        <v>209</v>
      </c>
    </row>
    <row r="16" spans="1:19" ht="14.45" customHeight="1" x14ac:dyDescent="0.2">
      <c r="A16" s="570"/>
      <c r="B16" s="571" t="s">
        <v>1045</v>
      </c>
      <c r="C16" s="571" t="s">
        <v>486</v>
      </c>
      <c r="D16" s="571" t="s">
        <v>943</v>
      </c>
      <c r="E16" s="571" t="s">
        <v>1046</v>
      </c>
      <c r="F16" s="571" t="s">
        <v>1049</v>
      </c>
      <c r="G16" s="571" t="s">
        <v>1050</v>
      </c>
      <c r="H16" s="588"/>
      <c r="I16" s="588"/>
      <c r="J16" s="571"/>
      <c r="K16" s="571"/>
      <c r="L16" s="588"/>
      <c r="M16" s="588"/>
      <c r="N16" s="571"/>
      <c r="O16" s="571"/>
      <c r="P16" s="588">
        <v>526</v>
      </c>
      <c r="Q16" s="588">
        <v>110038</v>
      </c>
      <c r="R16" s="576"/>
      <c r="S16" s="589">
        <v>209.1977186311787</v>
      </c>
    </row>
    <row r="17" spans="1:19" ht="14.45" customHeight="1" x14ac:dyDescent="0.2">
      <c r="A17" s="570"/>
      <c r="B17" s="571" t="s">
        <v>1045</v>
      </c>
      <c r="C17" s="571" t="s">
        <v>486</v>
      </c>
      <c r="D17" s="571" t="s">
        <v>944</v>
      </c>
      <c r="E17" s="571" t="s">
        <v>1046</v>
      </c>
      <c r="F17" s="571" t="s">
        <v>1047</v>
      </c>
      <c r="G17" s="571" t="s">
        <v>1048</v>
      </c>
      <c r="H17" s="588"/>
      <c r="I17" s="588"/>
      <c r="J17" s="571"/>
      <c r="K17" s="571"/>
      <c r="L17" s="588"/>
      <c r="M17" s="588"/>
      <c r="N17" s="571"/>
      <c r="O17" s="571"/>
      <c r="P17" s="588">
        <v>85</v>
      </c>
      <c r="Q17" s="588">
        <v>17765</v>
      </c>
      <c r="R17" s="576"/>
      <c r="S17" s="589">
        <v>209</v>
      </c>
    </row>
    <row r="18" spans="1:19" ht="14.45" customHeight="1" x14ac:dyDescent="0.2">
      <c r="A18" s="570"/>
      <c r="B18" s="571" t="s">
        <v>1045</v>
      </c>
      <c r="C18" s="571" t="s">
        <v>486</v>
      </c>
      <c r="D18" s="571" t="s">
        <v>944</v>
      </c>
      <c r="E18" s="571" t="s">
        <v>1046</v>
      </c>
      <c r="F18" s="571" t="s">
        <v>1049</v>
      </c>
      <c r="G18" s="571" t="s">
        <v>1050</v>
      </c>
      <c r="H18" s="588"/>
      <c r="I18" s="588"/>
      <c r="J18" s="571"/>
      <c r="K18" s="571"/>
      <c r="L18" s="588"/>
      <c r="M18" s="588"/>
      <c r="N18" s="571"/>
      <c r="O18" s="571"/>
      <c r="P18" s="588">
        <v>951</v>
      </c>
      <c r="Q18" s="588">
        <v>199087</v>
      </c>
      <c r="R18" s="576"/>
      <c r="S18" s="589">
        <v>209.34490010515248</v>
      </c>
    </row>
    <row r="19" spans="1:19" ht="14.45" customHeight="1" x14ac:dyDescent="0.2">
      <c r="A19" s="570"/>
      <c r="B19" s="571" t="s">
        <v>1045</v>
      </c>
      <c r="C19" s="571" t="s">
        <v>486</v>
      </c>
      <c r="D19" s="571" t="s">
        <v>944</v>
      </c>
      <c r="E19" s="571" t="s">
        <v>1046</v>
      </c>
      <c r="F19" s="571" t="s">
        <v>1051</v>
      </c>
      <c r="G19" s="571" t="s">
        <v>1052</v>
      </c>
      <c r="H19" s="588"/>
      <c r="I19" s="588"/>
      <c r="J19" s="571"/>
      <c r="K19" s="571"/>
      <c r="L19" s="588"/>
      <c r="M19" s="588"/>
      <c r="N19" s="571"/>
      <c r="O19" s="571"/>
      <c r="P19" s="588">
        <v>38</v>
      </c>
      <c r="Q19" s="588">
        <v>7942</v>
      </c>
      <c r="R19" s="576"/>
      <c r="S19" s="589">
        <v>209</v>
      </c>
    </row>
    <row r="20" spans="1:19" ht="14.45" customHeight="1" x14ac:dyDescent="0.2">
      <c r="A20" s="570"/>
      <c r="B20" s="571" t="s">
        <v>1045</v>
      </c>
      <c r="C20" s="571" t="s">
        <v>486</v>
      </c>
      <c r="D20" s="571" t="s">
        <v>948</v>
      </c>
      <c r="E20" s="571" t="s">
        <v>1046</v>
      </c>
      <c r="F20" s="571" t="s">
        <v>1049</v>
      </c>
      <c r="G20" s="571" t="s">
        <v>1050</v>
      </c>
      <c r="H20" s="588"/>
      <c r="I20" s="588"/>
      <c r="J20" s="571"/>
      <c r="K20" s="571"/>
      <c r="L20" s="588"/>
      <c r="M20" s="588"/>
      <c r="N20" s="571"/>
      <c r="O20" s="571"/>
      <c r="P20" s="588">
        <v>919</v>
      </c>
      <c r="Q20" s="588">
        <v>192385</v>
      </c>
      <c r="R20" s="576"/>
      <c r="S20" s="589">
        <v>209.341675734494</v>
      </c>
    </row>
    <row r="21" spans="1:19" ht="14.45" customHeight="1" x14ac:dyDescent="0.2">
      <c r="A21" s="570"/>
      <c r="B21" s="571" t="s">
        <v>1045</v>
      </c>
      <c r="C21" s="571" t="s">
        <v>486</v>
      </c>
      <c r="D21" s="571" t="s">
        <v>949</v>
      </c>
      <c r="E21" s="571" t="s">
        <v>1046</v>
      </c>
      <c r="F21" s="571" t="s">
        <v>1047</v>
      </c>
      <c r="G21" s="571" t="s">
        <v>1048</v>
      </c>
      <c r="H21" s="588"/>
      <c r="I21" s="588"/>
      <c r="J21" s="571"/>
      <c r="K21" s="571"/>
      <c r="L21" s="588"/>
      <c r="M21" s="588"/>
      <c r="N21" s="571"/>
      <c r="O21" s="571"/>
      <c r="P21" s="588">
        <v>57</v>
      </c>
      <c r="Q21" s="588">
        <v>11913</v>
      </c>
      <c r="R21" s="576"/>
      <c r="S21" s="589">
        <v>209</v>
      </c>
    </row>
    <row r="22" spans="1:19" ht="14.45" customHeight="1" x14ac:dyDescent="0.2">
      <c r="A22" s="570"/>
      <c r="B22" s="571" t="s">
        <v>1045</v>
      </c>
      <c r="C22" s="571" t="s">
        <v>486</v>
      </c>
      <c r="D22" s="571" t="s">
        <v>949</v>
      </c>
      <c r="E22" s="571" t="s">
        <v>1046</v>
      </c>
      <c r="F22" s="571" t="s">
        <v>1049</v>
      </c>
      <c r="G22" s="571" t="s">
        <v>1050</v>
      </c>
      <c r="H22" s="588"/>
      <c r="I22" s="588"/>
      <c r="J22" s="571"/>
      <c r="K22" s="571"/>
      <c r="L22" s="588"/>
      <c r="M22" s="588"/>
      <c r="N22" s="571"/>
      <c r="O22" s="571"/>
      <c r="P22" s="588">
        <v>271</v>
      </c>
      <c r="Q22" s="588">
        <v>56781</v>
      </c>
      <c r="R22" s="576"/>
      <c r="S22" s="589">
        <v>209.52398523985241</v>
      </c>
    </row>
    <row r="23" spans="1:19" ht="14.45" customHeight="1" x14ac:dyDescent="0.2">
      <c r="A23" s="570"/>
      <c r="B23" s="571" t="s">
        <v>1045</v>
      </c>
      <c r="C23" s="571" t="s">
        <v>486</v>
      </c>
      <c r="D23" s="571" t="s">
        <v>951</v>
      </c>
      <c r="E23" s="571" t="s">
        <v>1046</v>
      </c>
      <c r="F23" s="571" t="s">
        <v>1049</v>
      </c>
      <c r="G23" s="571" t="s">
        <v>1050</v>
      </c>
      <c r="H23" s="588"/>
      <c r="I23" s="588"/>
      <c r="J23" s="571"/>
      <c r="K23" s="571"/>
      <c r="L23" s="588"/>
      <c r="M23" s="588"/>
      <c r="N23" s="571"/>
      <c r="O23" s="571"/>
      <c r="P23" s="588">
        <v>652</v>
      </c>
      <c r="Q23" s="588">
        <v>136418</v>
      </c>
      <c r="R23" s="576"/>
      <c r="S23" s="589">
        <v>209.23006134969324</v>
      </c>
    </row>
    <row r="24" spans="1:19" ht="14.45" customHeight="1" x14ac:dyDescent="0.2">
      <c r="A24" s="570"/>
      <c r="B24" s="571" t="s">
        <v>1045</v>
      </c>
      <c r="C24" s="571" t="s">
        <v>486</v>
      </c>
      <c r="D24" s="571" t="s">
        <v>957</v>
      </c>
      <c r="E24" s="571" t="s">
        <v>1046</v>
      </c>
      <c r="F24" s="571" t="s">
        <v>1047</v>
      </c>
      <c r="G24" s="571" t="s">
        <v>1048</v>
      </c>
      <c r="H24" s="588"/>
      <c r="I24" s="588"/>
      <c r="J24" s="571"/>
      <c r="K24" s="571"/>
      <c r="L24" s="588"/>
      <c r="M24" s="588"/>
      <c r="N24" s="571"/>
      <c r="O24" s="571"/>
      <c r="P24" s="588">
        <v>66</v>
      </c>
      <c r="Q24" s="588">
        <v>13794</v>
      </c>
      <c r="R24" s="576"/>
      <c r="S24" s="589">
        <v>209</v>
      </c>
    </row>
    <row r="25" spans="1:19" ht="14.45" customHeight="1" x14ac:dyDescent="0.2">
      <c r="A25" s="570"/>
      <c r="B25" s="571" t="s">
        <v>1045</v>
      </c>
      <c r="C25" s="571" t="s">
        <v>486</v>
      </c>
      <c r="D25" s="571" t="s">
        <v>957</v>
      </c>
      <c r="E25" s="571" t="s">
        <v>1046</v>
      </c>
      <c r="F25" s="571" t="s">
        <v>1049</v>
      </c>
      <c r="G25" s="571" t="s">
        <v>1050</v>
      </c>
      <c r="H25" s="588"/>
      <c r="I25" s="588"/>
      <c r="J25" s="571"/>
      <c r="K25" s="571"/>
      <c r="L25" s="588"/>
      <c r="M25" s="588"/>
      <c r="N25" s="571"/>
      <c r="O25" s="571"/>
      <c r="P25" s="588">
        <v>2808</v>
      </c>
      <c r="Q25" s="588">
        <v>587056</v>
      </c>
      <c r="R25" s="576"/>
      <c r="S25" s="589">
        <v>209.06552706552708</v>
      </c>
    </row>
    <row r="26" spans="1:19" ht="14.45" customHeight="1" x14ac:dyDescent="0.2">
      <c r="A26" s="570"/>
      <c r="B26" s="571" t="s">
        <v>1045</v>
      </c>
      <c r="C26" s="571" t="s">
        <v>486</v>
      </c>
      <c r="D26" s="571" t="s">
        <v>959</v>
      </c>
      <c r="E26" s="571" t="s">
        <v>1046</v>
      </c>
      <c r="F26" s="571" t="s">
        <v>1047</v>
      </c>
      <c r="G26" s="571" t="s">
        <v>1048</v>
      </c>
      <c r="H26" s="588"/>
      <c r="I26" s="588"/>
      <c r="J26" s="571"/>
      <c r="K26" s="571"/>
      <c r="L26" s="588"/>
      <c r="M26" s="588"/>
      <c r="N26" s="571"/>
      <c r="O26" s="571"/>
      <c r="P26" s="588">
        <v>43</v>
      </c>
      <c r="Q26" s="588">
        <v>8987</v>
      </c>
      <c r="R26" s="576"/>
      <c r="S26" s="589">
        <v>209</v>
      </c>
    </row>
    <row r="27" spans="1:19" ht="14.45" customHeight="1" x14ac:dyDescent="0.2">
      <c r="A27" s="570"/>
      <c r="B27" s="571" t="s">
        <v>1045</v>
      </c>
      <c r="C27" s="571" t="s">
        <v>486</v>
      </c>
      <c r="D27" s="571" t="s">
        <v>959</v>
      </c>
      <c r="E27" s="571" t="s">
        <v>1046</v>
      </c>
      <c r="F27" s="571" t="s">
        <v>1049</v>
      </c>
      <c r="G27" s="571" t="s">
        <v>1050</v>
      </c>
      <c r="H27" s="588"/>
      <c r="I27" s="588"/>
      <c r="J27" s="571"/>
      <c r="K27" s="571"/>
      <c r="L27" s="588"/>
      <c r="M27" s="588"/>
      <c r="N27" s="571"/>
      <c r="O27" s="571"/>
      <c r="P27" s="588">
        <v>296</v>
      </c>
      <c r="Q27" s="588">
        <v>61864</v>
      </c>
      <c r="R27" s="576"/>
      <c r="S27" s="589">
        <v>209</v>
      </c>
    </row>
    <row r="28" spans="1:19" ht="14.45" customHeight="1" x14ac:dyDescent="0.2">
      <c r="A28" s="570"/>
      <c r="B28" s="571" t="s">
        <v>1045</v>
      </c>
      <c r="C28" s="571" t="s">
        <v>486</v>
      </c>
      <c r="D28" s="571" t="s">
        <v>961</v>
      </c>
      <c r="E28" s="571" t="s">
        <v>1046</v>
      </c>
      <c r="F28" s="571" t="s">
        <v>1049</v>
      </c>
      <c r="G28" s="571" t="s">
        <v>1050</v>
      </c>
      <c r="H28" s="588"/>
      <c r="I28" s="588"/>
      <c r="J28" s="571"/>
      <c r="K28" s="571"/>
      <c r="L28" s="588"/>
      <c r="M28" s="588"/>
      <c r="N28" s="571"/>
      <c r="O28" s="571"/>
      <c r="P28" s="588">
        <v>1140</v>
      </c>
      <c r="Q28" s="588">
        <v>238398</v>
      </c>
      <c r="R28" s="576"/>
      <c r="S28" s="589">
        <v>209.12105263157895</v>
      </c>
    </row>
    <row r="29" spans="1:19" ht="14.45" customHeight="1" x14ac:dyDescent="0.2">
      <c r="A29" s="570"/>
      <c r="B29" s="571" t="s">
        <v>1045</v>
      </c>
      <c r="C29" s="571" t="s">
        <v>486</v>
      </c>
      <c r="D29" s="571" t="s">
        <v>962</v>
      </c>
      <c r="E29" s="571" t="s">
        <v>1046</v>
      </c>
      <c r="F29" s="571" t="s">
        <v>1049</v>
      </c>
      <c r="G29" s="571" t="s">
        <v>1050</v>
      </c>
      <c r="H29" s="588"/>
      <c r="I29" s="588"/>
      <c r="J29" s="571"/>
      <c r="K29" s="571"/>
      <c r="L29" s="588"/>
      <c r="M29" s="588"/>
      <c r="N29" s="571"/>
      <c r="O29" s="571"/>
      <c r="P29" s="588">
        <v>2785</v>
      </c>
      <c r="Q29" s="588">
        <v>582065</v>
      </c>
      <c r="R29" s="576"/>
      <c r="S29" s="589">
        <v>209</v>
      </c>
    </row>
    <row r="30" spans="1:19" ht="14.45" customHeight="1" x14ac:dyDescent="0.2">
      <c r="A30" s="570"/>
      <c r="B30" s="571" t="s">
        <v>1045</v>
      </c>
      <c r="C30" s="571" t="s">
        <v>486</v>
      </c>
      <c r="D30" s="571" t="s">
        <v>962</v>
      </c>
      <c r="E30" s="571" t="s">
        <v>1046</v>
      </c>
      <c r="F30" s="571" t="s">
        <v>1051</v>
      </c>
      <c r="G30" s="571" t="s">
        <v>1052</v>
      </c>
      <c r="H30" s="588"/>
      <c r="I30" s="588"/>
      <c r="J30" s="571"/>
      <c r="K30" s="571"/>
      <c r="L30" s="588"/>
      <c r="M30" s="588"/>
      <c r="N30" s="571"/>
      <c r="O30" s="571"/>
      <c r="P30" s="588">
        <v>8</v>
      </c>
      <c r="Q30" s="588">
        <v>1672</v>
      </c>
      <c r="R30" s="576"/>
      <c r="S30" s="589">
        <v>209</v>
      </c>
    </row>
    <row r="31" spans="1:19" ht="14.45" customHeight="1" x14ac:dyDescent="0.2">
      <c r="A31" s="570"/>
      <c r="B31" s="571" t="s">
        <v>1045</v>
      </c>
      <c r="C31" s="571" t="s">
        <v>486</v>
      </c>
      <c r="D31" s="571" t="s">
        <v>963</v>
      </c>
      <c r="E31" s="571" t="s">
        <v>1046</v>
      </c>
      <c r="F31" s="571" t="s">
        <v>1049</v>
      </c>
      <c r="G31" s="571" t="s">
        <v>1050</v>
      </c>
      <c r="H31" s="588"/>
      <c r="I31" s="588"/>
      <c r="J31" s="571"/>
      <c r="K31" s="571"/>
      <c r="L31" s="588"/>
      <c r="M31" s="588"/>
      <c r="N31" s="571"/>
      <c r="O31" s="571"/>
      <c r="P31" s="588">
        <v>430</v>
      </c>
      <c r="Q31" s="588">
        <v>89870</v>
      </c>
      <c r="R31" s="576"/>
      <c r="S31" s="589">
        <v>209</v>
      </c>
    </row>
    <row r="32" spans="1:19" ht="14.45" customHeight="1" x14ac:dyDescent="0.2">
      <c r="A32" s="570"/>
      <c r="B32" s="571" t="s">
        <v>1045</v>
      </c>
      <c r="C32" s="571" t="s">
        <v>486</v>
      </c>
      <c r="D32" s="571" t="s">
        <v>965</v>
      </c>
      <c r="E32" s="571" t="s">
        <v>1046</v>
      </c>
      <c r="F32" s="571" t="s">
        <v>1049</v>
      </c>
      <c r="G32" s="571" t="s">
        <v>1050</v>
      </c>
      <c r="H32" s="588"/>
      <c r="I32" s="588"/>
      <c r="J32" s="571"/>
      <c r="K32" s="571"/>
      <c r="L32" s="588"/>
      <c r="M32" s="588"/>
      <c r="N32" s="571"/>
      <c r="O32" s="571"/>
      <c r="P32" s="588">
        <v>495</v>
      </c>
      <c r="Q32" s="588">
        <v>103455</v>
      </c>
      <c r="R32" s="576"/>
      <c r="S32" s="589">
        <v>209</v>
      </c>
    </row>
    <row r="33" spans="1:19" ht="14.45" customHeight="1" x14ac:dyDescent="0.2">
      <c r="A33" s="570"/>
      <c r="B33" s="571" t="s">
        <v>1045</v>
      </c>
      <c r="C33" s="571" t="s">
        <v>486</v>
      </c>
      <c r="D33" s="571" t="s">
        <v>966</v>
      </c>
      <c r="E33" s="571" t="s">
        <v>1046</v>
      </c>
      <c r="F33" s="571" t="s">
        <v>1049</v>
      </c>
      <c r="G33" s="571" t="s">
        <v>1050</v>
      </c>
      <c r="H33" s="588"/>
      <c r="I33" s="588"/>
      <c r="J33" s="571"/>
      <c r="K33" s="571"/>
      <c r="L33" s="588"/>
      <c r="M33" s="588"/>
      <c r="N33" s="571"/>
      <c r="O33" s="571"/>
      <c r="P33" s="588">
        <v>818</v>
      </c>
      <c r="Q33" s="588">
        <v>170962</v>
      </c>
      <c r="R33" s="576"/>
      <c r="S33" s="589">
        <v>209</v>
      </c>
    </row>
    <row r="34" spans="1:19" ht="14.45" customHeight="1" x14ac:dyDescent="0.2">
      <c r="A34" s="570"/>
      <c r="B34" s="571" t="s">
        <v>1045</v>
      </c>
      <c r="C34" s="571" t="s">
        <v>486</v>
      </c>
      <c r="D34" s="571" t="s">
        <v>967</v>
      </c>
      <c r="E34" s="571" t="s">
        <v>1046</v>
      </c>
      <c r="F34" s="571" t="s">
        <v>1049</v>
      </c>
      <c r="G34" s="571" t="s">
        <v>1050</v>
      </c>
      <c r="H34" s="588"/>
      <c r="I34" s="588"/>
      <c r="J34" s="571"/>
      <c r="K34" s="571"/>
      <c r="L34" s="588"/>
      <c r="M34" s="588"/>
      <c r="N34" s="571"/>
      <c r="O34" s="571"/>
      <c r="P34" s="588">
        <v>1074</v>
      </c>
      <c r="Q34" s="588">
        <v>224466</v>
      </c>
      <c r="R34" s="576"/>
      <c r="S34" s="589">
        <v>209</v>
      </c>
    </row>
    <row r="35" spans="1:19" ht="14.45" customHeight="1" x14ac:dyDescent="0.2">
      <c r="A35" s="570"/>
      <c r="B35" s="571" t="s">
        <v>1045</v>
      </c>
      <c r="C35" s="571" t="s">
        <v>486</v>
      </c>
      <c r="D35" s="571" t="s">
        <v>968</v>
      </c>
      <c r="E35" s="571" t="s">
        <v>1046</v>
      </c>
      <c r="F35" s="571" t="s">
        <v>1049</v>
      </c>
      <c r="G35" s="571" t="s">
        <v>1050</v>
      </c>
      <c r="H35" s="588"/>
      <c r="I35" s="588"/>
      <c r="J35" s="571"/>
      <c r="K35" s="571"/>
      <c r="L35" s="588"/>
      <c r="M35" s="588"/>
      <c r="N35" s="571"/>
      <c r="O35" s="571"/>
      <c r="P35" s="588">
        <v>452</v>
      </c>
      <c r="Q35" s="588">
        <v>94544</v>
      </c>
      <c r="R35" s="576"/>
      <c r="S35" s="589">
        <v>209.16814159292036</v>
      </c>
    </row>
    <row r="36" spans="1:19" ht="14.45" customHeight="1" x14ac:dyDescent="0.2">
      <c r="A36" s="570"/>
      <c r="B36" s="571" t="s">
        <v>1045</v>
      </c>
      <c r="C36" s="571" t="s">
        <v>486</v>
      </c>
      <c r="D36" s="571" t="s">
        <v>968</v>
      </c>
      <c r="E36" s="571" t="s">
        <v>1046</v>
      </c>
      <c r="F36" s="571" t="s">
        <v>1051</v>
      </c>
      <c r="G36" s="571" t="s">
        <v>1052</v>
      </c>
      <c r="H36" s="588"/>
      <c r="I36" s="588"/>
      <c r="J36" s="571"/>
      <c r="K36" s="571"/>
      <c r="L36" s="588"/>
      <c r="M36" s="588"/>
      <c r="N36" s="571"/>
      <c r="O36" s="571"/>
      <c r="P36" s="588">
        <v>33</v>
      </c>
      <c r="Q36" s="588">
        <v>6897</v>
      </c>
      <c r="R36" s="576"/>
      <c r="S36" s="589">
        <v>209</v>
      </c>
    </row>
    <row r="37" spans="1:19" ht="14.45" customHeight="1" x14ac:dyDescent="0.2">
      <c r="A37" s="570"/>
      <c r="B37" s="571" t="s">
        <v>1045</v>
      </c>
      <c r="C37" s="571" t="s">
        <v>486</v>
      </c>
      <c r="D37" s="571" t="s">
        <v>971</v>
      </c>
      <c r="E37" s="571" t="s">
        <v>1046</v>
      </c>
      <c r="F37" s="571" t="s">
        <v>1047</v>
      </c>
      <c r="G37" s="571" t="s">
        <v>1048</v>
      </c>
      <c r="H37" s="588"/>
      <c r="I37" s="588"/>
      <c r="J37" s="571"/>
      <c r="K37" s="571"/>
      <c r="L37" s="588"/>
      <c r="M37" s="588"/>
      <c r="N37" s="571"/>
      <c r="O37" s="571"/>
      <c r="P37" s="588">
        <v>106</v>
      </c>
      <c r="Q37" s="588">
        <v>22154</v>
      </c>
      <c r="R37" s="576"/>
      <c r="S37" s="589">
        <v>209</v>
      </c>
    </row>
    <row r="38" spans="1:19" ht="14.45" customHeight="1" x14ac:dyDescent="0.2">
      <c r="A38" s="570"/>
      <c r="B38" s="571" t="s">
        <v>1045</v>
      </c>
      <c r="C38" s="571" t="s">
        <v>486</v>
      </c>
      <c r="D38" s="571" t="s">
        <v>971</v>
      </c>
      <c r="E38" s="571" t="s">
        <v>1046</v>
      </c>
      <c r="F38" s="571" t="s">
        <v>1049</v>
      </c>
      <c r="G38" s="571" t="s">
        <v>1050</v>
      </c>
      <c r="H38" s="588"/>
      <c r="I38" s="588"/>
      <c r="J38" s="571"/>
      <c r="K38" s="571"/>
      <c r="L38" s="588"/>
      <c r="M38" s="588"/>
      <c r="N38" s="571"/>
      <c r="O38" s="571"/>
      <c r="P38" s="588">
        <v>1467</v>
      </c>
      <c r="Q38" s="588">
        <v>306921</v>
      </c>
      <c r="R38" s="576"/>
      <c r="S38" s="589">
        <v>209.21676891615542</v>
      </c>
    </row>
    <row r="39" spans="1:19" ht="14.45" customHeight="1" x14ac:dyDescent="0.2">
      <c r="A39" s="570"/>
      <c r="B39" s="571" t="s">
        <v>1045</v>
      </c>
      <c r="C39" s="571" t="s">
        <v>486</v>
      </c>
      <c r="D39" s="571" t="s">
        <v>971</v>
      </c>
      <c r="E39" s="571" t="s">
        <v>1046</v>
      </c>
      <c r="F39" s="571" t="s">
        <v>1051</v>
      </c>
      <c r="G39" s="571" t="s">
        <v>1052</v>
      </c>
      <c r="H39" s="588"/>
      <c r="I39" s="588"/>
      <c r="J39" s="571"/>
      <c r="K39" s="571"/>
      <c r="L39" s="588"/>
      <c r="M39" s="588"/>
      <c r="N39" s="571"/>
      <c r="O39" s="571"/>
      <c r="P39" s="588">
        <v>71</v>
      </c>
      <c r="Q39" s="588">
        <v>14839</v>
      </c>
      <c r="R39" s="576"/>
      <c r="S39" s="589">
        <v>209</v>
      </c>
    </row>
    <row r="40" spans="1:19" ht="14.45" customHeight="1" x14ac:dyDescent="0.2">
      <c r="A40" s="570"/>
      <c r="B40" s="571" t="s">
        <v>1045</v>
      </c>
      <c r="C40" s="571" t="s">
        <v>486</v>
      </c>
      <c r="D40" s="571" t="s">
        <v>977</v>
      </c>
      <c r="E40" s="571" t="s">
        <v>1046</v>
      </c>
      <c r="F40" s="571" t="s">
        <v>1049</v>
      </c>
      <c r="G40" s="571" t="s">
        <v>1050</v>
      </c>
      <c r="H40" s="588"/>
      <c r="I40" s="588"/>
      <c r="J40" s="571"/>
      <c r="K40" s="571"/>
      <c r="L40" s="588"/>
      <c r="M40" s="588"/>
      <c r="N40" s="571"/>
      <c r="O40" s="571"/>
      <c r="P40" s="588">
        <v>160</v>
      </c>
      <c r="Q40" s="588">
        <v>33440</v>
      </c>
      <c r="R40" s="576"/>
      <c r="S40" s="589">
        <v>209</v>
      </c>
    </row>
    <row r="41" spans="1:19" ht="14.45" customHeight="1" x14ac:dyDescent="0.2">
      <c r="A41" s="570"/>
      <c r="B41" s="571" t="s">
        <v>1045</v>
      </c>
      <c r="C41" s="571" t="s">
        <v>486</v>
      </c>
      <c r="D41" s="571" t="s">
        <v>981</v>
      </c>
      <c r="E41" s="571" t="s">
        <v>1046</v>
      </c>
      <c r="F41" s="571" t="s">
        <v>1047</v>
      </c>
      <c r="G41" s="571" t="s">
        <v>1048</v>
      </c>
      <c r="H41" s="588"/>
      <c r="I41" s="588"/>
      <c r="J41" s="571"/>
      <c r="K41" s="571"/>
      <c r="L41" s="588"/>
      <c r="M41" s="588"/>
      <c r="N41" s="571"/>
      <c r="O41" s="571"/>
      <c r="P41" s="588">
        <v>27</v>
      </c>
      <c r="Q41" s="588">
        <v>5643</v>
      </c>
      <c r="R41" s="576"/>
      <c r="S41" s="589">
        <v>209</v>
      </c>
    </row>
    <row r="42" spans="1:19" ht="14.45" customHeight="1" x14ac:dyDescent="0.2">
      <c r="A42" s="570"/>
      <c r="B42" s="571" t="s">
        <v>1045</v>
      </c>
      <c r="C42" s="571" t="s">
        <v>486</v>
      </c>
      <c r="D42" s="571" t="s">
        <v>981</v>
      </c>
      <c r="E42" s="571" t="s">
        <v>1046</v>
      </c>
      <c r="F42" s="571" t="s">
        <v>1049</v>
      </c>
      <c r="G42" s="571" t="s">
        <v>1050</v>
      </c>
      <c r="H42" s="588"/>
      <c r="I42" s="588"/>
      <c r="J42" s="571"/>
      <c r="K42" s="571"/>
      <c r="L42" s="588"/>
      <c r="M42" s="588"/>
      <c r="N42" s="571"/>
      <c r="O42" s="571"/>
      <c r="P42" s="588">
        <v>1448</v>
      </c>
      <c r="Q42" s="588">
        <v>303270</v>
      </c>
      <c r="R42" s="576"/>
      <c r="S42" s="589">
        <v>209.44060773480663</v>
      </c>
    </row>
    <row r="43" spans="1:19" ht="14.45" customHeight="1" x14ac:dyDescent="0.2">
      <c r="A43" s="570"/>
      <c r="B43" s="571" t="s">
        <v>1045</v>
      </c>
      <c r="C43" s="571" t="s">
        <v>486</v>
      </c>
      <c r="D43" s="571" t="s">
        <v>981</v>
      </c>
      <c r="E43" s="571" t="s">
        <v>1046</v>
      </c>
      <c r="F43" s="571" t="s">
        <v>1051</v>
      </c>
      <c r="G43" s="571" t="s">
        <v>1052</v>
      </c>
      <c r="H43" s="588"/>
      <c r="I43" s="588"/>
      <c r="J43" s="571"/>
      <c r="K43" s="571"/>
      <c r="L43" s="588"/>
      <c r="M43" s="588"/>
      <c r="N43" s="571"/>
      <c r="O43" s="571"/>
      <c r="P43" s="588">
        <v>210</v>
      </c>
      <c r="Q43" s="588">
        <v>43890</v>
      </c>
      <c r="R43" s="576"/>
      <c r="S43" s="589">
        <v>209</v>
      </c>
    </row>
    <row r="44" spans="1:19" ht="14.45" customHeight="1" x14ac:dyDescent="0.2">
      <c r="A44" s="570"/>
      <c r="B44" s="571" t="s">
        <v>1045</v>
      </c>
      <c r="C44" s="571" t="s">
        <v>486</v>
      </c>
      <c r="D44" s="571" t="s">
        <v>982</v>
      </c>
      <c r="E44" s="571" t="s">
        <v>1046</v>
      </c>
      <c r="F44" s="571" t="s">
        <v>1049</v>
      </c>
      <c r="G44" s="571" t="s">
        <v>1050</v>
      </c>
      <c r="H44" s="588"/>
      <c r="I44" s="588"/>
      <c r="J44" s="571"/>
      <c r="K44" s="571"/>
      <c r="L44" s="588"/>
      <c r="M44" s="588"/>
      <c r="N44" s="571"/>
      <c r="O44" s="571"/>
      <c r="P44" s="588">
        <v>601</v>
      </c>
      <c r="Q44" s="588">
        <v>125609</v>
      </c>
      <c r="R44" s="576"/>
      <c r="S44" s="589">
        <v>209</v>
      </c>
    </row>
    <row r="45" spans="1:19" ht="14.45" customHeight="1" x14ac:dyDescent="0.2">
      <c r="A45" s="570"/>
      <c r="B45" s="571" t="s">
        <v>1045</v>
      </c>
      <c r="C45" s="571" t="s">
        <v>486</v>
      </c>
      <c r="D45" s="571" t="s">
        <v>983</v>
      </c>
      <c r="E45" s="571" t="s">
        <v>1046</v>
      </c>
      <c r="F45" s="571" t="s">
        <v>1049</v>
      </c>
      <c r="G45" s="571" t="s">
        <v>1050</v>
      </c>
      <c r="H45" s="588"/>
      <c r="I45" s="588"/>
      <c r="J45" s="571"/>
      <c r="K45" s="571"/>
      <c r="L45" s="588"/>
      <c r="M45" s="588"/>
      <c r="N45" s="571"/>
      <c r="O45" s="571"/>
      <c r="P45" s="588">
        <v>461</v>
      </c>
      <c r="Q45" s="588">
        <v>96505</v>
      </c>
      <c r="R45" s="576"/>
      <c r="S45" s="589">
        <v>209.33839479392626</v>
      </c>
    </row>
    <row r="46" spans="1:19" ht="14.45" customHeight="1" x14ac:dyDescent="0.2">
      <c r="A46" s="570"/>
      <c r="B46" s="571" t="s">
        <v>1045</v>
      </c>
      <c r="C46" s="571" t="s">
        <v>486</v>
      </c>
      <c r="D46" s="571" t="s">
        <v>985</v>
      </c>
      <c r="E46" s="571" t="s">
        <v>1046</v>
      </c>
      <c r="F46" s="571" t="s">
        <v>1049</v>
      </c>
      <c r="G46" s="571" t="s">
        <v>1050</v>
      </c>
      <c r="H46" s="588"/>
      <c r="I46" s="588"/>
      <c r="J46" s="571"/>
      <c r="K46" s="571"/>
      <c r="L46" s="588"/>
      <c r="M46" s="588"/>
      <c r="N46" s="571"/>
      <c r="O46" s="571"/>
      <c r="P46" s="588">
        <v>671</v>
      </c>
      <c r="Q46" s="588">
        <v>140239</v>
      </c>
      <c r="R46" s="576"/>
      <c r="S46" s="589">
        <v>209</v>
      </c>
    </row>
    <row r="47" spans="1:19" ht="14.45" customHeight="1" x14ac:dyDescent="0.2">
      <c r="A47" s="570"/>
      <c r="B47" s="571" t="s">
        <v>1045</v>
      </c>
      <c r="C47" s="571" t="s">
        <v>486</v>
      </c>
      <c r="D47" s="571" t="s">
        <v>995</v>
      </c>
      <c r="E47" s="571" t="s">
        <v>1046</v>
      </c>
      <c r="F47" s="571" t="s">
        <v>1047</v>
      </c>
      <c r="G47" s="571" t="s">
        <v>1048</v>
      </c>
      <c r="H47" s="588"/>
      <c r="I47" s="588"/>
      <c r="J47" s="571"/>
      <c r="K47" s="571"/>
      <c r="L47" s="588"/>
      <c r="M47" s="588"/>
      <c r="N47" s="571"/>
      <c r="O47" s="571"/>
      <c r="P47" s="588">
        <v>105</v>
      </c>
      <c r="Q47" s="588">
        <v>21945</v>
      </c>
      <c r="R47" s="576"/>
      <c r="S47" s="589">
        <v>209</v>
      </c>
    </row>
    <row r="48" spans="1:19" ht="14.45" customHeight="1" x14ac:dyDescent="0.2">
      <c r="A48" s="570"/>
      <c r="B48" s="571" t="s">
        <v>1045</v>
      </c>
      <c r="C48" s="571" t="s">
        <v>486</v>
      </c>
      <c r="D48" s="571" t="s">
        <v>995</v>
      </c>
      <c r="E48" s="571" t="s">
        <v>1046</v>
      </c>
      <c r="F48" s="571" t="s">
        <v>1049</v>
      </c>
      <c r="G48" s="571" t="s">
        <v>1050</v>
      </c>
      <c r="H48" s="588"/>
      <c r="I48" s="588"/>
      <c r="J48" s="571"/>
      <c r="K48" s="571"/>
      <c r="L48" s="588"/>
      <c r="M48" s="588"/>
      <c r="N48" s="571"/>
      <c r="O48" s="571"/>
      <c r="P48" s="588">
        <v>2103</v>
      </c>
      <c r="Q48" s="588">
        <v>440307</v>
      </c>
      <c r="R48" s="576"/>
      <c r="S48" s="589">
        <v>209.37089871611983</v>
      </c>
    </row>
    <row r="49" spans="1:19" ht="14.45" customHeight="1" x14ac:dyDescent="0.2">
      <c r="A49" s="570"/>
      <c r="B49" s="571" t="s">
        <v>1045</v>
      </c>
      <c r="C49" s="571" t="s">
        <v>486</v>
      </c>
      <c r="D49" s="571" t="s">
        <v>995</v>
      </c>
      <c r="E49" s="571" t="s">
        <v>1046</v>
      </c>
      <c r="F49" s="571" t="s">
        <v>1051</v>
      </c>
      <c r="G49" s="571" t="s">
        <v>1052</v>
      </c>
      <c r="H49" s="588"/>
      <c r="I49" s="588"/>
      <c r="J49" s="571"/>
      <c r="K49" s="571"/>
      <c r="L49" s="588"/>
      <c r="M49" s="588"/>
      <c r="N49" s="571"/>
      <c r="O49" s="571"/>
      <c r="P49" s="588">
        <v>214</v>
      </c>
      <c r="Q49" s="588">
        <v>44726</v>
      </c>
      <c r="R49" s="576"/>
      <c r="S49" s="589">
        <v>209</v>
      </c>
    </row>
    <row r="50" spans="1:19" ht="14.45" customHeight="1" x14ac:dyDescent="0.2">
      <c r="A50" s="570"/>
      <c r="B50" s="571" t="s">
        <v>1045</v>
      </c>
      <c r="C50" s="571" t="s">
        <v>486</v>
      </c>
      <c r="D50" s="571" t="s">
        <v>996</v>
      </c>
      <c r="E50" s="571" t="s">
        <v>1046</v>
      </c>
      <c r="F50" s="571" t="s">
        <v>1049</v>
      </c>
      <c r="G50" s="571" t="s">
        <v>1050</v>
      </c>
      <c r="H50" s="588"/>
      <c r="I50" s="588"/>
      <c r="J50" s="571"/>
      <c r="K50" s="571"/>
      <c r="L50" s="588"/>
      <c r="M50" s="588"/>
      <c r="N50" s="571"/>
      <c r="O50" s="571"/>
      <c r="P50" s="588">
        <v>43</v>
      </c>
      <c r="Q50" s="588">
        <v>9073</v>
      </c>
      <c r="R50" s="576"/>
      <c r="S50" s="589">
        <v>211</v>
      </c>
    </row>
    <row r="51" spans="1:19" ht="14.45" customHeight="1" x14ac:dyDescent="0.2">
      <c r="A51" s="570"/>
      <c r="B51" s="571" t="s">
        <v>1045</v>
      </c>
      <c r="C51" s="571" t="s">
        <v>486</v>
      </c>
      <c r="D51" s="571" t="s">
        <v>998</v>
      </c>
      <c r="E51" s="571" t="s">
        <v>1046</v>
      </c>
      <c r="F51" s="571" t="s">
        <v>1049</v>
      </c>
      <c r="G51" s="571" t="s">
        <v>1050</v>
      </c>
      <c r="H51" s="588"/>
      <c r="I51" s="588"/>
      <c r="J51" s="571"/>
      <c r="K51" s="571"/>
      <c r="L51" s="588"/>
      <c r="M51" s="588"/>
      <c r="N51" s="571"/>
      <c r="O51" s="571"/>
      <c r="P51" s="588">
        <v>722</v>
      </c>
      <c r="Q51" s="588">
        <v>150996</v>
      </c>
      <c r="R51" s="576"/>
      <c r="S51" s="589">
        <v>209.13573407202216</v>
      </c>
    </row>
    <row r="52" spans="1:19" ht="14.45" customHeight="1" x14ac:dyDescent="0.2">
      <c r="A52" s="570"/>
      <c r="B52" s="571" t="s">
        <v>1045</v>
      </c>
      <c r="C52" s="571" t="s">
        <v>486</v>
      </c>
      <c r="D52" s="571" t="s">
        <v>998</v>
      </c>
      <c r="E52" s="571" t="s">
        <v>1046</v>
      </c>
      <c r="F52" s="571" t="s">
        <v>1051</v>
      </c>
      <c r="G52" s="571" t="s">
        <v>1052</v>
      </c>
      <c r="H52" s="588"/>
      <c r="I52" s="588"/>
      <c r="J52" s="571"/>
      <c r="K52" s="571"/>
      <c r="L52" s="588"/>
      <c r="M52" s="588"/>
      <c r="N52" s="571"/>
      <c r="O52" s="571"/>
      <c r="P52" s="588">
        <v>2</v>
      </c>
      <c r="Q52" s="588">
        <v>418</v>
      </c>
      <c r="R52" s="576"/>
      <c r="S52" s="589">
        <v>209</v>
      </c>
    </row>
    <row r="53" spans="1:19" ht="14.45" customHeight="1" x14ac:dyDescent="0.2">
      <c r="A53" s="570"/>
      <c r="B53" s="571" t="s">
        <v>1045</v>
      </c>
      <c r="C53" s="571" t="s">
        <v>486</v>
      </c>
      <c r="D53" s="571" t="s">
        <v>999</v>
      </c>
      <c r="E53" s="571" t="s">
        <v>1046</v>
      </c>
      <c r="F53" s="571" t="s">
        <v>1047</v>
      </c>
      <c r="G53" s="571" t="s">
        <v>1048</v>
      </c>
      <c r="H53" s="588"/>
      <c r="I53" s="588"/>
      <c r="J53" s="571"/>
      <c r="K53" s="571"/>
      <c r="L53" s="588"/>
      <c r="M53" s="588"/>
      <c r="N53" s="571"/>
      <c r="O53" s="571"/>
      <c r="P53" s="588">
        <v>100</v>
      </c>
      <c r="Q53" s="588">
        <v>20900</v>
      </c>
      <c r="R53" s="576"/>
      <c r="S53" s="589">
        <v>209</v>
      </c>
    </row>
    <row r="54" spans="1:19" ht="14.45" customHeight="1" x14ac:dyDescent="0.2">
      <c r="A54" s="570"/>
      <c r="B54" s="571" t="s">
        <v>1045</v>
      </c>
      <c r="C54" s="571" t="s">
        <v>486</v>
      </c>
      <c r="D54" s="571" t="s">
        <v>999</v>
      </c>
      <c r="E54" s="571" t="s">
        <v>1046</v>
      </c>
      <c r="F54" s="571" t="s">
        <v>1049</v>
      </c>
      <c r="G54" s="571" t="s">
        <v>1050</v>
      </c>
      <c r="H54" s="588"/>
      <c r="I54" s="588"/>
      <c r="J54" s="571"/>
      <c r="K54" s="571"/>
      <c r="L54" s="588"/>
      <c r="M54" s="588"/>
      <c r="N54" s="571"/>
      <c r="O54" s="571"/>
      <c r="P54" s="588">
        <v>1531</v>
      </c>
      <c r="Q54" s="588">
        <v>319979</v>
      </c>
      <c r="R54" s="576"/>
      <c r="S54" s="589">
        <v>209</v>
      </c>
    </row>
    <row r="55" spans="1:19" ht="14.45" customHeight="1" x14ac:dyDescent="0.2">
      <c r="A55" s="570"/>
      <c r="B55" s="571" t="s">
        <v>1045</v>
      </c>
      <c r="C55" s="571" t="s">
        <v>486</v>
      </c>
      <c r="D55" s="571" t="s">
        <v>1000</v>
      </c>
      <c r="E55" s="571" t="s">
        <v>1046</v>
      </c>
      <c r="F55" s="571" t="s">
        <v>1049</v>
      </c>
      <c r="G55" s="571" t="s">
        <v>1050</v>
      </c>
      <c r="H55" s="588"/>
      <c r="I55" s="588"/>
      <c r="J55" s="571"/>
      <c r="K55" s="571"/>
      <c r="L55" s="588"/>
      <c r="M55" s="588"/>
      <c r="N55" s="571"/>
      <c r="O55" s="571"/>
      <c r="P55" s="588">
        <v>473</v>
      </c>
      <c r="Q55" s="588">
        <v>98953</v>
      </c>
      <c r="R55" s="576"/>
      <c r="S55" s="589">
        <v>209.2029598308668</v>
      </c>
    </row>
    <row r="56" spans="1:19" ht="14.45" customHeight="1" x14ac:dyDescent="0.2">
      <c r="A56" s="570"/>
      <c r="B56" s="571" t="s">
        <v>1045</v>
      </c>
      <c r="C56" s="571" t="s">
        <v>486</v>
      </c>
      <c r="D56" s="571" t="s">
        <v>1002</v>
      </c>
      <c r="E56" s="571" t="s">
        <v>1046</v>
      </c>
      <c r="F56" s="571" t="s">
        <v>1049</v>
      </c>
      <c r="G56" s="571" t="s">
        <v>1050</v>
      </c>
      <c r="H56" s="588"/>
      <c r="I56" s="588"/>
      <c r="J56" s="571"/>
      <c r="K56" s="571"/>
      <c r="L56" s="588"/>
      <c r="M56" s="588"/>
      <c r="N56" s="571"/>
      <c r="O56" s="571"/>
      <c r="P56" s="588">
        <v>232</v>
      </c>
      <c r="Q56" s="588">
        <v>48488</v>
      </c>
      <c r="R56" s="576"/>
      <c r="S56" s="589">
        <v>209</v>
      </c>
    </row>
    <row r="57" spans="1:19" ht="14.45" customHeight="1" x14ac:dyDescent="0.2">
      <c r="A57" s="570"/>
      <c r="B57" s="571" t="s">
        <v>1045</v>
      </c>
      <c r="C57" s="571" t="s">
        <v>486</v>
      </c>
      <c r="D57" s="571" t="s">
        <v>1004</v>
      </c>
      <c r="E57" s="571" t="s">
        <v>1046</v>
      </c>
      <c r="F57" s="571" t="s">
        <v>1049</v>
      </c>
      <c r="G57" s="571" t="s">
        <v>1050</v>
      </c>
      <c r="H57" s="588"/>
      <c r="I57" s="588"/>
      <c r="J57" s="571"/>
      <c r="K57" s="571"/>
      <c r="L57" s="588"/>
      <c r="M57" s="588"/>
      <c r="N57" s="571"/>
      <c r="O57" s="571"/>
      <c r="P57" s="588">
        <v>219</v>
      </c>
      <c r="Q57" s="588">
        <v>45771</v>
      </c>
      <c r="R57" s="576"/>
      <c r="S57" s="589">
        <v>209</v>
      </c>
    </row>
    <row r="58" spans="1:19" ht="14.45" customHeight="1" x14ac:dyDescent="0.2">
      <c r="A58" s="570"/>
      <c r="B58" s="571" t="s">
        <v>1045</v>
      </c>
      <c r="C58" s="571" t="s">
        <v>486</v>
      </c>
      <c r="D58" s="571" t="s">
        <v>1005</v>
      </c>
      <c r="E58" s="571" t="s">
        <v>1046</v>
      </c>
      <c r="F58" s="571" t="s">
        <v>1049</v>
      </c>
      <c r="G58" s="571" t="s">
        <v>1050</v>
      </c>
      <c r="H58" s="588"/>
      <c r="I58" s="588"/>
      <c r="J58" s="571"/>
      <c r="K58" s="571"/>
      <c r="L58" s="588"/>
      <c r="M58" s="588"/>
      <c r="N58" s="571"/>
      <c r="O58" s="571"/>
      <c r="P58" s="588">
        <v>700</v>
      </c>
      <c r="Q58" s="588">
        <v>146300</v>
      </c>
      <c r="R58" s="576"/>
      <c r="S58" s="589">
        <v>209</v>
      </c>
    </row>
    <row r="59" spans="1:19" ht="14.45" customHeight="1" x14ac:dyDescent="0.2">
      <c r="A59" s="570"/>
      <c r="B59" s="571" t="s">
        <v>1045</v>
      </c>
      <c r="C59" s="571" t="s">
        <v>486</v>
      </c>
      <c r="D59" s="571" t="s">
        <v>1007</v>
      </c>
      <c r="E59" s="571" t="s">
        <v>1046</v>
      </c>
      <c r="F59" s="571" t="s">
        <v>1049</v>
      </c>
      <c r="G59" s="571" t="s">
        <v>1050</v>
      </c>
      <c r="H59" s="588"/>
      <c r="I59" s="588"/>
      <c r="J59" s="571"/>
      <c r="K59" s="571"/>
      <c r="L59" s="588"/>
      <c r="M59" s="588"/>
      <c r="N59" s="571"/>
      <c r="O59" s="571"/>
      <c r="P59" s="588">
        <v>339</v>
      </c>
      <c r="Q59" s="588">
        <v>70851</v>
      </c>
      <c r="R59" s="576"/>
      <c r="S59" s="589">
        <v>209</v>
      </c>
    </row>
    <row r="60" spans="1:19" ht="14.45" customHeight="1" x14ac:dyDescent="0.2">
      <c r="A60" s="570"/>
      <c r="B60" s="571" t="s">
        <v>1045</v>
      </c>
      <c r="C60" s="571" t="s">
        <v>486</v>
      </c>
      <c r="D60" s="571" t="s">
        <v>1008</v>
      </c>
      <c r="E60" s="571" t="s">
        <v>1046</v>
      </c>
      <c r="F60" s="571" t="s">
        <v>1049</v>
      </c>
      <c r="G60" s="571" t="s">
        <v>1050</v>
      </c>
      <c r="H60" s="588"/>
      <c r="I60" s="588"/>
      <c r="J60" s="571"/>
      <c r="K60" s="571"/>
      <c r="L60" s="588"/>
      <c r="M60" s="588"/>
      <c r="N60" s="571"/>
      <c r="O60" s="571"/>
      <c r="P60" s="588">
        <v>268</v>
      </c>
      <c r="Q60" s="588">
        <v>56012</v>
      </c>
      <c r="R60" s="576"/>
      <c r="S60" s="589">
        <v>209</v>
      </c>
    </row>
    <row r="61" spans="1:19" ht="14.45" customHeight="1" x14ac:dyDescent="0.2">
      <c r="A61" s="570"/>
      <c r="B61" s="571" t="s">
        <v>1045</v>
      </c>
      <c r="C61" s="571" t="s">
        <v>486</v>
      </c>
      <c r="D61" s="571" t="s">
        <v>1009</v>
      </c>
      <c r="E61" s="571" t="s">
        <v>1046</v>
      </c>
      <c r="F61" s="571" t="s">
        <v>1049</v>
      </c>
      <c r="G61" s="571" t="s">
        <v>1050</v>
      </c>
      <c r="H61" s="588"/>
      <c r="I61" s="588"/>
      <c r="J61" s="571"/>
      <c r="K61" s="571"/>
      <c r="L61" s="588"/>
      <c r="M61" s="588"/>
      <c r="N61" s="571"/>
      <c r="O61" s="571"/>
      <c r="P61" s="588">
        <v>186</v>
      </c>
      <c r="Q61" s="588">
        <v>38874</v>
      </c>
      <c r="R61" s="576"/>
      <c r="S61" s="589">
        <v>209</v>
      </c>
    </row>
    <row r="62" spans="1:19" ht="14.45" customHeight="1" x14ac:dyDescent="0.2">
      <c r="A62" s="570"/>
      <c r="B62" s="571" t="s">
        <v>1045</v>
      </c>
      <c r="C62" s="571" t="s">
        <v>486</v>
      </c>
      <c r="D62" s="571" t="s">
        <v>1011</v>
      </c>
      <c r="E62" s="571" t="s">
        <v>1046</v>
      </c>
      <c r="F62" s="571" t="s">
        <v>1049</v>
      </c>
      <c r="G62" s="571" t="s">
        <v>1050</v>
      </c>
      <c r="H62" s="588"/>
      <c r="I62" s="588"/>
      <c r="J62" s="571"/>
      <c r="K62" s="571"/>
      <c r="L62" s="588"/>
      <c r="M62" s="588"/>
      <c r="N62" s="571"/>
      <c r="O62" s="571"/>
      <c r="P62" s="588">
        <v>871</v>
      </c>
      <c r="Q62" s="588">
        <v>182183</v>
      </c>
      <c r="R62" s="576"/>
      <c r="S62" s="589">
        <v>209.16532721010333</v>
      </c>
    </row>
    <row r="63" spans="1:19" ht="14.45" customHeight="1" x14ac:dyDescent="0.2">
      <c r="A63" s="570"/>
      <c r="B63" s="571" t="s">
        <v>1045</v>
      </c>
      <c r="C63" s="571" t="s">
        <v>486</v>
      </c>
      <c r="D63" s="571" t="s">
        <v>1015</v>
      </c>
      <c r="E63" s="571" t="s">
        <v>1046</v>
      </c>
      <c r="F63" s="571" t="s">
        <v>1049</v>
      </c>
      <c r="G63" s="571" t="s">
        <v>1050</v>
      </c>
      <c r="H63" s="588"/>
      <c r="I63" s="588"/>
      <c r="J63" s="571"/>
      <c r="K63" s="571"/>
      <c r="L63" s="588"/>
      <c r="M63" s="588"/>
      <c r="N63" s="571"/>
      <c r="O63" s="571"/>
      <c r="P63" s="588">
        <v>120</v>
      </c>
      <c r="Q63" s="588">
        <v>25080</v>
      </c>
      <c r="R63" s="576"/>
      <c r="S63" s="589">
        <v>209</v>
      </c>
    </row>
    <row r="64" spans="1:19" ht="14.45" customHeight="1" x14ac:dyDescent="0.2">
      <c r="A64" s="570"/>
      <c r="B64" s="571" t="s">
        <v>1045</v>
      </c>
      <c r="C64" s="571" t="s">
        <v>486</v>
      </c>
      <c r="D64" s="571" t="s">
        <v>1019</v>
      </c>
      <c r="E64" s="571" t="s">
        <v>1046</v>
      </c>
      <c r="F64" s="571" t="s">
        <v>1049</v>
      </c>
      <c r="G64" s="571" t="s">
        <v>1050</v>
      </c>
      <c r="H64" s="588"/>
      <c r="I64" s="588"/>
      <c r="J64" s="571"/>
      <c r="K64" s="571"/>
      <c r="L64" s="588"/>
      <c r="M64" s="588"/>
      <c r="N64" s="571"/>
      <c r="O64" s="571"/>
      <c r="P64" s="588">
        <v>1052</v>
      </c>
      <c r="Q64" s="588">
        <v>219868</v>
      </c>
      <c r="R64" s="576"/>
      <c r="S64" s="589">
        <v>209</v>
      </c>
    </row>
    <row r="65" spans="1:19" ht="14.45" customHeight="1" x14ac:dyDescent="0.2">
      <c r="A65" s="570"/>
      <c r="B65" s="571" t="s">
        <v>1045</v>
      </c>
      <c r="C65" s="571" t="s">
        <v>486</v>
      </c>
      <c r="D65" s="571" t="s">
        <v>1020</v>
      </c>
      <c r="E65" s="571" t="s">
        <v>1046</v>
      </c>
      <c r="F65" s="571" t="s">
        <v>1049</v>
      </c>
      <c r="G65" s="571" t="s">
        <v>1050</v>
      </c>
      <c r="H65" s="588"/>
      <c r="I65" s="588"/>
      <c r="J65" s="571"/>
      <c r="K65" s="571"/>
      <c r="L65" s="588"/>
      <c r="M65" s="588"/>
      <c r="N65" s="571"/>
      <c r="O65" s="571"/>
      <c r="P65" s="588">
        <v>379</v>
      </c>
      <c r="Q65" s="588">
        <v>79255</v>
      </c>
      <c r="R65" s="576"/>
      <c r="S65" s="589">
        <v>209.11609498680738</v>
      </c>
    </row>
    <row r="66" spans="1:19" ht="14.45" customHeight="1" x14ac:dyDescent="0.2">
      <c r="A66" s="570"/>
      <c r="B66" s="571" t="s">
        <v>1045</v>
      </c>
      <c r="C66" s="571" t="s">
        <v>486</v>
      </c>
      <c r="D66" s="571" t="s">
        <v>1020</v>
      </c>
      <c r="E66" s="571" t="s">
        <v>1046</v>
      </c>
      <c r="F66" s="571" t="s">
        <v>1051</v>
      </c>
      <c r="G66" s="571" t="s">
        <v>1052</v>
      </c>
      <c r="H66" s="588"/>
      <c r="I66" s="588"/>
      <c r="J66" s="571"/>
      <c r="K66" s="571"/>
      <c r="L66" s="588"/>
      <c r="M66" s="588"/>
      <c r="N66" s="571"/>
      <c r="O66" s="571"/>
      <c r="P66" s="588">
        <v>4</v>
      </c>
      <c r="Q66" s="588">
        <v>836</v>
      </c>
      <c r="R66" s="576"/>
      <c r="S66" s="589">
        <v>209</v>
      </c>
    </row>
    <row r="67" spans="1:19" ht="14.45" customHeight="1" x14ac:dyDescent="0.2">
      <c r="A67" s="570"/>
      <c r="B67" s="571" t="s">
        <v>1045</v>
      </c>
      <c r="C67" s="571" t="s">
        <v>486</v>
      </c>
      <c r="D67" s="571" t="s">
        <v>1022</v>
      </c>
      <c r="E67" s="571" t="s">
        <v>1046</v>
      </c>
      <c r="F67" s="571" t="s">
        <v>1047</v>
      </c>
      <c r="G67" s="571" t="s">
        <v>1048</v>
      </c>
      <c r="H67" s="588"/>
      <c r="I67" s="588"/>
      <c r="J67" s="571"/>
      <c r="K67" s="571"/>
      <c r="L67" s="588"/>
      <c r="M67" s="588"/>
      <c r="N67" s="571"/>
      <c r="O67" s="571"/>
      <c r="P67" s="588">
        <v>15</v>
      </c>
      <c r="Q67" s="588">
        <v>3135</v>
      </c>
      <c r="R67" s="576"/>
      <c r="S67" s="589">
        <v>209</v>
      </c>
    </row>
    <row r="68" spans="1:19" ht="14.45" customHeight="1" x14ac:dyDescent="0.2">
      <c r="A68" s="570"/>
      <c r="B68" s="571" t="s">
        <v>1045</v>
      </c>
      <c r="C68" s="571" t="s">
        <v>486</v>
      </c>
      <c r="D68" s="571" t="s">
        <v>1022</v>
      </c>
      <c r="E68" s="571" t="s">
        <v>1046</v>
      </c>
      <c r="F68" s="571" t="s">
        <v>1049</v>
      </c>
      <c r="G68" s="571" t="s">
        <v>1050</v>
      </c>
      <c r="H68" s="588"/>
      <c r="I68" s="588"/>
      <c r="J68" s="571"/>
      <c r="K68" s="571"/>
      <c r="L68" s="588"/>
      <c r="M68" s="588"/>
      <c r="N68" s="571"/>
      <c r="O68" s="571"/>
      <c r="P68" s="588">
        <v>599</v>
      </c>
      <c r="Q68" s="588">
        <v>125393</v>
      </c>
      <c r="R68" s="576"/>
      <c r="S68" s="589">
        <v>209.3372287145242</v>
      </c>
    </row>
    <row r="69" spans="1:19" ht="14.45" customHeight="1" x14ac:dyDescent="0.2">
      <c r="A69" s="570"/>
      <c r="B69" s="571" t="s">
        <v>1045</v>
      </c>
      <c r="C69" s="571" t="s">
        <v>486</v>
      </c>
      <c r="D69" s="571" t="s">
        <v>1023</v>
      </c>
      <c r="E69" s="571" t="s">
        <v>1046</v>
      </c>
      <c r="F69" s="571" t="s">
        <v>1047</v>
      </c>
      <c r="G69" s="571" t="s">
        <v>1048</v>
      </c>
      <c r="H69" s="588"/>
      <c r="I69" s="588"/>
      <c r="J69" s="571"/>
      <c r="K69" s="571"/>
      <c r="L69" s="588"/>
      <c r="M69" s="588"/>
      <c r="N69" s="571"/>
      <c r="O69" s="571"/>
      <c r="P69" s="588">
        <v>40</v>
      </c>
      <c r="Q69" s="588">
        <v>8360</v>
      </c>
      <c r="R69" s="576"/>
      <c r="S69" s="589">
        <v>209</v>
      </c>
    </row>
    <row r="70" spans="1:19" ht="14.45" customHeight="1" x14ac:dyDescent="0.2">
      <c r="A70" s="570"/>
      <c r="B70" s="571" t="s">
        <v>1045</v>
      </c>
      <c r="C70" s="571" t="s">
        <v>486</v>
      </c>
      <c r="D70" s="571" t="s">
        <v>1023</v>
      </c>
      <c r="E70" s="571" t="s">
        <v>1046</v>
      </c>
      <c r="F70" s="571" t="s">
        <v>1049</v>
      </c>
      <c r="G70" s="571" t="s">
        <v>1050</v>
      </c>
      <c r="H70" s="588"/>
      <c r="I70" s="588"/>
      <c r="J70" s="571"/>
      <c r="K70" s="571"/>
      <c r="L70" s="588"/>
      <c r="M70" s="588"/>
      <c r="N70" s="571"/>
      <c r="O70" s="571"/>
      <c r="P70" s="588">
        <v>1133</v>
      </c>
      <c r="Q70" s="588">
        <v>236893</v>
      </c>
      <c r="R70" s="576"/>
      <c r="S70" s="589">
        <v>209.08473080317739</v>
      </c>
    </row>
    <row r="71" spans="1:19" ht="14.45" customHeight="1" x14ac:dyDescent="0.2">
      <c r="A71" s="570"/>
      <c r="B71" s="571" t="s">
        <v>1045</v>
      </c>
      <c r="C71" s="571" t="s">
        <v>486</v>
      </c>
      <c r="D71" s="571" t="s">
        <v>1024</v>
      </c>
      <c r="E71" s="571" t="s">
        <v>1046</v>
      </c>
      <c r="F71" s="571" t="s">
        <v>1049</v>
      </c>
      <c r="G71" s="571" t="s">
        <v>1050</v>
      </c>
      <c r="H71" s="588"/>
      <c r="I71" s="588"/>
      <c r="J71" s="571"/>
      <c r="K71" s="571"/>
      <c r="L71" s="588"/>
      <c r="M71" s="588"/>
      <c r="N71" s="571"/>
      <c r="O71" s="571"/>
      <c r="P71" s="588">
        <v>537</v>
      </c>
      <c r="Q71" s="588">
        <v>112463</v>
      </c>
      <c r="R71" s="576"/>
      <c r="S71" s="589">
        <v>209.42830540037244</v>
      </c>
    </row>
    <row r="72" spans="1:19" ht="14.45" customHeight="1" x14ac:dyDescent="0.2">
      <c r="A72" s="570"/>
      <c r="B72" s="571" t="s">
        <v>1045</v>
      </c>
      <c r="C72" s="571" t="s">
        <v>486</v>
      </c>
      <c r="D72" s="571" t="s">
        <v>1025</v>
      </c>
      <c r="E72" s="571" t="s">
        <v>1046</v>
      </c>
      <c r="F72" s="571" t="s">
        <v>1049</v>
      </c>
      <c r="G72" s="571" t="s">
        <v>1050</v>
      </c>
      <c r="H72" s="588"/>
      <c r="I72" s="588"/>
      <c r="J72" s="571"/>
      <c r="K72" s="571"/>
      <c r="L72" s="588"/>
      <c r="M72" s="588"/>
      <c r="N72" s="571"/>
      <c r="O72" s="571"/>
      <c r="P72" s="588">
        <v>66</v>
      </c>
      <c r="Q72" s="588">
        <v>13794</v>
      </c>
      <c r="R72" s="576"/>
      <c r="S72" s="589">
        <v>209</v>
      </c>
    </row>
    <row r="73" spans="1:19" ht="14.45" customHeight="1" x14ac:dyDescent="0.2">
      <c r="A73" s="570"/>
      <c r="B73" s="571" t="s">
        <v>1045</v>
      </c>
      <c r="C73" s="571" t="s">
        <v>486</v>
      </c>
      <c r="D73" s="571" t="s">
        <v>1026</v>
      </c>
      <c r="E73" s="571" t="s">
        <v>1046</v>
      </c>
      <c r="F73" s="571" t="s">
        <v>1049</v>
      </c>
      <c r="G73" s="571" t="s">
        <v>1050</v>
      </c>
      <c r="H73" s="588"/>
      <c r="I73" s="588"/>
      <c r="J73" s="571"/>
      <c r="K73" s="571"/>
      <c r="L73" s="588"/>
      <c r="M73" s="588"/>
      <c r="N73" s="571"/>
      <c r="O73" s="571"/>
      <c r="P73" s="588">
        <v>264</v>
      </c>
      <c r="Q73" s="588">
        <v>55300</v>
      </c>
      <c r="R73" s="576"/>
      <c r="S73" s="589">
        <v>209.46969696969697</v>
      </c>
    </row>
    <row r="74" spans="1:19" ht="14.45" customHeight="1" x14ac:dyDescent="0.2">
      <c r="A74" s="570"/>
      <c r="B74" s="571" t="s">
        <v>1045</v>
      </c>
      <c r="C74" s="571" t="s">
        <v>486</v>
      </c>
      <c r="D74" s="571" t="s">
        <v>1029</v>
      </c>
      <c r="E74" s="571" t="s">
        <v>1046</v>
      </c>
      <c r="F74" s="571" t="s">
        <v>1047</v>
      </c>
      <c r="G74" s="571" t="s">
        <v>1048</v>
      </c>
      <c r="H74" s="588"/>
      <c r="I74" s="588"/>
      <c r="J74" s="571"/>
      <c r="K74" s="571"/>
      <c r="L74" s="588"/>
      <c r="M74" s="588"/>
      <c r="N74" s="571"/>
      <c r="O74" s="571"/>
      <c r="P74" s="588">
        <v>60</v>
      </c>
      <c r="Q74" s="588">
        <v>12540</v>
      </c>
      <c r="R74" s="576"/>
      <c r="S74" s="589">
        <v>209</v>
      </c>
    </row>
    <row r="75" spans="1:19" ht="14.45" customHeight="1" x14ac:dyDescent="0.2">
      <c r="A75" s="570"/>
      <c r="B75" s="571" t="s">
        <v>1045</v>
      </c>
      <c r="C75" s="571" t="s">
        <v>486</v>
      </c>
      <c r="D75" s="571" t="s">
        <v>1029</v>
      </c>
      <c r="E75" s="571" t="s">
        <v>1046</v>
      </c>
      <c r="F75" s="571" t="s">
        <v>1049</v>
      </c>
      <c r="G75" s="571" t="s">
        <v>1050</v>
      </c>
      <c r="H75" s="588"/>
      <c r="I75" s="588"/>
      <c r="J75" s="571"/>
      <c r="K75" s="571"/>
      <c r="L75" s="588"/>
      <c r="M75" s="588"/>
      <c r="N75" s="571"/>
      <c r="O75" s="571"/>
      <c r="P75" s="588">
        <v>1071</v>
      </c>
      <c r="Q75" s="588">
        <v>223923</v>
      </c>
      <c r="R75" s="576"/>
      <c r="S75" s="589">
        <v>209.07843137254903</v>
      </c>
    </row>
    <row r="76" spans="1:19" ht="14.45" customHeight="1" x14ac:dyDescent="0.2">
      <c r="A76" s="570"/>
      <c r="B76" s="571" t="s">
        <v>1045</v>
      </c>
      <c r="C76" s="571" t="s">
        <v>486</v>
      </c>
      <c r="D76" s="571" t="s">
        <v>1030</v>
      </c>
      <c r="E76" s="571" t="s">
        <v>1046</v>
      </c>
      <c r="F76" s="571" t="s">
        <v>1049</v>
      </c>
      <c r="G76" s="571" t="s">
        <v>1050</v>
      </c>
      <c r="H76" s="588"/>
      <c r="I76" s="588"/>
      <c r="J76" s="571"/>
      <c r="K76" s="571"/>
      <c r="L76" s="588"/>
      <c r="M76" s="588"/>
      <c r="N76" s="571"/>
      <c r="O76" s="571"/>
      <c r="P76" s="588">
        <v>479</v>
      </c>
      <c r="Q76" s="588">
        <v>100111</v>
      </c>
      <c r="R76" s="576"/>
      <c r="S76" s="589">
        <v>209</v>
      </c>
    </row>
    <row r="77" spans="1:19" ht="14.45" customHeight="1" x14ac:dyDescent="0.2">
      <c r="A77" s="570"/>
      <c r="B77" s="571" t="s">
        <v>1045</v>
      </c>
      <c r="C77" s="571" t="s">
        <v>486</v>
      </c>
      <c r="D77" s="571" t="s">
        <v>1031</v>
      </c>
      <c r="E77" s="571" t="s">
        <v>1046</v>
      </c>
      <c r="F77" s="571" t="s">
        <v>1049</v>
      </c>
      <c r="G77" s="571" t="s">
        <v>1050</v>
      </c>
      <c r="H77" s="588"/>
      <c r="I77" s="588"/>
      <c r="J77" s="571"/>
      <c r="K77" s="571"/>
      <c r="L77" s="588"/>
      <c r="M77" s="588"/>
      <c r="N77" s="571"/>
      <c r="O77" s="571"/>
      <c r="P77" s="588">
        <v>134</v>
      </c>
      <c r="Q77" s="588">
        <v>28006</v>
      </c>
      <c r="R77" s="576"/>
      <c r="S77" s="589">
        <v>209</v>
      </c>
    </row>
    <row r="78" spans="1:19" ht="14.45" customHeight="1" x14ac:dyDescent="0.2">
      <c r="A78" s="570"/>
      <c r="B78" s="571" t="s">
        <v>1045</v>
      </c>
      <c r="C78" s="571" t="s">
        <v>486</v>
      </c>
      <c r="D78" s="571" t="s">
        <v>1032</v>
      </c>
      <c r="E78" s="571" t="s">
        <v>1046</v>
      </c>
      <c r="F78" s="571" t="s">
        <v>1049</v>
      </c>
      <c r="G78" s="571" t="s">
        <v>1050</v>
      </c>
      <c r="H78" s="588"/>
      <c r="I78" s="588"/>
      <c r="J78" s="571"/>
      <c r="K78" s="571"/>
      <c r="L78" s="588"/>
      <c r="M78" s="588"/>
      <c r="N78" s="571"/>
      <c r="O78" s="571"/>
      <c r="P78" s="588">
        <v>540</v>
      </c>
      <c r="Q78" s="588">
        <v>112860</v>
      </c>
      <c r="R78" s="576"/>
      <c r="S78" s="589">
        <v>209</v>
      </c>
    </row>
    <row r="79" spans="1:19" ht="14.45" customHeight="1" x14ac:dyDescent="0.2">
      <c r="A79" s="570"/>
      <c r="B79" s="571" t="s">
        <v>1045</v>
      </c>
      <c r="C79" s="571" t="s">
        <v>486</v>
      </c>
      <c r="D79" s="571" t="s">
        <v>1033</v>
      </c>
      <c r="E79" s="571" t="s">
        <v>1046</v>
      </c>
      <c r="F79" s="571" t="s">
        <v>1049</v>
      </c>
      <c r="G79" s="571" t="s">
        <v>1050</v>
      </c>
      <c r="H79" s="588"/>
      <c r="I79" s="588"/>
      <c r="J79" s="571"/>
      <c r="K79" s="571"/>
      <c r="L79" s="588"/>
      <c r="M79" s="588"/>
      <c r="N79" s="571"/>
      <c r="O79" s="571"/>
      <c r="P79" s="588">
        <v>423</v>
      </c>
      <c r="Q79" s="588">
        <v>88551</v>
      </c>
      <c r="R79" s="576"/>
      <c r="S79" s="589">
        <v>209.34042553191489</v>
      </c>
    </row>
    <row r="80" spans="1:19" ht="14.45" customHeight="1" x14ac:dyDescent="0.2">
      <c r="A80" s="570"/>
      <c r="B80" s="571" t="s">
        <v>1045</v>
      </c>
      <c r="C80" s="571" t="s">
        <v>486</v>
      </c>
      <c r="D80" s="571" t="s">
        <v>1035</v>
      </c>
      <c r="E80" s="571" t="s">
        <v>1046</v>
      </c>
      <c r="F80" s="571" t="s">
        <v>1049</v>
      </c>
      <c r="G80" s="571" t="s">
        <v>1050</v>
      </c>
      <c r="H80" s="588"/>
      <c r="I80" s="588"/>
      <c r="J80" s="571"/>
      <c r="K80" s="571"/>
      <c r="L80" s="588"/>
      <c r="M80" s="588"/>
      <c r="N80" s="571"/>
      <c r="O80" s="571"/>
      <c r="P80" s="588">
        <v>440</v>
      </c>
      <c r="Q80" s="588">
        <v>92060</v>
      </c>
      <c r="R80" s="576"/>
      <c r="S80" s="589">
        <v>209.22727272727272</v>
      </c>
    </row>
    <row r="81" spans="1:19" ht="14.45" customHeight="1" x14ac:dyDescent="0.2">
      <c r="A81" s="570"/>
      <c r="B81" s="571" t="s">
        <v>1045</v>
      </c>
      <c r="C81" s="571" t="s">
        <v>486</v>
      </c>
      <c r="D81" s="571" t="s">
        <v>591</v>
      </c>
      <c r="E81" s="571" t="s">
        <v>1046</v>
      </c>
      <c r="F81" s="571" t="s">
        <v>1049</v>
      </c>
      <c r="G81" s="571" t="s">
        <v>1050</v>
      </c>
      <c r="H81" s="588"/>
      <c r="I81" s="588"/>
      <c r="J81" s="571"/>
      <c r="K81" s="571"/>
      <c r="L81" s="588"/>
      <c r="M81" s="588"/>
      <c r="N81" s="571"/>
      <c r="O81" s="571"/>
      <c r="P81" s="588">
        <v>57</v>
      </c>
      <c r="Q81" s="588">
        <v>12027</v>
      </c>
      <c r="R81" s="576"/>
      <c r="S81" s="589">
        <v>211</v>
      </c>
    </row>
    <row r="82" spans="1:19" ht="14.45" customHeight="1" x14ac:dyDescent="0.2">
      <c r="A82" s="570"/>
      <c r="B82" s="571" t="s">
        <v>1045</v>
      </c>
      <c r="C82" s="571" t="s">
        <v>486</v>
      </c>
      <c r="D82" s="571" t="s">
        <v>1040</v>
      </c>
      <c r="E82" s="571" t="s">
        <v>1046</v>
      </c>
      <c r="F82" s="571" t="s">
        <v>1049</v>
      </c>
      <c r="G82" s="571" t="s">
        <v>1050</v>
      </c>
      <c r="H82" s="588"/>
      <c r="I82" s="588"/>
      <c r="J82" s="571"/>
      <c r="K82" s="571"/>
      <c r="L82" s="588"/>
      <c r="M82" s="588"/>
      <c r="N82" s="571"/>
      <c r="O82" s="571"/>
      <c r="P82" s="588">
        <v>30</v>
      </c>
      <c r="Q82" s="588">
        <v>6270</v>
      </c>
      <c r="R82" s="576"/>
      <c r="S82" s="589">
        <v>209</v>
      </c>
    </row>
    <row r="83" spans="1:19" ht="14.45" customHeight="1" x14ac:dyDescent="0.2">
      <c r="A83" s="570"/>
      <c r="B83" s="571" t="s">
        <v>1045</v>
      </c>
      <c r="C83" s="571" t="s">
        <v>486</v>
      </c>
      <c r="D83" s="571" t="s">
        <v>1041</v>
      </c>
      <c r="E83" s="571" t="s">
        <v>1046</v>
      </c>
      <c r="F83" s="571" t="s">
        <v>1047</v>
      </c>
      <c r="G83" s="571" t="s">
        <v>1048</v>
      </c>
      <c r="H83" s="588"/>
      <c r="I83" s="588"/>
      <c r="J83" s="571"/>
      <c r="K83" s="571"/>
      <c r="L83" s="588"/>
      <c r="M83" s="588"/>
      <c r="N83" s="571"/>
      <c r="O83" s="571"/>
      <c r="P83" s="588">
        <v>69</v>
      </c>
      <c r="Q83" s="588">
        <v>14421</v>
      </c>
      <c r="R83" s="576"/>
      <c r="S83" s="589">
        <v>209</v>
      </c>
    </row>
    <row r="84" spans="1:19" ht="14.45" customHeight="1" x14ac:dyDescent="0.2">
      <c r="A84" s="570"/>
      <c r="B84" s="571" t="s">
        <v>1045</v>
      </c>
      <c r="C84" s="571" t="s">
        <v>486</v>
      </c>
      <c r="D84" s="571" t="s">
        <v>1041</v>
      </c>
      <c r="E84" s="571" t="s">
        <v>1046</v>
      </c>
      <c r="F84" s="571" t="s">
        <v>1049</v>
      </c>
      <c r="G84" s="571" t="s">
        <v>1050</v>
      </c>
      <c r="H84" s="588"/>
      <c r="I84" s="588"/>
      <c r="J84" s="571"/>
      <c r="K84" s="571"/>
      <c r="L84" s="588"/>
      <c r="M84" s="588"/>
      <c r="N84" s="571"/>
      <c r="O84" s="571"/>
      <c r="P84" s="588">
        <v>1217</v>
      </c>
      <c r="Q84" s="588">
        <v>255205</v>
      </c>
      <c r="R84" s="576"/>
      <c r="S84" s="589">
        <v>209.70008216926868</v>
      </c>
    </row>
    <row r="85" spans="1:19" ht="14.45" customHeight="1" x14ac:dyDescent="0.2">
      <c r="A85" s="570"/>
      <c r="B85" s="571" t="s">
        <v>1045</v>
      </c>
      <c r="C85" s="571" t="s">
        <v>486</v>
      </c>
      <c r="D85" s="571" t="s">
        <v>1041</v>
      </c>
      <c r="E85" s="571" t="s">
        <v>1046</v>
      </c>
      <c r="F85" s="571" t="s">
        <v>1051</v>
      </c>
      <c r="G85" s="571" t="s">
        <v>1052</v>
      </c>
      <c r="H85" s="588"/>
      <c r="I85" s="588"/>
      <c r="J85" s="571"/>
      <c r="K85" s="571"/>
      <c r="L85" s="588"/>
      <c r="M85" s="588"/>
      <c r="N85" s="571"/>
      <c r="O85" s="571"/>
      <c r="P85" s="588">
        <v>109</v>
      </c>
      <c r="Q85" s="588">
        <v>22781</v>
      </c>
      <c r="R85" s="576"/>
      <c r="S85" s="589">
        <v>209</v>
      </c>
    </row>
    <row r="86" spans="1:19" ht="14.45" customHeight="1" x14ac:dyDescent="0.2">
      <c r="A86" s="570"/>
      <c r="B86" s="571" t="s">
        <v>1045</v>
      </c>
      <c r="C86" s="571" t="s">
        <v>486</v>
      </c>
      <c r="D86" s="571" t="s">
        <v>1042</v>
      </c>
      <c r="E86" s="571" t="s">
        <v>1046</v>
      </c>
      <c r="F86" s="571" t="s">
        <v>1049</v>
      </c>
      <c r="G86" s="571" t="s">
        <v>1050</v>
      </c>
      <c r="H86" s="588"/>
      <c r="I86" s="588"/>
      <c r="J86" s="571"/>
      <c r="K86" s="571"/>
      <c r="L86" s="588"/>
      <c r="M86" s="588"/>
      <c r="N86" s="571"/>
      <c r="O86" s="571"/>
      <c r="P86" s="588">
        <v>325</v>
      </c>
      <c r="Q86" s="588">
        <v>68057</v>
      </c>
      <c r="R86" s="576"/>
      <c r="S86" s="589">
        <v>209.40615384615384</v>
      </c>
    </row>
    <row r="87" spans="1:19" ht="14.45" customHeight="1" x14ac:dyDescent="0.2">
      <c r="A87" s="570"/>
      <c r="B87" s="571" t="s">
        <v>1045</v>
      </c>
      <c r="C87" s="571" t="s">
        <v>486</v>
      </c>
      <c r="D87" s="571" t="s">
        <v>969</v>
      </c>
      <c r="E87" s="571" t="s">
        <v>1046</v>
      </c>
      <c r="F87" s="571" t="s">
        <v>1049</v>
      </c>
      <c r="G87" s="571" t="s">
        <v>1050</v>
      </c>
      <c r="H87" s="588"/>
      <c r="I87" s="588"/>
      <c r="J87" s="571"/>
      <c r="K87" s="571"/>
      <c r="L87" s="588"/>
      <c r="M87" s="588"/>
      <c r="N87" s="571"/>
      <c r="O87" s="571"/>
      <c r="P87" s="588">
        <v>114</v>
      </c>
      <c r="Q87" s="588">
        <v>23826</v>
      </c>
      <c r="R87" s="576"/>
      <c r="S87" s="589">
        <v>209</v>
      </c>
    </row>
    <row r="88" spans="1:19" ht="14.45" customHeight="1" x14ac:dyDescent="0.2">
      <c r="A88" s="570"/>
      <c r="B88" s="571" t="s">
        <v>1045</v>
      </c>
      <c r="C88" s="571" t="s">
        <v>486</v>
      </c>
      <c r="D88" s="571" t="s">
        <v>926</v>
      </c>
      <c r="E88" s="571" t="s">
        <v>1046</v>
      </c>
      <c r="F88" s="571" t="s">
        <v>1049</v>
      </c>
      <c r="G88" s="571" t="s">
        <v>1050</v>
      </c>
      <c r="H88" s="588"/>
      <c r="I88" s="588"/>
      <c r="J88" s="571"/>
      <c r="K88" s="571"/>
      <c r="L88" s="588"/>
      <c r="M88" s="588"/>
      <c r="N88" s="571"/>
      <c r="O88" s="571"/>
      <c r="P88" s="588">
        <v>1023</v>
      </c>
      <c r="Q88" s="588">
        <v>213807</v>
      </c>
      <c r="R88" s="576"/>
      <c r="S88" s="589">
        <v>209</v>
      </c>
    </row>
    <row r="89" spans="1:19" ht="14.45" customHeight="1" x14ac:dyDescent="0.2">
      <c r="A89" s="570"/>
      <c r="B89" s="571" t="s">
        <v>1045</v>
      </c>
      <c r="C89" s="571" t="s">
        <v>486</v>
      </c>
      <c r="D89" s="571" t="s">
        <v>929</v>
      </c>
      <c r="E89" s="571" t="s">
        <v>1046</v>
      </c>
      <c r="F89" s="571" t="s">
        <v>1049</v>
      </c>
      <c r="G89" s="571" t="s">
        <v>1050</v>
      </c>
      <c r="H89" s="588"/>
      <c r="I89" s="588"/>
      <c r="J89" s="571"/>
      <c r="K89" s="571"/>
      <c r="L89" s="588"/>
      <c r="M89" s="588"/>
      <c r="N89" s="571"/>
      <c r="O89" s="571"/>
      <c r="P89" s="588">
        <v>128</v>
      </c>
      <c r="Q89" s="588">
        <v>26752</v>
      </c>
      <c r="R89" s="576"/>
      <c r="S89" s="589">
        <v>209</v>
      </c>
    </row>
    <row r="90" spans="1:19" ht="14.45" customHeight="1" x14ac:dyDescent="0.2">
      <c r="A90" s="570"/>
      <c r="B90" s="571" t="s">
        <v>1045</v>
      </c>
      <c r="C90" s="571" t="s">
        <v>486</v>
      </c>
      <c r="D90" s="571" t="s">
        <v>992</v>
      </c>
      <c r="E90" s="571" t="s">
        <v>1046</v>
      </c>
      <c r="F90" s="571" t="s">
        <v>1049</v>
      </c>
      <c r="G90" s="571" t="s">
        <v>1050</v>
      </c>
      <c r="H90" s="588"/>
      <c r="I90" s="588"/>
      <c r="J90" s="571"/>
      <c r="K90" s="571"/>
      <c r="L90" s="588"/>
      <c r="M90" s="588"/>
      <c r="N90" s="571"/>
      <c r="O90" s="571"/>
      <c r="P90" s="588">
        <v>348</v>
      </c>
      <c r="Q90" s="588">
        <v>72732</v>
      </c>
      <c r="R90" s="576"/>
      <c r="S90" s="589">
        <v>209</v>
      </c>
    </row>
    <row r="91" spans="1:19" ht="14.45" customHeight="1" x14ac:dyDescent="0.2">
      <c r="A91" s="570"/>
      <c r="B91" s="571" t="s">
        <v>1045</v>
      </c>
      <c r="C91" s="571" t="s">
        <v>486</v>
      </c>
      <c r="D91" s="571" t="s">
        <v>975</v>
      </c>
      <c r="E91" s="571" t="s">
        <v>1046</v>
      </c>
      <c r="F91" s="571" t="s">
        <v>1049</v>
      </c>
      <c r="G91" s="571" t="s">
        <v>1050</v>
      </c>
      <c r="H91" s="588"/>
      <c r="I91" s="588"/>
      <c r="J91" s="571"/>
      <c r="K91" s="571"/>
      <c r="L91" s="588"/>
      <c r="M91" s="588"/>
      <c r="N91" s="571"/>
      <c r="O91" s="571"/>
      <c r="P91" s="588">
        <v>347</v>
      </c>
      <c r="Q91" s="588">
        <v>72523</v>
      </c>
      <c r="R91" s="576"/>
      <c r="S91" s="589">
        <v>209</v>
      </c>
    </row>
    <row r="92" spans="1:19" ht="14.45" customHeight="1" x14ac:dyDescent="0.2">
      <c r="A92" s="570"/>
      <c r="B92" s="571" t="s">
        <v>1045</v>
      </c>
      <c r="C92" s="571" t="s">
        <v>486</v>
      </c>
      <c r="D92" s="571" t="s">
        <v>956</v>
      </c>
      <c r="E92" s="571" t="s">
        <v>1046</v>
      </c>
      <c r="F92" s="571" t="s">
        <v>1049</v>
      </c>
      <c r="G92" s="571" t="s">
        <v>1050</v>
      </c>
      <c r="H92" s="588"/>
      <c r="I92" s="588"/>
      <c r="J92" s="571"/>
      <c r="K92" s="571"/>
      <c r="L92" s="588"/>
      <c r="M92" s="588"/>
      <c r="N92" s="571"/>
      <c r="O92" s="571"/>
      <c r="P92" s="588">
        <v>347</v>
      </c>
      <c r="Q92" s="588">
        <v>72615</v>
      </c>
      <c r="R92" s="576"/>
      <c r="S92" s="589">
        <v>209.26512968299713</v>
      </c>
    </row>
    <row r="93" spans="1:19" ht="14.45" customHeight="1" x14ac:dyDescent="0.2">
      <c r="A93" s="570"/>
      <c r="B93" s="571" t="s">
        <v>1045</v>
      </c>
      <c r="C93" s="571" t="s">
        <v>486</v>
      </c>
      <c r="D93" s="571" t="s">
        <v>1028</v>
      </c>
      <c r="E93" s="571" t="s">
        <v>1046</v>
      </c>
      <c r="F93" s="571" t="s">
        <v>1049</v>
      </c>
      <c r="G93" s="571" t="s">
        <v>1050</v>
      </c>
      <c r="H93" s="588"/>
      <c r="I93" s="588"/>
      <c r="J93" s="571"/>
      <c r="K93" s="571"/>
      <c r="L93" s="588"/>
      <c r="M93" s="588"/>
      <c r="N93" s="571"/>
      <c r="O93" s="571"/>
      <c r="P93" s="588">
        <v>785</v>
      </c>
      <c r="Q93" s="588">
        <v>164551</v>
      </c>
      <c r="R93" s="576"/>
      <c r="S93" s="589">
        <v>209.61910828025478</v>
      </c>
    </row>
    <row r="94" spans="1:19" ht="14.45" customHeight="1" x14ac:dyDescent="0.2">
      <c r="A94" s="570"/>
      <c r="B94" s="571" t="s">
        <v>1045</v>
      </c>
      <c r="C94" s="571" t="s">
        <v>486</v>
      </c>
      <c r="D94" s="571" t="s">
        <v>1028</v>
      </c>
      <c r="E94" s="571" t="s">
        <v>1046</v>
      </c>
      <c r="F94" s="571" t="s">
        <v>1051</v>
      </c>
      <c r="G94" s="571" t="s">
        <v>1052</v>
      </c>
      <c r="H94" s="588"/>
      <c r="I94" s="588"/>
      <c r="J94" s="571"/>
      <c r="K94" s="571"/>
      <c r="L94" s="588"/>
      <c r="M94" s="588"/>
      <c r="N94" s="571"/>
      <c r="O94" s="571"/>
      <c r="P94" s="588">
        <v>5</v>
      </c>
      <c r="Q94" s="588">
        <v>1045</v>
      </c>
      <c r="R94" s="576"/>
      <c r="S94" s="589">
        <v>209</v>
      </c>
    </row>
    <row r="95" spans="1:19" ht="14.45" customHeight="1" x14ac:dyDescent="0.2">
      <c r="A95" s="570"/>
      <c r="B95" s="571" t="s">
        <v>1045</v>
      </c>
      <c r="C95" s="571" t="s">
        <v>486</v>
      </c>
      <c r="D95" s="571" t="s">
        <v>1034</v>
      </c>
      <c r="E95" s="571" t="s">
        <v>1046</v>
      </c>
      <c r="F95" s="571" t="s">
        <v>1049</v>
      </c>
      <c r="G95" s="571" t="s">
        <v>1050</v>
      </c>
      <c r="H95" s="588"/>
      <c r="I95" s="588"/>
      <c r="J95" s="571"/>
      <c r="K95" s="571"/>
      <c r="L95" s="588"/>
      <c r="M95" s="588"/>
      <c r="N95" s="571"/>
      <c r="O95" s="571"/>
      <c r="P95" s="588">
        <v>118</v>
      </c>
      <c r="Q95" s="588">
        <v>24662</v>
      </c>
      <c r="R95" s="576"/>
      <c r="S95" s="589">
        <v>209</v>
      </c>
    </row>
    <row r="96" spans="1:19" ht="14.45" customHeight="1" x14ac:dyDescent="0.2">
      <c r="A96" s="570"/>
      <c r="B96" s="571" t="s">
        <v>1045</v>
      </c>
      <c r="C96" s="571" t="s">
        <v>486</v>
      </c>
      <c r="D96" s="571" t="s">
        <v>972</v>
      </c>
      <c r="E96" s="571" t="s">
        <v>1046</v>
      </c>
      <c r="F96" s="571" t="s">
        <v>1047</v>
      </c>
      <c r="G96" s="571" t="s">
        <v>1048</v>
      </c>
      <c r="H96" s="588"/>
      <c r="I96" s="588"/>
      <c r="J96" s="571"/>
      <c r="K96" s="571"/>
      <c r="L96" s="588"/>
      <c r="M96" s="588"/>
      <c r="N96" s="571"/>
      <c r="O96" s="571"/>
      <c r="P96" s="588">
        <v>90</v>
      </c>
      <c r="Q96" s="588">
        <v>18810</v>
      </c>
      <c r="R96" s="576"/>
      <c r="S96" s="589">
        <v>209</v>
      </c>
    </row>
    <row r="97" spans="1:19" ht="14.45" customHeight="1" x14ac:dyDescent="0.2">
      <c r="A97" s="570"/>
      <c r="B97" s="571" t="s">
        <v>1045</v>
      </c>
      <c r="C97" s="571" t="s">
        <v>486</v>
      </c>
      <c r="D97" s="571" t="s">
        <v>972</v>
      </c>
      <c r="E97" s="571" t="s">
        <v>1046</v>
      </c>
      <c r="F97" s="571" t="s">
        <v>1049</v>
      </c>
      <c r="G97" s="571" t="s">
        <v>1050</v>
      </c>
      <c r="H97" s="588"/>
      <c r="I97" s="588"/>
      <c r="J97" s="571"/>
      <c r="K97" s="571"/>
      <c r="L97" s="588"/>
      <c r="M97" s="588"/>
      <c r="N97" s="571"/>
      <c r="O97" s="571"/>
      <c r="P97" s="588">
        <v>1972</v>
      </c>
      <c r="Q97" s="588">
        <v>412486</v>
      </c>
      <c r="R97" s="576"/>
      <c r="S97" s="589">
        <v>209.17139959432049</v>
      </c>
    </row>
    <row r="98" spans="1:19" ht="14.45" customHeight="1" x14ac:dyDescent="0.2">
      <c r="A98" s="570"/>
      <c r="B98" s="571" t="s">
        <v>1045</v>
      </c>
      <c r="C98" s="571" t="s">
        <v>486</v>
      </c>
      <c r="D98" s="571" t="s">
        <v>972</v>
      </c>
      <c r="E98" s="571" t="s">
        <v>1046</v>
      </c>
      <c r="F98" s="571" t="s">
        <v>1051</v>
      </c>
      <c r="G98" s="571" t="s">
        <v>1052</v>
      </c>
      <c r="H98" s="588"/>
      <c r="I98" s="588"/>
      <c r="J98" s="571"/>
      <c r="K98" s="571"/>
      <c r="L98" s="588"/>
      <c r="M98" s="588"/>
      <c r="N98" s="571"/>
      <c r="O98" s="571"/>
      <c r="P98" s="588">
        <v>113</v>
      </c>
      <c r="Q98" s="588">
        <v>23617</v>
      </c>
      <c r="R98" s="576"/>
      <c r="S98" s="589">
        <v>209</v>
      </c>
    </row>
    <row r="99" spans="1:19" ht="14.45" customHeight="1" x14ac:dyDescent="0.2">
      <c r="A99" s="570"/>
      <c r="B99" s="571" t="s">
        <v>1045</v>
      </c>
      <c r="C99" s="571" t="s">
        <v>486</v>
      </c>
      <c r="D99" s="571" t="s">
        <v>937</v>
      </c>
      <c r="E99" s="571" t="s">
        <v>1046</v>
      </c>
      <c r="F99" s="571" t="s">
        <v>1049</v>
      </c>
      <c r="G99" s="571" t="s">
        <v>1050</v>
      </c>
      <c r="H99" s="588"/>
      <c r="I99" s="588"/>
      <c r="J99" s="571"/>
      <c r="K99" s="571"/>
      <c r="L99" s="588"/>
      <c r="M99" s="588"/>
      <c r="N99" s="571"/>
      <c r="O99" s="571"/>
      <c r="P99" s="588">
        <v>42</v>
      </c>
      <c r="Q99" s="588">
        <v>8778</v>
      </c>
      <c r="R99" s="576"/>
      <c r="S99" s="589">
        <v>209</v>
      </c>
    </row>
    <row r="100" spans="1:19" ht="14.45" customHeight="1" x14ac:dyDescent="0.2">
      <c r="A100" s="570"/>
      <c r="B100" s="571" t="s">
        <v>1045</v>
      </c>
      <c r="C100" s="571" t="s">
        <v>486</v>
      </c>
      <c r="D100" s="571" t="s">
        <v>997</v>
      </c>
      <c r="E100" s="571" t="s">
        <v>1046</v>
      </c>
      <c r="F100" s="571" t="s">
        <v>1049</v>
      </c>
      <c r="G100" s="571" t="s">
        <v>1050</v>
      </c>
      <c r="H100" s="588"/>
      <c r="I100" s="588"/>
      <c r="J100" s="571"/>
      <c r="K100" s="571"/>
      <c r="L100" s="588"/>
      <c r="M100" s="588"/>
      <c r="N100" s="571"/>
      <c r="O100" s="571"/>
      <c r="P100" s="588">
        <v>144</v>
      </c>
      <c r="Q100" s="588">
        <v>30194</v>
      </c>
      <c r="R100" s="576"/>
      <c r="S100" s="589">
        <v>209.68055555555554</v>
      </c>
    </row>
    <row r="101" spans="1:19" ht="14.45" customHeight="1" x14ac:dyDescent="0.2">
      <c r="A101" s="570"/>
      <c r="B101" s="571" t="s">
        <v>1045</v>
      </c>
      <c r="C101" s="571" t="s">
        <v>486</v>
      </c>
      <c r="D101" s="571" t="s">
        <v>925</v>
      </c>
      <c r="E101" s="571" t="s">
        <v>1046</v>
      </c>
      <c r="F101" s="571" t="s">
        <v>1047</v>
      </c>
      <c r="G101" s="571" t="s">
        <v>1048</v>
      </c>
      <c r="H101" s="588"/>
      <c r="I101" s="588"/>
      <c r="J101" s="571"/>
      <c r="K101" s="571"/>
      <c r="L101" s="588"/>
      <c r="M101" s="588"/>
      <c r="N101" s="571"/>
      <c r="O101" s="571"/>
      <c r="P101" s="588">
        <v>62</v>
      </c>
      <c r="Q101" s="588">
        <v>12958</v>
      </c>
      <c r="R101" s="576"/>
      <c r="S101" s="589">
        <v>209</v>
      </c>
    </row>
    <row r="102" spans="1:19" ht="14.45" customHeight="1" x14ac:dyDescent="0.2">
      <c r="A102" s="570"/>
      <c r="B102" s="571" t="s">
        <v>1045</v>
      </c>
      <c r="C102" s="571" t="s">
        <v>486</v>
      </c>
      <c r="D102" s="571" t="s">
        <v>925</v>
      </c>
      <c r="E102" s="571" t="s">
        <v>1046</v>
      </c>
      <c r="F102" s="571" t="s">
        <v>1049</v>
      </c>
      <c r="G102" s="571" t="s">
        <v>1050</v>
      </c>
      <c r="H102" s="588"/>
      <c r="I102" s="588"/>
      <c r="J102" s="571"/>
      <c r="K102" s="571"/>
      <c r="L102" s="588"/>
      <c r="M102" s="588"/>
      <c r="N102" s="571"/>
      <c r="O102" s="571"/>
      <c r="P102" s="588">
        <v>973</v>
      </c>
      <c r="Q102" s="588">
        <v>203667</v>
      </c>
      <c r="R102" s="576"/>
      <c r="S102" s="589">
        <v>209.31860226104831</v>
      </c>
    </row>
    <row r="103" spans="1:19" ht="14.45" customHeight="1" x14ac:dyDescent="0.2">
      <c r="A103" s="570"/>
      <c r="B103" s="571" t="s">
        <v>1045</v>
      </c>
      <c r="C103" s="571" t="s">
        <v>486</v>
      </c>
      <c r="D103" s="571" t="s">
        <v>925</v>
      </c>
      <c r="E103" s="571" t="s">
        <v>1046</v>
      </c>
      <c r="F103" s="571" t="s">
        <v>1051</v>
      </c>
      <c r="G103" s="571" t="s">
        <v>1052</v>
      </c>
      <c r="H103" s="588"/>
      <c r="I103" s="588"/>
      <c r="J103" s="571"/>
      <c r="K103" s="571"/>
      <c r="L103" s="588"/>
      <c r="M103" s="588"/>
      <c r="N103" s="571"/>
      <c r="O103" s="571"/>
      <c r="P103" s="588">
        <v>134</v>
      </c>
      <c r="Q103" s="588">
        <v>28006</v>
      </c>
      <c r="R103" s="576"/>
      <c r="S103" s="589">
        <v>209</v>
      </c>
    </row>
    <row r="104" spans="1:19" ht="14.45" customHeight="1" x14ac:dyDescent="0.2">
      <c r="A104" s="570"/>
      <c r="B104" s="571" t="s">
        <v>1045</v>
      </c>
      <c r="C104" s="571" t="s">
        <v>486</v>
      </c>
      <c r="D104" s="571" t="s">
        <v>1003</v>
      </c>
      <c r="E104" s="571" t="s">
        <v>1046</v>
      </c>
      <c r="F104" s="571" t="s">
        <v>1049</v>
      </c>
      <c r="G104" s="571" t="s">
        <v>1050</v>
      </c>
      <c r="H104" s="588"/>
      <c r="I104" s="588"/>
      <c r="J104" s="571"/>
      <c r="K104" s="571"/>
      <c r="L104" s="588"/>
      <c r="M104" s="588"/>
      <c r="N104" s="571"/>
      <c r="O104" s="571"/>
      <c r="P104" s="588">
        <v>823</v>
      </c>
      <c r="Q104" s="588">
        <v>172097</v>
      </c>
      <c r="R104" s="576"/>
      <c r="S104" s="589">
        <v>209.10935601458081</v>
      </c>
    </row>
    <row r="105" spans="1:19" ht="14.45" customHeight="1" x14ac:dyDescent="0.2">
      <c r="A105" s="570"/>
      <c r="B105" s="571" t="s">
        <v>1045</v>
      </c>
      <c r="C105" s="571" t="s">
        <v>486</v>
      </c>
      <c r="D105" s="571" t="s">
        <v>1006</v>
      </c>
      <c r="E105" s="571" t="s">
        <v>1046</v>
      </c>
      <c r="F105" s="571" t="s">
        <v>1049</v>
      </c>
      <c r="G105" s="571" t="s">
        <v>1050</v>
      </c>
      <c r="H105" s="588"/>
      <c r="I105" s="588"/>
      <c r="J105" s="571"/>
      <c r="K105" s="571"/>
      <c r="L105" s="588"/>
      <c r="M105" s="588"/>
      <c r="N105" s="571"/>
      <c r="O105" s="571"/>
      <c r="P105" s="588">
        <v>390</v>
      </c>
      <c r="Q105" s="588">
        <v>81510</v>
      </c>
      <c r="R105" s="576"/>
      <c r="S105" s="589">
        <v>209</v>
      </c>
    </row>
    <row r="106" spans="1:19" ht="14.45" customHeight="1" x14ac:dyDescent="0.2">
      <c r="A106" s="570"/>
      <c r="B106" s="571" t="s">
        <v>1045</v>
      </c>
      <c r="C106" s="571" t="s">
        <v>486</v>
      </c>
      <c r="D106" s="571" t="s">
        <v>952</v>
      </c>
      <c r="E106" s="571" t="s">
        <v>1046</v>
      </c>
      <c r="F106" s="571" t="s">
        <v>1049</v>
      </c>
      <c r="G106" s="571" t="s">
        <v>1050</v>
      </c>
      <c r="H106" s="588"/>
      <c r="I106" s="588"/>
      <c r="J106" s="571"/>
      <c r="K106" s="571"/>
      <c r="L106" s="588"/>
      <c r="M106" s="588"/>
      <c r="N106" s="571"/>
      <c r="O106" s="571"/>
      <c r="P106" s="588">
        <v>312</v>
      </c>
      <c r="Q106" s="588">
        <v>65208</v>
      </c>
      <c r="R106" s="576"/>
      <c r="S106" s="589">
        <v>209</v>
      </c>
    </row>
    <row r="107" spans="1:19" ht="14.45" customHeight="1" x14ac:dyDescent="0.2">
      <c r="A107" s="570"/>
      <c r="B107" s="571" t="s">
        <v>1045</v>
      </c>
      <c r="C107" s="571" t="s">
        <v>486</v>
      </c>
      <c r="D107" s="571" t="s">
        <v>986</v>
      </c>
      <c r="E107" s="571" t="s">
        <v>1046</v>
      </c>
      <c r="F107" s="571" t="s">
        <v>1049</v>
      </c>
      <c r="G107" s="571" t="s">
        <v>1050</v>
      </c>
      <c r="H107" s="588"/>
      <c r="I107" s="588"/>
      <c r="J107" s="571"/>
      <c r="K107" s="571"/>
      <c r="L107" s="588"/>
      <c r="M107" s="588"/>
      <c r="N107" s="571"/>
      <c r="O107" s="571"/>
      <c r="P107" s="588">
        <v>395</v>
      </c>
      <c r="Q107" s="588">
        <v>82555</v>
      </c>
      <c r="R107" s="576"/>
      <c r="S107" s="589">
        <v>209</v>
      </c>
    </row>
    <row r="108" spans="1:19" ht="14.45" customHeight="1" x14ac:dyDescent="0.2">
      <c r="A108" s="570"/>
      <c r="B108" s="571" t="s">
        <v>1045</v>
      </c>
      <c r="C108" s="571" t="s">
        <v>486</v>
      </c>
      <c r="D108" s="571" t="s">
        <v>993</v>
      </c>
      <c r="E108" s="571" t="s">
        <v>1046</v>
      </c>
      <c r="F108" s="571" t="s">
        <v>1049</v>
      </c>
      <c r="G108" s="571" t="s">
        <v>1050</v>
      </c>
      <c r="H108" s="588"/>
      <c r="I108" s="588"/>
      <c r="J108" s="571"/>
      <c r="K108" s="571"/>
      <c r="L108" s="588"/>
      <c r="M108" s="588"/>
      <c r="N108" s="571"/>
      <c r="O108" s="571"/>
      <c r="P108" s="588">
        <v>552</v>
      </c>
      <c r="Q108" s="588">
        <v>115368</v>
      </c>
      <c r="R108" s="576"/>
      <c r="S108" s="589">
        <v>209</v>
      </c>
    </row>
    <row r="109" spans="1:19" ht="14.45" customHeight="1" x14ac:dyDescent="0.2">
      <c r="A109" s="570"/>
      <c r="B109" s="571" t="s">
        <v>1045</v>
      </c>
      <c r="C109" s="571" t="s">
        <v>486</v>
      </c>
      <c r="D109" s="571" t="s">
        <v>947</v>
      </c>
      <c r="E109" s="571" t="s">
        <v>1046</v>
      </c>
      <c r="F109" s="571" t="s">
        <v>1049</v>
      </c>
      <c r="G109" s="571" t="s">
        <v>1050</v>
      </c>
      <c r="H109" s="588"/>
      <c r="I109" s="588"/>
      <c r="J109" s="571"/>
      <c r="K109" s="571"/>
      <c r="L109" s="588"/>
      <c r="M109" s="588"/>
      <c r="N109" s="571"/>
      <c r="O109" s="571"/>
      <c r="P109" s="588">
        <v>66</v>
      </c>
      <c r="Q109" s="588">
        <v>13794</v>
      </c>
      <c r="R109" s="576"/>
      <c r="S109" s="589">
        <v>209</v>
      </c>
    </row>
    <row r="110" spans="1:19" ht="14.45" customHeight="1" x14ac:dyDescent="0.2">
      <c r="A110" s="570"/>
      <c r="B110" s="571" t="s">
        <v>1045</v>
      </c>
      <c r="C110" s="571" t="s">
        <v>486</v>
      </c>
      <c r="D110" s="571" t="s">
        <v>958</v>
      </c>
      <c r="E110" s="571" t="s">
        <v>1046</v>
      </c>
      <c r="F110" s="571" t="s">
        <v>1049</v>
      </c>
      <c r="G110" s="571" t="s">
        <v>1050</v>
      </c>
      <c r="H110" s="588"/>
      <c r="I110" s="588"/>
      <c r="J110" s="571"/>
      <c r="K110" s="571"/>
      <c r="L110" s="588"/>
      <c r="M110" s="588"/>
      <c r="N110" s="571"/>
      <c r="O110" s="571"/>
      <c r="P110" s="588">
        <v>50</v>
      </c>
      <c r="Q110" s="588">
        <v>10450</v>
      </c>
      <c r="R110" s="576"/>
      <c r="S110" s="589">
        <v>209</v>
      </c>
    </row>
    <row r="111" spans="1:19" ht="14.45" customHeight="1" x14ac:dyDescent="0.2">
      <c r="A111" s="570"/>
      <c r="B111" s="571" t="s">
        <v>1045</v>
      </c>
      <c r="C111" s="571" t="s">
        <v>486</v>
      </c>
      <c r="D111" s="571" t="s">
        <v>984</v>
      </c>
      <c r="E111" s="571" t="s">
        <v>1046</v>
      </c>
      <c r="F111" s="571" t="s">
        <v>1049</v>
      </c>
      <c r="G111" s="571" t="s">
        <v>1050</v>
      </c>
      <c r="H111" s="588"/>
      <c r="I111" s="588"/>
      <c r="J111" s="571"/>
      <c r="K111" s="571"/>
      <c r="L111" s="588"/>
      <c r="M111" s="588"/>
      <c r="N111" s="571"/>
      <c r="O111" s="571"/>
      <c r="P111" s="588">
        <v>114</v>
      </c>
      <c r="Q111" s="588">
        <v>23826</v>
      </c>
      <c r="R111" s="576"/>
      <c r="S111" s="589">
        <v>209</v>
      </c>
    </row>
    <row r="112" spans="1:19" ht="14.45" customHeight="1" x14ac:dyDescent="0.2">
      <c r="A112" s="570"/>
      <c r="B112" s="571" t="s">
        <v>1045</v>
      </c>
      <c r="C112" s="571" t="s">
        <v>486</v>
      </c>
      <c r="D112" s="571" t="s">
        <v>928</v>
      </c>
      <c r="E112" s="571" t="s">
        <v>1046</v>
      </c>
      <c r="F112" s="571" t="s">
        <v>1047</v>
      </c>
      <c r="G112" s="571" t="s">
        <v>1048</v>
      </c>
      <c r="H112" s="588"/>
      <c r="I112" s="588"/>
      <c r="J112" s="571"/>
      <c r="K112" s="571"/>
      <c r="L112" s="588"/>
      <c r="M112" s="588"/>
      <c r="N112" s="571"/>
      <c r="O112" s="571"/>
      <c r="P112" s="588">
        <v>28</v>
      </c>
      <c r="Q112" s="588">
        <v>5852</v>
      </c>
      <c r="R112" s="576"/>
      <c r="S112" s="589">
        <v>209</v>
      </c>
    </row>
    <row r="113" spans="1:19" ht="14.45" customHeight="1" x14ac:dyDescent="0.2">
      <c r="A113" s="570"/>
      <c r="B113" s="571" t="s">
        <v>1045</v>
      </c>
      <c r="C113" s="571" t="s">
        <v>486</v>
      </c>
      <c r="D113" s="571" t="s">
        <v>928</v>
      </c>
      <c r="E113" s="571" t="s">
        <v>1046</v>
      </c>
      <c r="F113" s="571" t="s">
        <v>1049</v>
      </c>
      <c r="G113" s="571" t="s">
        <v>1050</v>
      </c>
      <c r="H113" s="588"/>
      <c r="I113" s="588"/>
      <c r="J113" s="571"/>
      <c r="K113" s="571"/>
      <c r="L113" s="588"/>
      <c r="M113" s="588"/>
      <c r="N113" s="571"/>
      <c r="O113" s="571"/>
      <c r="P113" s="588">
        <v>1632</v>
      </c>
      <c r="Q113" s="588">
        <v>341532</v>
      </c>
      <c r="R113" s="576"/>
      <c r="S113" s="589">
        <v>209.27205882352942</v>
      </c>
    </row>
    <row r="114" spans="1:19" ht="14.45" customHeight="1" x14ac:dyDescent="0.2">
      <c r="A114" s="570"/>
      <c r="B114" s="571" t="s">
        <v>1045</v>
      </c>
      <c r="C114" s="571" t="s">
        <v>486</v>
      </c>
      <c r="D114" s="571" t="s">
        <v>928</v>
      </c>
      <c r="E114" s="571" t="s">
        <v>1046</v>
      </c>
      <c r="F114" s="571" t="s">
        <v>1051</v>
      </c>
      <c r="G114" s="571" t="s">
        <v>1052</v>
      </c>
      <c r="H114" s="588"/>
      <c r="I114" s="588"/>
      <c r="J114" s="571"/>
      <c r="K114" s="571"/>
      <c r="L114" s="588"/>
      <c r="M114" s="588"/>
      <c r="N114" s="571"/>
      <c r="O114" s="571"/>
      <c r="P114" s="588">
        <v>43</v>
      </c>
      <c r="Q114" s="588">
        <v>8987</v>
      </c>
      <c r="R114" s="576"/>
      <c r="S114" s="589">
        <v>209</v>
      </c>
    </row>
    <row r="115" spans="1:19" ht="14.45" customHeight="1" x14ac:dyDescent="0.2">
      <c r="A115" s="570"/>
      <c r="B115" s="571" t="s">
        <v>1045</v>
      </c>
      <c r="C115" s="571" t="s">
        <v>486</v>
      </c>
      <c r="D115" s="571" t="s">
        <v>1018</v>
      </c>
      <c r="E115" s="571" t="s">
        <v>1046</v>
      </c>
      <c r="F115" s="571" t="s">
        <v>1049</v>
      </c>
      <c r="G115" s="571" t="s">
        <v>1050</v>
      </c>
      <c r="H115" s="588"/>
      <c r="I115" s="588"/>
      <c r="J115" s="571"/>
      <c r="K115" s="571"/>
      <c r="L115" s="588"/>
      <c r="M115" s="588"/>
      <c r="N115" s="571"/>
      <c r="O115" s="571"/>
      <c r="P115" s="588">
        <v>245</v>
      </c>
      <c r="Q115" s="588">
        <v>51379</v>
      </c>
      <c r="R115" s="576"/>
      <c r="S115" s="589">
        <v>209.71020408163264</v>
      </c>
    </row>
    <row r="116" spans="1:19" ht="14.45" customHeight="1" x14ac:dyDescent="0.2">
      <c r="A116" s="570"/>
      <c r="B116" s="571" t="s">
        <v>1045</v>
      </c>
      <c r="C116" s="571" t="s">
        <v>486</v>
      </c>
      <c r="D116" s="571" t="s">
        <v>1018</v>
      </c>
      <c r="E116" s="571" t="s">
        <v>1046</v>
      </c>
      <c r="F116" s="571" t="s">
        <v>1051</v>
      </c>
      <c r="G116" s="571" t="s">
        <v>1052</v>
      </c>
      <c r="H116" s="588"/>
      <c r="I116" s="588"/>
      <c r="J116" s="571"/>
      <c r="K116" s="571"/>
      <c r="L116" s="588"/>
      <c r="M116" s="588"/>
      <c r="N116" s="571"/>
      <c r="O116" s="571"/>
      <c r="P116" s="588">
        <v>5</v>
      </c>
      <c r="Q116" s="588">
        <v>1045</v>
      </c>
      <c r="R116" s="576"/>
      <c r="S116" s="589">
        <v>209</v>
      </c>
    </row>
    <row r="117" spans="1:19" ht="14.45" customHeight="1" x14ac:dyDescent="0.2">
      <c r="A117" s="570"/>
      <c r="B117" s="571" t="s">
        <v>1045</v>
      </c>
      <c r="C117" s="571" t="s">
        <v>486</v>
      </c>
      <c r="D117" s="571" t="s">
        <v>994</v>
      </c>
      <c r="E117" s="571" t="s">
        <v>1046</v>
      </c>
      <c r="F117" s="571" t="s">
        <v>1049</v>
      </c>
      <c r="G117" s="571" t="s">
        <v>1050</v>
      </c>
      <c r="H117" s="588"/>
      <c r="I117" s="588"/>
      <c r="J117" s="571"/>
      <c r="K117" s="571"/>
      <c r="L117" s="588"/>
      <c r="M117" s="588"/>
      <c r="N117" s="571"/>
      <c r="O117" s="571"/>
      <c r="P117" s="588">
        <v>430</v>
      </c>
      <c r="Q117" s="588">
        <v>89870</v>
      </c>
      <c r="R117" s="576"/>
      <c r="S117" s="589">
        <v>209</v>
      </c>
    </row>
    <row r="118" spans="1:19" ht="14.45" customHeight="1" x14ac:dyDescent="0.2">
      <c r="A118" s="570"/>
      <c r="B118" s="571" t="s">
        <v>1045</v>
      </c>
      <c r="C118" s="571" t="s">
        <v>486</v>
      </c>
      <c r="D118" s="571" t="s">
        <v>927</v>
      </c>
      <c r="E118" s="571" t="s">
        <v>1046</v>
      </c>
      <c r="F118" s="571" t="s">
        <v>1047</v>
      </c>
      <c r="G118" s="571" t="s">
        <v>1048</v>
      </c>
      <c r="H118" s="588"/>
      <c r="I118" s="588"/>
      <c r="J118" s="571"/>
      <c r="K118" s="571"/>
      <c r="L118" s="588"/>
      <c r="M118" s="588"/>
      <c r="N118" s="571"/>
      <c r="O118" s="571"/>
      <c r="P118" s="588">
        <v>22</v>
      </c>
      <c r="Q118" s="588">
        <v>4598</v>
      </c>
      <c r="R118" s="576"/>
      <c r="S118" s="589">
        <v>209</v>
      </c>
    </row>
    <row r="119" spans="1:19" ht="14.45" customHeight="1" x14ac:dyDescent="0.2">
      <c r="A119" s="570"/>
      <c r="B119" s="571" t="s">
        <v>1045</v>
      </c>
      <c r="C119" s="571" t="s">
        <v>486</v>
      </c>
      <c r="D119" s="571" t="s">
        <v>927</v>
      </c>
      <c r="E119" s="571" t="s">
        <v>1046</v>
      </c>
      <c r="F119" s="571" t="s">
        <v>1049</v>
      </c>
      <c r="G119" s="571" t="s">
        <v>1050</v>
      </c>
      <c r="H119" s="588"/>
      <c r="I119" s="588"/>
      <c r="J119" s="571"/>
      <c r="K119" s="571"/>
      <c r="L119" s="588"/>
      <c r="M119" s="588"/>
      <c r="N119" s="571"/>
      <c r="O119" s="571"/>
      <c r="P119" s="588">
        <v>1097</v>
      </c>
      <c r="Q119" s="588">
        <v>229643</v>
      </c>
      <c r="R119" s="576"/>
      <c r="S119" s="589">
        <v>209.33728350045578</v>
      </c>
    </row>
    <row r="120" spans="1:19" ht="14.45" customHeight="1" x14ac:dyDescent="0.2">
      <c r="A120" s="570"/>
      <c r="B120" s="571" t="s">
        <v>1045</v>
      </c>
      <c r="C120" s="571" t="s">
        <v>486</v>
      </c>
      <c r="D120" s="571" t="s">
        <v>938</v>
      </c>
      <c r="E120" s="571" t="s">
        <v>1046</v>
      </c>
      <c r="F120" s="571" t="s">
        <v>1049</v>
      </c>
      <c r="G120" s="571" t="s">
        <v>1050</v>
      </c>
      <c r="H120" s="588"/>
      <c r="I120" s="588"/>
      <c r="J120" s="571"/>
      <c r="K120" s="571"/>
      <c r="L120" s="588"/>
      <c r="M120" s="588"/>
      <c r="N120" s="571"/>
      <c r="O120" s="571"/>
      <c r="P120" s="588">
        <v>151</v>
      </c>
      <c r="Q120" s="588">
        <v>31559</v>
      </c>
      <c r="R120" s="576"/>
      <c r="S120" s="589">
        <v>209</v>
      </c>
    </row>
    <row r="121" spans="1:19" ht="14.45" customHeight="1" x14ac:dyDescent="0.2">
      <c r="A121" s="570"/>
      <c r="B121" s="571" t="s">
        <v>1045</v>
      </c>
      <c r="C121" s="571" t="s">
        <v>486</v>
      </c>
      <c r="D121" s="571" t="s">
        <v>1017</v>
      </c>
      <c r="E121" s="571" t="s">
        <v>1046</v>
      </c>
      <c r="F121" s="571" t="s">
        <v>1049</v>
      </c>
      <c r="G121" s="571" t="s">
        <v>1050</v>
      </c>
      <c r="H121" s="588"/>
      <c r="I121" s="588"/>
      <c r="J121" s="571"/>
      <c r="K121" s="571"/>
      <c r="L121" s="588"/>
      <c r="M121" s="588"/>
      <c r="N121" s="571"/>
      <c r="O121" s="571"/>
      <c r="P121" s="588">
        <v>443</v>
      </c>
      <c r="Q121" s="588">
        <v>92731</v>
      </c>
      <c r="R121" s="576"/>
      <c r="S121" s="589">
        <v>209.32505643340858</v>
      </c>
    </row>
    <row r="122" spans="1:19" ht="14.45" customHeight="1" x14ac:dyDescent="0.2">
      <c r="A122" s="570"/>
      <c r="B122" s="571" t="s">
        <v>1045</v>
      </c>
      <c r="C122" s="571" t="s">
        <v>486</v>
      </c>
      <c r="D122" s="571" t="s">
        <v>1043</v>
      </c>
      <c r="E122" s="571" t="s">
        <v>1046</v>
      </c>
      <c r="F122" s="571" t="s">
        <v>1049</v>
      </c>
      <c r="G122" s="571" t="s">
        <v>1050</v>
      </c>
      <c r="H122" s="588"/>
      <c r="I122" s="588"/>
      <c r="J122" s="571"/>
      <c r="K122" s="571"/>
      <c r="L122" s="588"/>
      <c r="M122" s="588"/>
      <c r="N122" s="571"/>
      <c r="O122" s="571"/>
      <c r="P122" s="588">
        <v>119</v>
      </c>
      <c r="Q122" s="588">
        <v>24985</v>
      </c>
      <c r="R122" s="576"/>
      <c r="S122" s="589">
        <v>209.9579831932773</v>
      </c>
    </row>
    <row r="123" spans="1:19" ht="14.45" customHeight="1" x14ac:dyDescent="0.2">
      <c r="A123" s="570"/>
      <c r="B123" s="571" t="s">
        <v>1045</v>
      </c>
      <c r="C123" s="571" t="s">
        <v>486</v>
      </c>
      <c r="D123" s="571" t="s">
        <v>980</v>
      </c>
      <c r="E123" s="571" t="s">
        <v>1046</v>
      </c>
      <c r="F123" s="571" t="s">
        <v>1049</v>
      </c>
      <c r="G123" s="571" t="s">
        <v>1050</v>
      </c>
      <c r="H123" s="588"/>
      <c r="I123" s="588"/>
      <c r="J123" s="571"/>
      <c r="K123" s="571"/>
      <c r="L123" s="588"/>
      <c r="M123" s="588"/>
      <c r="N123" s="571"/>
      <c r="O123" s="571"/>
      <c r="P123" s="588">
        <v>88</v>
      </c>
      <c r="Q123" s="588">
        <v>18392</v>
      </c>
      <c r="R123" s="576"/>
      <c r="S123" s="589">
        <v>209</v>
      </c>
    </row>
    <row r="124" spans="1:19" ht="14.45" customHeight="1" x14ac:dyDescent="0.2">
      <c r="A124" s="570"/>
      <c r="B124" s="571" t="s">
        <v>1045</v>
      </c>
      <c r="C124" s="571" t="s">
        <v>486</v>
      </c>
      <c r="D124" s="571" t="s">
        <v>990</v>
      </c>
      <c r="E124" s="571" t="s">
        <v>1046</v>
      </c>
      <c r="F124" s="571" t="s">
        <v>1049</v>
      </c>
      <c r="G124" s="571" t="s">
        <v>1050</v>
      </c>
      <c r="H124" s="588"/>
      <c r="I124" s="588"/>
      <c r="J124" s="571"/>
      <c r="K124" s="571"/>
      <c r="L124" s="588"/>
      <c r="M124" s="588"/>
      <c r="N124" s="571"/>
      <c r="O124" s="571"/>
      <c r="P124" s="588">
        <v>702</v>
      </c>
      <c r="Q124" s="588">
        <v>146840</v>
      </c>
      <c r="R124" s="576"/>
      <c r="S124" s="589">
        <v>209.17378917378917</v>
      </c>
    </row>
    <row r="125" spans="1:19" ht="14.45" customHeight="1" x14ac:dyDescent="0.2">
      <c r="A125" s="570"/>
      <c r="B125" s="571" t="s">
        <v>1045</v>
      </c>
      <c r="C125" s="571" t="s">
        <v>486</v>
      </c>
      <c r="D125" s="571" t="s">
        <v>991</v>
      </c>
      <c r="E125" s="571" t="s">
        <v>1046</v>
      </c>
      <c r="F125" s="571" t="s">
        <v>1049</v>
      </c>
      <c r="G125" s="571" t="s">
        <v>1050</v>
      </c>
      <c r="H125" s="588"/>
      <c r="I125" s="588"/>
      <c r="J125" s="571"/>
      <c r="K125" s="571"/>
      <c r="L125" s="588"/>
      <c r="M125" s="588"/>
      <c r="N125" s="571"/>
      <c r="O125" s="571"/>
      <c r="P125" s="588">
        <v>59</v>
      </c>
      <c r="Q125" s="588">
        <v>12331</v>
      </c>
      <c r="R125" s="576"/>
      <c r="S125" s="589">
        <v>209</v>
      </c>
    </row>
    <row r="126" spans="1:19" ht="14.45" customHeight="1" x14ac:dyDescent="0.2">
      <c r="A126" s="570"/>
      <c r="B126" s="571" t="s">
        <v>1045</v>
      </c>
      <c r="C126" s="571" t="s">
        <v>486</v>
      </c>
      <c r="D126" s="571" t="s">
        <v>1014</v>
      </c>
      <c r="E126" s="571" t="s">
        <v>1046</v>
      </c>
      <c r="F126" s="571" t="s">
        <v>1049</v>
      </c>
      <c r="G126" s="571" t="s">
        <v>1050</v>
      </c>
      <c r="H126" s="588"/>
      <c r="I126" s="588"/>
      <c r="J126" s="571"/>
      <c r="K126" s="571"/>
      <c r="L126" s="588"/>
      <c r="M126" s="588"/>
      <c r="N126" s="571"/>
      <c r="O126" s="571"/>
      <c r="P126" s="588">
        <v>433</v>
      </c>
      <c r="Q126" s="588">
        <v>90577</v>
      </c>
      <c r="R126" s="576"/>
      <c r="S126" s="589">
        <v>209.18475750577366</v>
      </c>
    </row>
    <row r="127" spans="1:19" ht="14.45" customHeight="1" x14ac:dyDescent="0.2">
      <c r="A127" s="570"/>
      <c r="B127" s="571" t="s">
        <v>1045</v>
      </c>
      <c r="C127" s="571" t="s">
        <v>486</v>
      </c>
      <c r="D127" s="571" t="s">
        <v>976</v>
      </c>
      <c r="E127" s="571" t="s">
        <v>1046</v>
      </c>
      <c r="F127" s="571" t="s">
        <v>1047</v>
      </c>
      <c r="G127" s="571" t="s">
        <v>1048</v>
      </c>
      <c r="H127" s="588"/>
      <c r="I127" s="588"/>
      <c r="J127" s="571"/>
      <c r="K127" s="571"/>
      <c r="L127" s="588"/>
      <c r="M127" s="588"/>
      <c r="N127" s="571"/>
      <c r="O127" s="571"/>
      <c r="P127" s="588">
        <v>10</v>
      </c>
      <c r="Q127" s="588">
        <v>2090</v>
      </c>
      <c r="R127" s="576"/>
      <c r="S127" s="589">
        <v>209</v>
      </c>
    </row>
    <row r="128" spans="1:19" ht="14.45" customHeight="1" x14ac:dyDescent="0.2">
      <c r="A128" s="570"/>
      <c r="B128" s="571" t="s">
        <v>1045</v>
      </c>
      <c r="C128" s="571" t="s">
        <v>486</v>
      </c>
      <c r="D128" s="571" t="s">
        <v>976</v>
      </c>
      <c r="E128" s="571" t="s">
        <v>1046</v>
      </c>
      <c r="F128" s="571" t="s">
        <v>1049</v>
      </c>
      <c r="G128" s="571" t="s">
        <v>1050</v>
      </c>
      <c r="H128" s="588"/>
      <c r="I128" s="588"/>
      <c r="J128" s="571"/>
      <c r="K128" s="571"/>
      <c r="L128" s="588"/>
      <c r="M128" s="588"/>
      <c r="N128" s="571"/>
      <c r="O128" s="571"/>
      <c r="P128" s="588">
        <v>383</v>
      </c>
      <c r="Q128" s="588">
        <v>80047</v>
      </c>
      <c r="R128" s="576"/>
      <c r="S128" s="589">
        <v>209</v>
      </c>
    </row>
    <row r="129" spans="1:19" ht="14.45" customHeight="1" x14ac:dyDescent="0.2">
      <c r="A129" s="570"/>
      <c r="B129" s="571" t="s">
        <v>1045</v>
      </c>
      <c r="C129" s="571" t="s">
        <v>486</v>
      </c>
      <c r="D129" s="571" t="s">
        <v>953</v>
      </c>
      <c r="E129" s="571" t="s">
        <v>1046</v>
      </c>
      <c r="F129" s="571" t="s">
        <v>1047</v>
      </c>
      <c r="G129" s="571" t="s">
        <v>1048</v>
      </c>
      <c r="H129" s="588"/>
      <c r="I129" s="588"/>
      <c r="J129" s="571"/>
      <c r="K129" s="571"/>
      <c r="L129" s="588"/>
      <c r="M129" s="588"/>
      <c r="N129" s="571"/>
      <c r="O129" s="571"/>
      <c r="P129" s="588">
        <v>10</v>
      </c>
      <c r="Q129" s="588">
        <v>2090</v>
      </c>
      <c r="R129" s="576"/>
      <c r="S129" s="589">
        <v>209</v>
      </c>
    </row>
    <row r="130" spans="1:19" ht="14.45" customHeight="1" x14ac:dyDescent="0.2">
      <c r="A130" s="570"/>
      <c r="B130" s="571" t="s">
        <v>1045</v>
      </c>
      <c r="C130" s="571" t="s">
        <v>486</v>
      </c>
      <c r="D130" s="571" t="s">
        <v>953</v>
      </c>
      <c r="E130" s="571" t="s">
        <v>1046</v>
      </c>
      <c r="F130" s="571" t="s">
        <v>1049</v>
      </c>
      <c r="G130" s="571" t="s">
        <v>1050</v>
      </c>
      <c r="H130" s="588"/>
      <c r="I130" s="588"/>
      <c r="J130" s="571"/>
      <c r="K130" s="571"/>
      <c r="L130" s="588"/>
      <c r="M130" s="588"/>
      <c r="N130" s="571"/>
      <c r="O130" s="571"/>
      <c r="P130" s="588">
        <v>675</v>
      </c>
      <c r="Q130" s="588">
        <v>141489</v>
      </c>
      <c r="R130" s="576"/>
      <c r="S130" s="589">
        <v>209.61333333333334</v>
      </c>
    </row>
    <row r="131" spans="1:19" ht="14.45" customHeight="1" x14ac:dyDescent="0.2">
      <c r="A131" s="570"/>
      <c r="B131" s="571" t="s">
        <v>1045</v>
      </c>
      <c r="C131" s="571" t="s">
        <v>486</v>
      </c>
      <c r="D131" s="571" t="s">
        <v>953</v>
      </c>
      <c r="E131" s="571" t="s">
        <v>1046</v>
      </c>
      <c r="F131" s="571" t="s">
        <v>1051</v>
      </c>
      <c r="G131" s="571" t="s">
        <v>1052</v>
      </c>
      <c r="H131" s="588"/>
      <c r="I131" s="588"/>
      <c r="J131" s="571"/>
      <c r="K131" s="571"/>
      <c r="L131" s="588"/>
      <c r="M131" s="588"/>
      <c r="N131" s="571"/>
      <c r="O131" s="571"/>
      <c r="P131" s="588">
        <v>99</v>
      </c>
      <c r="Q131" s="588">
        <v>20691</v>
      </c>
      <c r="R131" s="576"/>
      <c r="S131" s="589">
        <v>209</v>
      </c>
    </row>
    <row r="132" spans="1:19" ht="14.45" customHeight="1" x14ac:dyDescent="0.2">
      <c r="A132" s="570"/>
      <c r="B132" s="571" t="s">
        <v>1045</v>
      </c>
      <c r="C132" s="571" t="s">
        <v>486</v>
      </c>
      <c r="D132" s="571" t="s">
        <v>974</v>
      </c>
      <c r="E132" s="571" t="s">
        <v>1046</v>
      </c>
      <c r="F132" s="571" t="s">
        <v>1049</v>
      </c>
      <c r="G132" s="571" t="s">
        <v>1050</v>
      </c>
      <c r="H132" s="588"/>
      <c r="I132" s="588"/>
      <c r="J132" s="571"/>
      <c r="K132" s="571"/>
      <c r="L132" s="588"/>
      <c r="M132" s="588"/>
      <c r="N132" s="571"/>
      <c r="O132" s="571"/>
      <c r="P132" s="588">
        <v>407</v>
      </c>
      <c r="Q132" s="588">
        <v>85063</v>
      </c>
      <c r="R132" s="576"/>
      <c r="S132" s="589">
        <v>209</v>
      </c>
    </row>
    <row r="133" spans="1:19" ht="14.45" customHeight="1" x14ac:dyDescent="0.2">
      <c r="A133" s="570"/>
      <c r="B133" s="571" t="s">
        <v>1045</v>
      </c>
      <c r="C133" s="571" t="s">
        <v>486</v>
      </c>
      <c r="D133" s="571" t="s">
        <v>1001</v>
      </c>
      <c r="E133" s="571" t="s">
        <v>1046</v>
      </c>
      <c r="F133" s="571" t="s">
        <v>1049</v>
      </c>
      <c r="G133" s="571" t="s">
        <v>1050</v>
      </c>
      <c r="H133" s="588"/>
      <c r="I133" s="588"/>
      <c r="J133" s="571"/>
      <c r="K133" s="571"/>
      <c r="L133" s="588"/>
      <c r="M133" s="588"/>
      <c r="N133" s="571"/>
      <c r="O133" s="571"/>
      <c r="P133" s="588">
        <v>96</v>
      </c>
      <c r="Q133" s="588">
        <v>20064</v>
      </c>
      <c r="R133" s="576"/>
      <c r="S133" s="589">
        <v>209</v>
      </c>
    </row>
    <row r="134" spans="1:19" ht="14.45" customHeight="1" x14ac:dyDescent="0.2">
      <c r="A134" s="570"/>
      <c r="B134" s="571" t="s">
        <v>1045</v>
      </c>
      <c r="C134" s="571" t="s">
        <v>486</v>
      </c>
      <c r="D134" s="571" t="s">
        <v>988</v>
      </c>
      <c r="E134" s="571" t="s">
        <v>1046</v>
      </c>
      <c r="F134" s="571" t="s">
        <v>1049</v>
      </c>
      <c r="G134" s="571" t="s">
        <v>1050</v>
      </c>
      <c r="H134" s="588"/>
      <c r="I134" s="588"/>
      <c r="J134" s="571"/>
      <c r="K134" s="571"/>
      <c r="L134" s="588"/>
      <c r="M134" s="588"/>
      <c r="N134" s="571"/>
      <c r="O134" s="571"/>
      <c r="P134" s="588">
        <v>162</v>
      </c>
      <c r="Q134" s="588">
        <v>33858</v>
      </c>
      <c r="R134" s="576"/>
      <c r="S134" s="589">
        <v>209</v>
      </c>
    </row>
    <row r="135" spans="1:19" ht="14.45" customHeight="1" x14ac:dyDescent="0.2">
      <c r="A135" s="570"/>
      <c r="B135" s="571" t="s">
        <v>1045</v>
      </c>
      <c r="C135" s="571" t="s">
        <v>486</v>
      </c>
      <c r="D135" s="571" t="s">
        <v>973</v>
      </c>
      <c r="E135" s="571" t="s">
        <v>1046</v>
      </c>
      <c r="F135" s="571" t="s">
        <v>1049</v>
      </c>
      <c r="G135" s="571" t="s">
        <v>1050</v>
      </c>
      <c r="H135" s="588"/>
      <c r="I135" s="588"/>
      <c r="J135" s="571"/>
      <c r="K135" s="571"/>
      <c r="L135" s="588"/>
      <c r="M135" s="588"/>
      <c r="N135" s="571"/>
      <c r="O135" s="571"/>
      <c r="P135" s="588">
        <v>368</v>
      </c>
      <c r="Q135" s="588">
        <v>76912</v>
      </c>
      <c r="R135" s="576"/>
      <c r="S135" s="589">
        <v>209</v>
      </c>
    </row>
    <row r="136" spans="1:19" ht="14.45" customHeight="1" x14ac:dyDescent="0.2">
      <c r="A136" s="570"/>
      <c r="B136" s="571" t="s">
        <v>1045</v>
      </c>
      <c r="C136" s="571" t="s">
        <v>486</v>
      </c>
      <c r="D136" s="571" t="s">
        <v>1036</v>
      </c>
      <c r="E136" s="571" t="s">
        <v>1046</v>
      </c>
      <c r="F136" s="571" t="s">
        <v>1049</v>
      </c>
      <c r="G136" s="571" t="s">
        <v>1050</v>
      </c>
      <c r="H136" s="588"/>
      <c r="I136" s="588"/>
      <c r="J136" s="571"/>
      <c r="K136" s="571"/>
      <c r="L136" s="588"/>
      <c r="M136" s="588"/>
      <c r="N136" s="571"/>
      <c r="O136" s="571"/>
      <c r="P136" s="588">
        <v>96</v>
      </c>
      <c r="Q136" s="588">
        <v>20064</v>
      </c>
      <c r="R136" s="576"/>
      <c r="S136" s="589">
        <v>209</v>
      </c>
    </row>
    <row r="137" spans="1:19" ht="14.45" customHeight="1" x14ac:dyDescent="0.2">
      <c r="A137" s="570"/>
      <c r="B137" s="571" t="s">
        <v>1045</v>
      </c>
      <c r="C137" s="571" t="s">
        <v>486</v>
      </c>
      <c r="D137" s="571" t="s">
        <v>933</v>
      </c>
      <c r="E137" s="571" t="s">
        <v>1046</v>
      </c>
      <c r="F137" s="571" t="s">
        <v>1049</v>
      </c>
      <c r="G137" s="571" t="s">
        <v>1050</v>
      </c>
      <c r="H137" s="588"/>
      <c r="I137" s="588"/>
      <c r="J137" s="571"/>
      <c r="K137" s="571"/>
      <c r="L137" s="588"/>
      <c r="M137" s="588"/>
      <c r="N137" s="571"/>
      <c r="O137" s="571"/>
      <c r="P137" s="588">
        <v>1259</v>
      </c>
      <c r="Q137" s="588">
        <v>263131</v>
      </c>
      <c r="R137" s="576"/>
      <c r="S137" s="589">
        <v>209</v>
      </c>
    </row>
    <row r="138" spans="1:19" ht="14.45" customHeight="1" x14ac:dyDescent="0.2">
      <c r="A138" s="570"/>
      <c r="B138" s="571" t="s">
        <v>1045</v>
      </c>
      <c r="C138" s="571" t="s">
        <v>486</v>
      </c>
      <c r="D138" s="571" t="s">
        <v>933</v>
      </c>
      <c r="E138" s="571" t="s">
        <v>1046</v>
      </c>
      <c r="F138" s="571" t="s">
        <v>1051</v>
      </c>
      <c r="G138" s="571" t="s">
        <v>1052</v>
      </c>
      <c r="H138" s="588"/>
      <c r="I138" s="588"/>
      <c r="J138" s="571"/>
      <c r="K138" s="571"/>
      <c r="L138" s="588"/>
      <c r="M138" s="588"/>
      <c r="N138" s="571"/>
      <c r="O138" s="571"/>
      <c r="P138" s="588">
        <v>10</v>
      </c>
      <c r="Q138" s="588">
        <v>2090</v>
      </c>
      <c r="R138" s="576"/>
      <c r="S138" s="589">
        <v>209</v>
      </c>
    </row>
    <row r="139" spans="1:19" ht="14.45" customHeight="1" x14ac:dyDescent="0.2">
      <c r="A139" s="570"/>
      <c r="B139" s="571" t="s">
        <v>1045</v>
      </c>
      <c r="C139" s="571" t="s">
        <v>486</v>
      </c>
      <c r="D139" s="571" t="s">
        <v>1021</v>
      </c>
      <c r="E139" s="571" t="s">
        <v>1046</v>
      </c>
      <c r="F139" s="571" t="s">
        <v>1047</v>
      </c>
      <c r="G139" s="571" t="s">
        <v>1048</v>
      </c>
      <c r="H139" s="588"/>
      <c r="I139" s="588"/>
      <c r="J139" s="571"/>
      <c r="K139" s="571"/>
      <c r="L139" s="588"/>
      <c r="M139" s="588"/>
      <c r="N139" s="571"/>
      <c r="O139" s="571"/>
      <c r="P139" s="588">
        <v>65</v>
      </c>
      <c r="Q139" s="588">
        <v>13585</v>
      </c>
      <c r="R139" s="576"/>
      <c r="S139" s="589">
        <v>209</v>
      </c>
    </row>
    <row r="140" spans="1:19" ht="14.45" customHeight="1" x14ac:dyDescent="0.2">
      <c r="A140" s="570"/>
      <c r="B140" s="571" t="s">
        <v>1045</v>
      </c>
      <c r="C140" s="571" t="s">
        <v>486</v>
      </c>
      <c r="D140" s="571" t="s">
        <v>1021</v>
      </c>
      <c r="E140" s="571" t="s">
        <v>1046</v>
      </c>
      <c r="F140" s="571" t="s">
        <v>1049</v>
      </c>
      <c r="G140" s="571" t="s">
        <v>1050</v>
      </c>
      <c r="H140" s="588"/>
      <c r="I140" s="588"/>
      <c r="J140" s="571"/>
      <c r="K140" s="571"/>
      <c r="L140" s="588"/>
      <c r="M140" s="588"/>
      <c r="N140" s="571"/>
      <c r="O140" s="571"/>
      <c r="P140" s="588">
        <v>1328</v>
      </c>
      <c r="Q140" s="588">
        <v>277552</v>
      </c>
      <c r="R140" s="576"/>
      <c r="S140" s="589">
        <v>209</v>
      </c>
    </row>
    <row r="141" spans="1:19" ht="14.45" customHeight="1" x14ac:dyDescent="0.2">
      <c r="A141" s="570"/>
      <c r="B141" s="571" t="s">
        <v>1045</v>
      </c>
      <c r="C141" s="571" t="s">
        <v>486</v>
      </c>
      <c r="D141" s="571" t="s">
        <v>936</v>
      </c>
      <c r="E141" s="571" t="s">
        <v>1046</v>
      </c>
      <c r="F141" s="571" t="s">
        <v>1049</v>
      </c>
      <c r="G141" s="571" t="s">
        <v>1050</v>
      </c>
      <c r="H141" s="588"/>
      <c r="I141" s="588"/>
      <c r="J141" s="571"/>
      <c r="K141" s="571"/>
      <c r="L141" s="588"/>
      <c r="M141" s="588"/>
      <c r="N141" s="571"/>
      <c r="O141" s="571"/>
      <c r="P141" s="588">
        <v>1114</v>
      </c>
      <c r="Q141" s="588">
        <v>232826</v>
      </c>
      <c r="R141" s="576"/>
      <c r="S141" s="589">
        <v>209</v>
      </c>
    </row>
    <row r="142" spans="1:19" ht="14.45" customHeight="1" x14ac:dyDescent="0.2">
      <c r="A142" s="570"/>
      <c r="B142" s="571" t="s">
        <v>1045</v>
      </c>
      <c r="C142" s="571" t="s">
        <v>486</v>
      </c>
      <c r="D142" s="571" t="s">
        <v>936</v>
      </c>
      <c r="E142" s="571" t="s">
        <v>1046</v>
      </c>
      <c r="F142" s="571" t="s">
        <v>1051</v>
      </c>
      <c r="G142" s="571" t="s">
        <v>1052</v>
      </c>
      <c r="H142" s="588"/>
      <c r="I142" s="588"/>
      <c r="J142" s="571"/>
      <c r="K142" s="571"/>
      <c r="L142" s="588"/>
      <c r="M142" s="588"/>
      <c r="N142" s="571"/>
      <c r="O142" s="571"/>
      <c r="P142" s="588">
        <v>32</v>
      </c>
      <c r="Q142" s="588">
        <v>6688</v>
      </c>
      <c r="R142" s="576"/>
      <c r="S142" s="589">
        <v>209</v>
      </c>
    </row>
    <row r="143" spans="1:19" ht="14.45" customHeight="1" x14ac:dyDescent="0.2">
      <c r="A143" s="570"/>
      <c r="B143" s="571" t="s">
        <v>1045</v>
      </c>
      <c r="C143" s="571" t="s">
        <v>486</v>
      </c>
      <c r="D143" s="571" t="s">
        <v>946</v>
      </c>
      <c r="E143" s="571" t="s">
        <v>1046</v>
      </c>
      <c r="F143" s="571" t="s">
        <v>1047</v>
      </c>
      <c r="G143" s="571" t="s">
        <v>1048</v>
      </c>
      <c r="H143" s="588"/>
      <c r="I143" s="588"/>
      <c r="J143" s="571"/>
      <c r="K143" s="571"/>
      <c r="L143" s="588"/>
      <c r="M143" s="588"/>
      <c r="N143" s="571"/>
      <c r="O143" s="571"/>
      <c r="P143" s="588">
        <v>129</v>
      </c>
      <c r="Q143" s="588">
        <v>26961</v>
      </c>
      <c r="R143" s="576"/>
      <c r="S143" s="589">
        <v>209</v>
      </c>
    </row>
    <row r="144" spans="1:19" ht="14.45" customHeight="1" x14ac:dyDescent="0.2">
      <c r="A144" s="570"/>
      <c r="B144" s="571" t="s">
        <v>1045</v>
      </c>
      <c r="C144" s="571" t="s">
        <v>486</v>
      </c>
      <c r="D144" s="571" t="s">
        <v>946</v>
      </c>
      <c r="E144" s="571" t="s">
        <v>1046</v>
      </c>
      <c r="F144" s="571" t="s">
        <v>1049</v>
      </c>
      <c r="G144" s="571" t="s">
        <v>1050</v>
      </c>
      <c r="H144" s="588"/>
      <c r="I144" s="588"/>
      <c r="J144" s="571"/>
      <c r="K144" s="571"/>
      <c r="L144" s="588"/>
      <c r="M144" s="588"/>
      <c r="N144" s="571"/>
      <c r="O144" s="571"/>
      <c r="P144" s="588">
        <v>1213</v>
      </c>
      <c r="Q144" s="588">
        <v>253517</v>
      </c>
      <c r="R144" s="576"/>
      <c r="S144" s="589">
        <v>209</v>
      </c>
    </row>
    <row r="145" spans="1:19" ht="14.45" customHeight="1" x14ac:dyDescent="0.2">
      <c r="A145" s="570"/>
      <c r="B145" s="571" t="s">
        <v>1045</v>
      </c>
      <c r="C145" s="571" t="s">
        <v>486</v>
      </c>
      <c r="D145" s="571" t="s">
        <v>979</v>
      </c>
      <c r="E145" s="571" t="s">
        <v>1046</v>
      </c>
      <c r="F145" s="571" t="s">
        <v>1047</v>
      </c>
      <c r="G145" s="571" t="s">
        <v>1048</v>
      </c>
      <c r="H145" s="588"/>
      <c r="I145" s="588"/>
      <c r="J145" s="571"/>
      <c r="K145" s="571"/>
      <c r="L145" s="588"/>
      <c r="M145" s="588"/>
      <c r="N145" s="571"/>
      <c r="O145" s="571"/>
      <c r="P145" s="588">
        <v>5</v>
      </c>
      <c r="Q145" s="588">
        <v>1045</v>
      </c>
      <c r="R145" s="576"/>
      <c r="S145" s="589">
        <v>209</v>
      </c>
    </row>
    <row r="146" spans="1:19" ht="14.45" customHeight="1" x14ac:dyDescent="0.2">
      <c r="A146" s="570"/>
      <c r="B146" s="571" t="s">
        <v>1045</v>
      </c>
      <c r="C146" s="571" t="s">
        <v>486</v>
      </c>
      <c r="D146" s="571" t="s">
        <v>979</v>
      </c>
      <c r="E146" s="571" t="s">
        <v>1046</v>
      </c>
      <c r="F146" s="571" t="s">
        <v>1049</v>
      </c>
      <c r="G146" s="571" t="s">
        <v>1050</v>
      </c>
      <c r="H146" s="588"/>
      <c r="I146" s="588"/>
      <c r="J146" s="571"/>
      <c r="K146" s="571"/>
      <c r="L146" s="588"/>
      <c r="M146" s="588"/>
      <c r="N146" s="571"/>
      <c r="O146" s="571"/>
      <c r="P146" s="588">
        <v>650</v>
      </c>
      <c r="Q146" s="588">
        <v>135850</v>
      </c>
      <c r="R146" s="576"/>
      <c r="S146" s="589">
        <v>209</v>
      </c>
    </row>
    <row r="147" spans="1:19" ht="14.45" customHeight="1" x14ac:dyDescent="0.2">
      <c r="A147" s="570"/>
      <c r="B147" s="571" t="s">
        <v>1045</v>
      </c>
      <c r="C147" s="571" t="s">
        <v>486</v>
      </c>
      <c r="D147" s="571" t="s">
        <v>950</v>
      </c>
      <c r="E147" s="571" t="s">
        <v>1046</v>
      </c>
      <c r="F147" s="571" t="s">
        <v>1047</v>
      </c>
      <c r="G147" s="571" t="s">
        <v>1048</v>
      </c>
      <c r="H147" s="588"/>
      <c r="I147" s="588"/>
      <c r="J147" s="571"/>
      <c r="K147" s="571"/>
      <c r="L147" s="588"/>
      <c r="M147" s="588"/>
      <c r="N147" s="571"/>
      <c r="O147" s="571"/>
      <c r="P147" s="588">
        <v>43</v>
      </c>
      <c r="Q147" s="588">
        <v>8987</v>
      </c>
      <c r="R147" s="576"/>
      <c r="S147" s="589">
        <v>209</v>
      </c>
    </row>
    <row r="148" spans="1:19" ht="14.45" customHeight="1" x14ac:dyDescent="0.2">
      <c r="A148" s="570"/>
      <c r="B148" s="571" t="s">
        <v>1045</v>
      </c>
      <c r="C148" s="571" t="s">
        <v>486</v>
      </c>
      <c r="D148" s="571" t="s">
        <v>950</v>
      </c>
      <c r="E148" s="571" t="s">
        <v>1046</v>
      </c>
      <c r="F148" s="571" t="s">
        <v>1049</v>
      </c>
      <c r="G148" s="571" t="s">
        <v>1050</v>
      </c>
      <c r="H148" s="588"/>
      <c r="I148" s="588"/>
      <c r="J148" s="571"/>
      <c r="K148" s="571"/>
      <c r="L148" s="588"/>
      <c r="M148" s="588"/>
      <c r="N148" s="571"/>
      <c r="O148" s="571"/>
      <c r="P148" s="588">
        <v>423</v>
      </c>
      <c r="Q148" s="588">
        <v>88407</v>
      </c>
      <c r="R148" s="576"/>
      <c r="S148" s="589">
        <v>209</v>
      </c>
    </row>
    <row r="149" spans="1:19" ht="14.45" customHeight="1" x14ac:dyDescent="0.2">
      <c r="A149" s="570"/>
      <c r="B149" s="571" t="s">
        <v>1045</v>
      </c>
      <c r="C149" s="571" t="s">
        <v>486</v>
      </c>
      <c r="D149" s="571" t="s">
        <v>945</v>
      </c>
      <c r="E149" s="571" t="s">
        <v>1046</v>
      </c>
      <c r="F149" s="571" t="s">
        <v>1049</v>
      </c>
      <c r="G149" s="571" t="s">
        <v>1050</v>
      </c>
      <c r="H149" s="588"/>
      <c r="I149" s="588"/>
      <c r="J149" s="571"/>
      <c r="K149" s="571"/>
      <c r="L149" s="588"/>
      <c r="M149" s="588"/>
      <c r="N149" s="571"/>
      <c r="O149" s="571"/>
      <c r="P149" s="588">
        <v>637</v>
      </c>
      <c r="Q149" s="588">
        <v>133133</v>
      </c>
      <c r="R149" s="576"/>
      <c r="S149" s="589">
        <v>209</v>
      </c>
    </row>
    <row r="150" spans="1:19" ht="14.45" customHeight="1" x14ac:dyDescent="0.2">
      <c r="A150" s="570"/>
      <c r="B150" s="571" t="s">
        <v>1045</v>
      </c>
      <c r="C150" s="571" t="s">
        <v>486</v>
      </c>
      <c r="D150" s="571" t="s">
        <v>954</v>
      </c>
      <c r="E150" s="571" t="s">
        <v>1046</v>
      </c>
      <c r="F150" s="571" t="s">
        <v>1047</v>
      </c>
      <c r="G150" s="571" t="s">
        <v>1048</v>
      </c>
      <c r="H150" s="588"/>
      <c r="I150" s="588"/>
      <c r="J150" s="571"/>
      <c r="K150" s="571"/>
      <c r="L150" s="588"/>
      <c r="M150" s="588"/>
      <c r="N150" s="571"/>
      <c r="O150" s="571"/>
      <c r="P150" s="588">
        <v>1</v>
      </c>
      <c r="Q150" s="588">
        <v>209</v>
      </c>
      <c r="R150" s="576"/>
      <c r="S150" s="589">
        <v>209</v>
      </c>
    </row>
    <row r="151" spans="1:19" ht="14.45" customHeight="1" x14ac:dyDescent="0.2">
      <c r="A151" s="570"/>
      <c r="B151" s="571" t="s">
        <v>1045</v>
      </c>
      <c r="C151" s="571" t="s">
        <v>486</v>
      </c>
      <c r="D151" s="571" t="s">
        <v>954</v>
      </c>
      <c r="E151" s="571" t="s">
        <v>1046</v>
      </c>
      <c r="F151" s="571" t="s">
        <v>1049</v>
      </c>
      <c r="G151" s="571" t="s">
        <v>1050</v>
      </c>
      <c r="H151" s="588"/>
      <c r="I151" s="588"/>
      <c r="J151" s="571"/>
      <c r="K151" s="571"/>
      <c r="L151" s="588"/>
      <c r="M151" s="588"/>
      <c r="N151" s="571"/>
      <c r="O151" s="571"/>
      <c r="P151" s="588">
        <v>6196</v>
      </c>
      <c r="Q151" s="588">
        <v>1294964</v>
      </c>
      <c r="R151" s="576"/>
      <c r="S151" s="589">
        <v>209</v>
      </c>
    </row>
    <row r="152" spans="1:19" ht="14.45" customHeight="1" x14ac:dyDescent="0.2">
      <c r="A152" s="570"/>
      <c r="B152" s="571" t="s">
        <v>1045</v>
      </c>
      <c r="C152" s="571" t="s">
        <v>486</v>
      </c>
      <c r="D152" s="571" t="s">
        <v>1027</v>
      </c>
      <c r="E152" s="571" t="s">
        <v>1046</v>
      </c>
      <c r="F152" s="571" t="s">
        <v>1047</v>
      </c>
      <c r="G152" s="571" t="s">
        <v>1048</v>
      </c>
      <c r="H152" s="588"/>
      <c r="I152" s="588"/>
      <c r="J152" s="571"/>
      <c r="K152" s="571"/>
      <c r="L152" s="588"/>
      <c r="M152" s="588"/>
      <c r="N152" s="571"/>
      <c r="O152" s="571"/>
      <c r="P152" s="588">
        <v>78</v>
      </c>
      <c r="Q152" s="588">
        <v>16302</v>
      </c>
      <c r="R152" s="576"/>
      <c r="S152" s="589">
        <v>209</v>
      </c>
    </row>
    <row r="153" spans="1:19" ht="14.45" customHeight="1" x14ac:dyDescent="0.2">
      <c r="A153" s="570"/>
      <c r="B153" s="571" t="s">
        <v>1045</v>
      </c>
      <c r="C153" s="571" t="s">
        <v>486</v>
      </c>
      <c r="D153" s="571" t="s">
        <v>1027</v>
      </c>
      <c r="E153" s="571" t="s">
        <v>1046</v>
      </c>
      <c r="F153" s="571" t="s">
        <v>1049</v>
      </c>
      <c r="G153" s="571" t="s">
        <v>1050</v>
      </c>
      <c r="H153" s="588"/>
      <c r="I153" s="588"/>
      <c r="J153" s="571"/>
      <c r="K153" s="571"/>
      <c r="L153" s="588"/>
      <c r="M153" s="588"/>
      <c r="N153" s="571"/>
      <c r="O153" s="571"/>
      <c r="P153" s="588">
        <v>560</v>
      </c>
      <c r="Q153" s="588">
        <v>117040</v>
      </c>
      <c r="R153" s="576"/>
      <c r="S153" s="589">
        <v>209</v>
      </c>
    </row>
    <row r="154" spans="1:19" ht="14.45" customHeight="1" x14ac:dyDescent="0.2">
      <c r="A154" s="570"/>
      <c r="B154" s="571" t="s">
        <v>1045</v>
      </c>
      <c r="C154" s="571" t="s">
        <v>486</v>
      </c>
      <c r="D154" s="571" t="s">
        <v>939</v>
      </c>
      <c r="E154" s="571" t="s">
        <v>1046</v>
      </c>
      <c r="F154" s="571" t="s">
        <v>1049</v>
      </c>
      <c r="G154" s="571" t="s">
        <v>1050</v>
      </c>
      <c r="H154" s="588"/>
      <c r="I154" s="588"/>
      <c r="J154" s="571"/>
      <c r="K154" s="571"/>
      <c r="L154" s="588"/>
      <c r="M154" s="588"/>
      <c r="N154" s="571"/>
      <c r="O154" s="571"/>
      <c r="P154" s="588">
        <v>369</v>
      </c>
      <c r="Q154" s="588">
        <v>77121</v>
      </c>
      <c r="R154" s="576"/>
      <c r="S154" s="589">
        <v>209</v>
      </c>
    </row>
    <row r="155" spans="1:19" ht="14.45" customHeight="1" x14ac:dyDescent="0.2">
      <c r="A155" s="570"/>
      <c r="B155" s="571" t="s">
        <v>1045</v>
      </c>
      <c r="C155" s="571" t="s">
        <v>486</v>
      </c>
      <c r="D155" s="571" t="s">
        <v>989</v>
      </c>
      <c r="E155" s="571" t="s">
        <v>1046</v>
      </c>
      <c r="F155" s="571" t="s">
        <v>1047</v>
      </c>
      <c r="G155" s="571" t="s">
        <v>1048</v>
      </c>
      <c r="H155" s="588"/>
      <c r="I155" s="588"/>
      <c r="J155" s="571"/>
      <c r="K155" s="571"/>
      <c r="L155" s="588"/>
      <c r="M155" s="588"/>
      <c r="N155" s="571"/>
      <c r="O155" s="571"/>
      <c r="P155" s="588">
        <v>107</v>
      </c>
      <c r="Q155" s="588">
        <v>22363</v>
      </c>
      <c r="R155" s="576"/>
      <c r="S155" s="589">
        <v>209</v>
      </c>
    </row>
    <row r="156" spans="1:19" ht="14.45" customHeight="1" x14ac:dyDescent="0.2">
      <c r="A156" s="570"/>
      <c r="B156" s="571" t="s">
        <v>1045</v>
      </c>
      <c r="C156" s="571" t="s">
        <v>486</v>
      </c>
      <c r="D156" s="571" t="s">
        <v>989</v>
      </c>
      <c r="E156" s="571" t="s">
        <v>1046</v>
      </c>
      <c r="F156" s="571" t="s">
        <v>1049</v>
      </c>
      <c r="G156" s="571" t="s">
        <v>1050</v>
      </c>
      <c r="H156" s="588"/>
      <c r="I156" s="588"/>
      <c r="J156" s="571"/>
      <c r="K156" s="571"/>
      <c r="L156" s="588"/>
      <c r="M156" s="588"/>
      <c r="N156" s="571"/>
      <c r="O156" s="571"/>
      <c r="P156" s="588">
        <v>691</v>
      </c>
      <c r="Q156" s="588">
        <v>144419</v>
      </c>
      <c r="R156" s="576"/>
      <c r="S156" s="589">
        <v>209</v>
      </c>
    </row>
    <row r="157" spans="1:19" ht="14.45" customHeight="1" x14ac:dyDescent="0.2">
      <c r="A157" s="570"/>
      <c r="B157" s="571" t="s">
        <v>1045</v>
      </c>
      <c r="C157" s="571" t="s">
        <v>486</v>
      </c>
      <c r="D157" s="571" t="s">
        <v>932</v>
      </c>
      <c r="E157" s="571" t="s">
        <v>1046</v>
      </c>
      <c r="F157" s="571" t="s">
        <v>1049</v>
      </c>
      <c r="G157" s="571" t="s">
        <v>1050</v>
      </c>
      <c r="H157" s="588"/>
      <c r="I157" s="588"/>
      <c r="J157" s="571"/>
      <c r="K157" s="571"/>
      <c r="L157" s="588"/>
      <c r="M157" s="588"/>
      <c r="N157" s="571"/>
      <c r="O157" s="571"/>
      <c r="P157" s="588">
        <v>102</v>
      </c>
      <c r="Q157" s="588">
        <v>21318</v>
      </c>
      <c r="R157" s="576"/>
      <c r="S157" s="589">
        <v>209</v>
      </c>
    </row>
    <row r="158" spans="1:19" ht="14.45" customHeight="1" x14ac:dyDescent="0.2">
      <c r="A158" s="570"/>
      <c r="B158" s="571" t="s">
        <v>1045</v>
      </c>
      <c r="C158" s="571" t="s">
        <v>486</v>
      </c>
      <c r="D158" s="571" t="s">
        <v>1039</v>
      </c>
      <c r="E158" s="571" t="s">
        <v>1046</v>
      </c>
      <c r="F158" s="571" t="s">
        <v>1047</v>
      </c>
      <c r="G158" s="571" t="s">
        <v>1048</v>
      </c>
      <c r="H158" s="588"/>
      <c r="I158" s="588"/>
      <c r="J158" s="571"/>
      <c r="K158" s="571"/>
      <c r="L158" s="588"/>
      <c r="M158" s="588"/>
      <c r="N158" s="571"/>
      <c r="O158" s="571"/>
      <c r="P158" s="588">
        <v>125</v>
      </c>
      <c r="Q158" s="588">
        <v>26125</v>
      </c>
      <c r="R158" s="576"/>
      <c r="S158" s="589">
        <v>209</v>
      </c>
    </row>
    <row r="159" spans="1:19" ht="14.45" customHeight="1" x14ac:dyDescent="0.2">
      <c r="A159" s="570"/>
      <c r="B159" s="571" t="s">
        <v>1045</v>
      </c>
      <c r="C159" s="571" t="s">
        <v>486</v>
      </c>
      <c r="D159" s="571" t="s">
        <v>1039</v>
      </c>
      <c r="E159" s="571" t="s">
        <v>1046</v>
      </c>
      <c r="F159" s="571" t="s">
        <v>1049</v>
      </c>
      <c r="G159" s="571" t="s">
        <v>1050</v>
      </c>
      <c r="H159" s="588"/>
      <c r="I159" s="588"/>
      <c r="J159" s="571"/>
      <c r="K159" s="571"/>
      <c r="L159" s="588"/>
      <c r="M159" s="588"/>
      <c r="N159" s="571"/>
      <c r="O159" s="571"/>
      <c r="P159" s="588">
        <v>1430</v>
      </c>
      <c r="Q159" s="588">
        <v>298870</v>
      </c>
      <c r="R159" s="576"/>
      <c r="S159" s="589">
        <v>209</v>
      </c>
    </row>
    <row r="160" spans="1:19" ht="14.45" customHeight="1" x14ac:dyDescent="0.2">
      <c r="A160" s="570"/>
      <c r="B160" s="571" t="s">
        <v>1045</v>
      </c>
      <c r="C160" s="571" t="s">
        <v>486</v>
      </c>
      <c r="D160" s="571" t="s">
        <v>1039</v>
      </c>
      <c r="E160" s="571" t="s">
        <v>1046</v>
      </c>
      <c r="F160" s="571" t="s">
        <v>1051</v>
      </c>
      <c r="G160" s="571" t="s">
        <v>1052</v>
      </c>
      <c r="H160" s="588"/>
      <c r="I160" s="588"/>
      <c r="J160" s="571"/>
      <c r="K160" s="571"/>
      <c r="L160" s="588"/>
      <c r="M160" s="588"/>
      <c r="N160" s="571"/>
      <c r="O160" s="571"/>
      <c r="P160" s="588">
        <v>20</v>
      </c>
      <c r="Q160" s="588">
        <v>4180</v>
      </c>
      <c r="R160" s="576"/>
      <c r="S160" s="589">
        <v>209</v>
      </c>
    </row>
    <row r="161" spans="1:19" ht="14.45" customHeight="1" x14ac:dyDescent="0.2">
      <c r="A161" s="570"/>
      <c r="B161" s="571" t="s">
        <v>1045</v>
      </c>
      <c r="C161" s="571" t="s">
        <v>486</v>
      </c>
      <c r="D161" s="571" t="s">
        <v>1010</v>
      </c>
      <c r="E161" s="571" t="s">
        <v>1046</v>
      </c>
      <c r="F161" s="571" t="s">
        <v>1047</v>
      </c>
      <c r="G161" s="571" t="s">
        <v>1048</v>
      </c>
      <c r="H161" s="588"/>
      <c r="I161" s="588"/>
      <c r="J161" s="571"/>
      <c r="K161" s="571"/>
      <c r="L161" s="588"/>
      <c r="M161" s="588"/>
      <c r="N161" s="571"/>
      <c r="O161" s="571"/>
      <c r="P161" s="588">
        <v>1</v>
      </c>
      <c r="Q161" s="588">
        <v>209</v>
      </c>
      <c r="R161" s="576"/>
      <c r="S161" s="589">
        <v>209</v>
      </c>
    </row>
    <row r="162" spans="1:19" ht="14.45" customHeight="1" x14ac:dyDescent="0.2">
      <c r="A162" s="570"/>
      <c r="B162" s="571" t="s">
        <v>1045</v>
      </c>
      <c r="C162" s="571" t="s">
        <v>486</v>
      </c>
      <c r="D162" s="571" t="s">
        <v>1010</v>
      </c>
      <c r="E162" s="571" t="s">
        <v>1046</v>
      </c>
      <c r="F162" s="571" t="s">
        <v>1049</v>
      </c>
      <c r="G162" s="571" t="s">
        <v>1050</v>
      </c>
      <c r="H162" s="588"/>
      <c r="I162" s="588"/>
      <c r="J162" s="571"/>
      <c r="K162" s="571"/>
      <c r="L162" s="588"/>
      <c r="M162" s="588"/>
      <c r="N162" s="571"/>
      <c r="O162" s="571"/>
      <c r="P162" s="588">
        <v>695</v>
      </c>
      <c r="Q162" s="588">
        <v>145255</v>
      </c>
      <c r="R162" s="576"/>
      <c r="S162" s="589">
        <v>209</v>
      </c>
    </row>
    <row r="163" spans="1:19" ht="14.45" customHeight="1" x14ac:dyDescent="0.2">
      <c r="A163" s="570"/>
      <c r="B163" s="571" t="s">
        <v>1045</v>
      </c>
      <c r="C163" s="571" t="s">
        <v>486</v>
      </c>
      <c r="D163" s="571" t="s">
        <v>987</v>
      </c>
      <c r="E163" s="571" t="s">
        <v>1046</v>
      </c>
      <c r="F163" s="571" t="s">
        <v>1049</v>
      </c>
      <c r="G163" s="571" t="s">
        <v>1050</v>
      </c>
      <c r="H163" s="588"/>
      <c r="I163" s="588"/>
      <c r="J163" s="571"/>
      <c r="K163" s="571"/>
      <c r="L163" s="588"/>
      <c r="M163" s="588"/>
      <c r="N163" s="571"/>
      <c r="O163" s="571"/>
      <c r="P163" s="588">
        <v>1403</v>
      </c>
      <c r="Q163" s="588">
        <v>293227</v>
      </c>
      <c r="R163" s="576"/>
      <c r="S163" s="589">
        <v>209</v>
      </c>
    </row>
    <row r="164" spans="1:19" ht="14.45" customHeight="1" x14ac:dyDescent="0.2">
      <c r="A164" s="570"/>
      <c r="B164" s="571" t="s">
        <v>1045</v>
      </c>
      <c r="C164" s="571" t="s">
        <v>486</v>
      </c>
      <c r="D164" s="571" t="s">
        <v>588</v>
      </c>
      <c r="E164" s="571" t="s">
        <v>1046</v>
      </c>
      <c r="F164" s="571" t="s">
        <v>1049</v>
      </c>
      <c r="G164" s="571" t="s">
        <v>1050</v>
      </c>
      <c r="H164" s="588"/>
      <c r="I164" s="588"/>
      <c r="J164" s="571"/>
      <c r="K164" s="571"/>
      <c r="L164" s="588"/>
      <c r="M164" s="588"/>
      <c r="N164" s="571"/>
      <c r="O164" s="571"/>
      <c r="P164" s="588">
        <v>549</v>
      </c>
      <c r="Q164" s="588">
        <v>115069</v>
      </c>
      <c r="R164" s="576"/>
      <c r="S164" s="589">
        <v>209.59744990892531</v>
      </c>
    </row>
    <row r="165" spans="1:19" ht="14.45" customHeight="1" x14ac:dyDescent="0.2">
      <c r="A165" s="570"/>
      <c r="B165" s="571" t="s">
        <v>1045</v>
      </c>
      <c r="C165" s="571" t="s">
        <v>486</v>
      </c>
      <c r="D165" s="571" t="s">
        <v>588</v>
      </c>
      <c r="E165" s="571" t="s">
        <v>1046</v>
      </c>
      <c r="F165" s="571" t="s">
        <v>1051</v>
      </c>
      <c r="G165" s="571" t="s">
        <v>1052</v>
      </c>
      <c r="H165" s="588"/>
      <c r="I165" s="588"/>
      <c r="J165" s="571"/>
      <c r="K165" s="571"/>
      <c r="L165" s="588"/>
      <c r="M165" s="588"/>
      <c r="N165" s="571"/>
      <c r="O165" s="571"/>
      <c r="P165" s="588">
        <v>80</v>
      </c>
      <c r="Q165" s="588">
        <v>16720</v>
      </c>
      <c r="R165" s="576"/>
      <c r="S165" s="589">
        <v>209</v>
      </c>
    </row>
    <row r="166" spans="1:19" ht="14.45" customHeight="1" x14ac:dyDescent="0.2">
      <c r="A166" s="570"/>
      <c r="B166" s="571" t="s">
        <v>1045</v>
      </c>
      <c r="C166" s="571" t="s">
        <v>486</v>
      </c>
      <c r="D166" s="571" t="s">
        <v>1012</v>
      </c>
      <c r="E166" s="571" t="s">
        <v>1046</v>
      </c>
      <c r="F166" s="571" t="s">
        <v>1049</v>
      </c>
      <c r="G166" s="571" t="s">
        <v>1050</v>
      </c>
      <c r="H166" s="588"/>
      <c r="I166" s="588"/>
      <c r="J166" s="571"/>
      <c r="K166" s="571"/>
      <c r="L166" s="588"/>
      <c r="M166" s="588"/>
      <c r="N166" s="571"/>
      <c r="O166" s="571"/>
      <c r="P166" s="588">
        <v>1210</v>
      </c>
      <c r="Q166" s="588">
        <v>253218</v>
      </c>
      <c r="R166" s="576"/>
      <c r="S166" s="589">
        <v>209.27107438016529</v>
      </c>
    </row>
    <row r="167" spans="1:19" ht="14.45" customHeight="1" x14ac:dyDescent="0.2">
      <c r="A167" s="570"/>
      <c r="B167" s="571" t="s">
        <v>1045</v>
      </c>
      <c r="C167" s="571" t="s">
        <v>486</v>
      </c>
      <c r="D167" s="571" t="s">
        <v>931</v>
      </c>
      <c r="E167" s="571" t="s">
        <v>1046</v>
      </c>
      <c r="F167" s="571" t="s">
        <v>1049</v>
      </c>
      <c r="G167" s="571" t="s">
        <v>1050</v>
      </c>
      <c r="H167" s="588"/>
      <c r="I167" s="588"/>
      <c r="J167" s="571"/>
      <c r="K167" s="571"/>
      <c r="L167" s="588"/>
      <c r="M167" s="588"/>
      <c r="N167" s="571"/>
      <c r="O167" s="571"/>
      <c r="P167" s="588">
        <v>367</v>
      </c>
      <c r="Q167" s="588">
        <v>76703</v>
      </c>
      <c r="R167" s="576"/>
      <c r="S167" s="589">
        <v>209</v>
      </c>
    </row>
    <row r="168" spans="1:19" ht="14.45" customHeight="1" x14ac:dyDescent="0.2">
      <c r="A168" s="570"/>
      <c r="B168" s="571" t="s">
        <v>1045</v>
      </c>
      <c r="C168" s="571" t="s">
        <v>486</v>
      </c>
      <c r="D168" s="571" t="s">
        <v>970</v>
      </c>
      <c r="E168" s="571" t="s">
        <v>1046</v>
      </c>
      <c r="F168" s="571" t="s">
        <v>1047</v>
      </c>
      <c r="G168" s="571" t="s">
        <v>1048</v>
      </c>
      <c r="H168" s="588"/>
      <c r="I168" s="588"/>
      <c r="J168" s="571"/>
      <c r="K168" s="571"/>
      <c r="L168" s="588"/>
      <c r="M168" s="588"/>
      <c r="N168" s="571"/>
      <c r="O168" s="571"/>
      <c r="P168" s="588">
        <v>37</v>
      </c>
      <c r="Q168" s="588">
        <v>7733</v>
      </c>
      <c r="R168" s="576"/>
      <c r="S168" s="589">
        <v>209</v>
      </c>
    </row>
    <row r="169" spans="1:19" ht="14.45" customHeight="1" x14ac:dyDescent="0.2">
      <c r="A169" s="570"/>
      <c r="B169" s="571" t="s">
        <v>1045</v>
      </c>
      <c r="C169" s="571" t="s">
        <v>486</v>
      </c>
      <c r="D169" s="571" t="s">
        <v>970</v>
      </c>
      <c r="E169" s="571" t="s">
        <v>1046</v>
      </c>
      <c r="F169" s="571" t="s">
        <v>1049</v>
      </c>
      <c r="G169" s="571" t="s">
        <v>1050</v>
      </c>
      <c r="H169" s="588"/>
      <c r="I169" s="588"/>
      <c r="J169" s="571"/>
      <c r="K169" s="571"/>
      <c r="L169" s="588"/>
      <c r="M169" s="588"/>
      <c r="N169" s="571"/>
      <c r="O169" s="571"/>
      <c r="P169" s="588">
        <v>948</v>
      </c>
      <c r="Q169" s="588">
        <v>198240</v>
      </c>
      <c r="R169" s="576"/>
      <c r="S169" s="589">
        <v>209.1139240506329</v>
      </c>
    </row>
    <row r="170" spans="1:19" ht="14.45" customHeight="1" x14ac:dyDescent="0.2">
      <c r="A170" s="570"/>
      <c r="B170" s="571" t="s">
        <v>1045</v>
      </c>
      <c r="C170" s="571" t="s">
        <v>486</v>
      </c>
      <c r="D170" s="571" t="s">
        <v>978</v>
      </c>
      <c r="E170" s="571" t="s">
        <v>1046</v>
      </c>
      <c r="F170" s="571" t="s">
        <v>1049</v>
      </c>
      <c r="G170" s="571" t="s">
        <v>1050</v>
      </c>
      <c r="H170" s="588"/>
      <c r="I170" s="588"/>
      <c r="J170" s="571"/>
      <c r="K170" s="571"/>
      <c r="L170" s="588"/>
      <c r="M170" s="588"/>
      <c r="N170" s="571"/>
      <c r="O170" s="571"/>
      <c r="P170" s="588">
        <v>1018</v>
      </c>
      <c r="Q170" s="588">
        <v>212762</v>
      </c>
      <c r="R170" s="576"/>
      <c r="S170" s="589">
        <v>209</v>
      </c>
    </row>
    <row r="171" spans="1:19" ht="14.45" customHeight="1" x14ac:dyDescent="0.2">
      <c r="A171" s="570"/>
      <c r="B171" s="571" t="s">
        <v>1045</v>
      </c>
      <c r="C171" s="571" t="s">
        <v>486</v>
      </c>
      <c r="D171" s="571" t="s">
        <v>964</v>
      </c>
      <c r="E171" s="571" t="s">
        <v>1046</v>
      </c>
      <c r="F171" s="571" t="s">
        <v>1049</v>
      </c>
      <c r="G171" s="571" t="s">
        <v>1050</v>
      </c>
      <c r="H171" s="588"/>
      <c r="I171" s="588"/>
      <c r="J171" s="571"/>
      <c r="K171" s="571"/>
      <c r="L171" s="588"/>
      <c r="M171" s="588"/>
      <c r="N171" s="571"/>
      <c r="O171" s="571"/>
      <c r="P171" s="588">
        <v>192</v>
      </c>
      <c r="Q171" s="588">
        <v>40128</v>
      </c>
      <c r="R171" s="576"/>
      <c r="S171" s="589">
        <v>209</v>
      </c>
    </row>
    <row r="172" spans="1:19" ht="14.45" customHeight="1" x14ac:dyDescent="0.2">
      <c r="A172" s="570"/>
      <c r="B172" s="571" t="s">
        <v>1045</v>
      </c>
      <c r="C172" s="571" t="s">
        <v>486</v>
      </c>
      <c r="D172" s="571" t="s">
        <v>1038</v>
      </c>
      <c r="E172" s="571" t="s">
        <v>1046</v>
      </c>
      <c r="F172" s="571" t="s">
        <v>1049</v>
      </c>
      <c r="G172" s="571" t="s">
        <v>1050</v>
      </c>
      <c r="H172" s="588"/>
      <c r="I172" s="588"/>
      <c r="J172" s="571"/>
      <c r="K172" s="571"/>
      <c r="L172" s="588"/>
      <c r="M172" s="588"/>
      <c r="N172" s="571"/>
      <c r="O172" s="571"/>
      <c r="P172" s="588">
        <v>1073</v>
      </c>
      <c r="Q172" s="588">
        <v>224257</v>
      </c>
      <c r="R172" s="576"/>
      <c r="S172" s="589">
        <v>209</v>
      </c>
    </row>
    <row r="173" spans="1:19" ht="14.45" customHeight="1" x14ac:dyDescent="0.2">
      <c r="A173" s="570"/>
      <c r="B173" s="571" t="s">
        <v>1045</v>
      </c>
      <c r="C173" s="571" t="s">
        <v>486</v>
      </c>
      <c r="D173" s="571" t="s">
        <v>1016</v>
      </c>
      <c r="E173" s="571" t="s">
        <v>1046</v>
      </c>
      <c r="F173" s="571" t="s">
        <v>1049</v>
      </c>
      <c r="G173" s="571" t="s">
        <v>1050</v>
      </c>
      <c r="H173" s="588"/>
      <c r="I173" s="588"/>
      <c r="J173" s="571"/>
      <c r="K173" s="571"/>
      <c r="L173" s="588"/>
      <c r="M173" s="588"/>
      <c r="N173" s="571"/>
      <c r="O173" s="571"/>
      <c r="P173" s="588">
        <v>797</v>
      </c>
      <c r="Q173" s="588">
        <v>166573</v>
      </c>
      <c r="R173" s="576"/>
      <c r="S173" s="589">
        <v>209</v>
      </c>
    </row>
    <row r="174" spans="1:19" ht="14.45" customHeight="1" x14ac:dyDescent="0.2">
      <c r="A174" s="570"/>
      <c r="B174" s="571" t="s">
        <v>1045</v>
      </c>
      <c r="C174" s="571" t="s">
        <v>492</v>
      </c>
      <c r="D174" s="571" t="s">
        <v>921</v>
      </c>
      <c r="E174" s="571" t="s">
        <v>1046</v>
      </c>
      <c r="F174" s="571" t="s">
        <v>1047</v>
      </c>
      <c r="G174" s="571" t="s">
        <v>1048</v>
      </c>
      <c r="H174" s="588"/>
      <c r="I174" s="588"/>
      <c r="J174" s="571"/>
      <c r="K174" s="571"/>
      <c r="L174" s="588"/>
      <c r="M174" s="588"/>
      <c r="N174" s="571"/>
      <c r="O174" s="571"/>
      <c r="P174" s="588">
        <v>81</v>
      </c>
      <c r="Q174" s="588">
        <v>16929</v>
      </c>
      <c r="R174" s="576"/>
      <c r="S174" s="589">
        <v>209</v>
      </c>
    </row>
    <row r="175" spans="1:19" ht="14.45" customHeight="1" x14ac:dyDescent="0.2">
      <c r="A175" s="570"/>
      <c r="B175" s="571" t="s">
        <v>1045</v>
      </c>
      <c r="C175" s="571" t="s">
        <v>492</v>
      </c>
      <c r="D175" s="571" t="s">
        <v>921</v>
      </c>
      <c r="E175" s="571" t="s">
        <v>1046</v>
      </c>
      <c r="F175" s="571" t="s">
        <v>1049</v>
      </c>
      <c r="G175" s="571" t="s">
        <v>1050</v>
      </c>
      <c r="H175" s="588"/>
      <c r="I175" s="588"/>
      <c r="J175" s="571"/>
      <c r="K175" s="571"/>
      <c r="L175" s="588"/>
      <c r="M175" s="588"/>
      <c r="N175" s="571"/>
      <c r="O175" s="571"/>
      <c r="P175" s="588">
        <v>2582</v>
      </c>
      <c r="Q175" s="588">
        <v>540732</v>
      </c>
      <c r="R175" s="576"/>
      <c r="S175" s="589">
        <v>209.42370255615802</v>
      </c>
    </row>
    <row r="176" spans="1:19" ht="14.45" customHeight="1" x14ac:dyDescent="0.2">
      <c r="A176" s="570"/>
      <c r="B176" s="571" t="s">
        <v>1045</v>
      </c>
      <c r="C176" s="571" t="s">
        <v>492</v>
      </c>
      <c r="D176" s="571" t="s">
        <v>921</v>
      </c>
      <c r="E176" s="571" t="s">
        <v>1046</v>
      </c>
      <c r="F176" s="571" t="s">
        <v>1051</v>
      </c>
      <c r="G176" s="571" t="s">
        <v>1052</v>
      </c>
      <c r="H176" s="588"/>
      <c r="I176" s="588"/>
      <c r="J176" s="571"/>
      <c r="K176" s="571"/>
      <c r="L176" s="588"/>
      <c r="M176" s="588"/>
      <c r="N176" s="571"/>
      <c r="O176" s="571"/>
      <c r="P176" s="588">
        <v>174</v>
      </c>
      <c r="Q176" s="588">
        <v>36366</v>
      </c>
      <c r="R176" s="576"/>
      <c r="S176" s="589">
        <v>209</v>
      </c>
    </row>
    <row r="177" spans="1:19" ht="14.45" customHeight="1" x14ac:dyDescent="0.2">
      <c r="A177" s="570"/>
      <c r="B177" s="571" t="s">
        <v>1045</v>
      </c>
      <c r="C177" s="571" t="s">
        <v>492</v>
      </c>
      <c r="D177" s="571" t="s">
        <v>587</v>
      </c>
      <c r="E177" s="571" t="s">
        <v>1046</v>
      </c>
      <c r="F177" s="571" t="s">
        <v>1049</v>
      </c>
      <c r="G177" s="571" t="s">
        <v>1050</v>
      </c>
      <c r="H177" s="588"/>
      <c r="I177" s="588"/>
      <c r="J177" s="571"/>
      <c r="K177" s="571"/>
      <c r="L177" s="588"/>
      <c r="M177" s="588"/>
      <c r="N177" s="571"/>
      <c r="O177" s="571"/>
      <c r="P177" s="588">
        <v>184</v>
      </c>
      <c r="Q177" s="588">
        <v>38622</v>
      </c>
      <c r="R177" s="576"/>
      <c r="S177" s="589">
        <v>209.90217391304347</v>
      </c>
    </row>
    <row r="178" spans="1:19" ht="14.45" customHeight="1" x14ac:dyDescent="0.2">
      <c r="A178" s="570"/>
      <c r="B178" s="571" t="s">
        <v>1045</v>
      </c>
      <c r="C178" s="571" t="s">
        <v>492</v>
      </c>
      <c r="D178" s="571" t="s">
        <v>951</v>
      </c>
      <c r="E178" s="571" t="s">
        <v>1046</v>
      </c>
      <c r="F178" s="571" t="s">
        <v>1047</v>
      </c>
      <c r="G178" s="571" t="s">
        <v>1048</v>
      </c>
      <c r="H178" s="588"/>
      <c r="I178" s="588"/>
      <c r="J178" s="571"/>
      <c r="K178" s="571"/>
      <c r="L178" s="588"/>
      <c r="M178" s="588"/>
      <c r="N178" s="571"/>
      <c r="O178" s="571"/>
      <c r="P178" s="588">
        <v>78</v>
      </c>
      <c r="Q178" s="588">
        <v>16302</v>
      </c>
      <c r="R178" s="576"/>
      <c r="S178" s="589">
        <v>209</v>
      </c>
    </row>
    <row r="179" spans="1:19" ht="14.45" customHeight="1" x14ac:dyDescent="0.2">
      <c r="A179" s="570"/>
      <c r="B179" s="571" t="s">
        <v>1045</v>
      </c>
      <c r="C179" s="571" t="s">
        <v>492</v>
      </c>
      <c r="D179" s="571" t="s">
        <v>951</v>
      </c>
      <c r="E179" s="571" t="s">
        <v>1046</v>
      </c>
      <c r="F179" s="571" t="s">
        <v>1049</v>
      </c>
      <c r="G179" s="571" t="s">
        <v>1050</v>
      </c>
      <c r="H179" s="588"/>
      <c r="I179" s="588"/>
      <c r="J179" s="571"/>
      <c r="K179" s="571"/>
      <c r="L179" s="588"/>
      <c r="M179" s="588"/>
      <c r="N179" s="571"/>
      <c r="O179" s="571"/>
      <c r="P179" s="588">
        <v>161</v>
      </c>
      <c r="Q179" s="588">
        <v>33829</v>
      </c>
      <c r="R179" s="576"/>
      <c r="S179" s="589">
        <v>210.11801242236024</v>
      </c>
    </row>
    <row r="180" spans="1:19" ht="14.45" customHeight="1" x14ac:dyDescent="0.2">
      <c r="A180" s="570"/>
      <c r="B180" s="571" t="s">
        <v>1045</v>
      </c>
      <c r="C180" s="571" t="s">
        <v>492</v>
      </c>
      <c r="D180" s="571" t="s">
        <v>955</v>
      </c>
      <c r="E180" s="571" t="s">
        <v>1046</v>
      </c>
      <c r="F180" s="571" t="s">
        <v>1049</v>
      </c>
      <c r="G180" s="571" t="s">
        <v>1050</v>
      </c>
      <c r="H180" s="588"/>
      <c r="I180" s="588"/>
      <c r="J180" s="571"/>
      <c r="K180" s="571"/>
      <c r="L180" s="588"/>
      <c r="M180" s="588"/>
      <c r="N180" s="571"/>
      <c r="O180" s="571"/>
      <c r="P180" s="588">
        <v>100</v>
      </c>
      <c r="Q180" s="588">
        <v>21100</v>
      </c>
      <c r="R180" s="576"/>
      <c r="S180" s="589">
        <v>211</v>
      </c>
    </row>
    <row r="181" spans="1:19" ht="14.45" customHeight="1" x14ac:dyDescent="0.2">
      <c r="A181" s="570"/>
      <c r="B181" s="571" t="s">
        <v>1045</v>
      </c>
      <c r="C181" s="571" t="s">
        <v>492</v>
      </c>
      <c r="D181" s="571" t="s">
        <v>995</v>
      </c>
      <c r="E181" s="571" t="s">
        <v>1046</v>
      </c>
      <c r="F181" s="571" t="s">
        <v>1049</v>
      </c>
      <c r="G181" s="571" t="s">
        <v>1050</v>
      </c>
      <c r="H181" s="588"/>
      <c r="I181" s="588"/>
      <c r="J181" s="571"/>
      <c r="K181" s="571"/>
      <c r="L181" s="588"/>
      <c r="M181" s="588"/>
      <c r="N181" s="571"/>
      <c r="O181" s="571"/>
      <c r="P181" s="588">
        <v>131</v>
      </c>
      <c r="Q181" s="588">
        <v>27641</v>
      </c>
      <c r="R181" s="576"/>
      <c r="S181" s="589">
        <v>211</v>
      </c>
    </row>
    <row r="182" spans="1:19" ht="14.45" customHeight="1" x14ac:dyDescent="0.2">
      <c r="A182" s="570"/>
      <c r="B182" s="571" t="s">
        <v>1045</v>
      </c>
      <c r="C182" s="571" t="s">
        <v>492</v>
      </c>
      <c r="D182" s="571" t="s">
        <v>999</v>
      </c>
      <c r="E182" s="571" t="s">
        <v>1046</v>
      </c>
      <c r="F182" s="571" t="s">
        <v>1049</v>
      </c>
      <c r="G182" s="571" t="s">
        <v>1050</v>
      </c>
      <c r="H182" s="588"/>
      <c r="I182" s="588"/>
      <c r="J182" s="571"/>
      <c r="K182" s="571"/>
      <c r="L182" s="588"/>
      <c r="M182" s="588"/>
      <c r="N182" s="571"/>
      <c r="O182" s="571"/>
      <c r="P182" s="588">
        <v>124</v>
      </c>
      <c r="Q182" s="588">
        <v>26044</v>
      </c>
      <c r="R182" s="576"/>
      <c r="S182" s="589">
        <v>210.03225806451613</v>
      </c>
    </row>
    <row r="183" spans="1:19" ht="14.45" customHeight="1" x14ac:dyDescent="0.2">
      <c r="A183" s="570"/>
      <c r="B183" s="571" t="s">
        <v>1045</v>
      </c>
      <c r="C183" s="571" t="s">
        <v>492</v>
      </c>
      <c r="D183" s="571" t="s">
        <v>1022</v>
      </c>
      <c r="E183" s="571" t="s">
        <v>1046</v>
      </c>
      <c r="F183" s="571" t="s">
        <v>1049</v>
      </c>
      <c r="G183" s="571" t="s">
        <v>1050</v>
      </c>
      <c r="H183" s="588"/>
      <c r="I183" s="588"/>
      <c r="J183" s="571"/>
      <c r="K183" s="571"/>
      <c r="L183" s="588"/>
      <c r="M183" s="588"/>
      <c r="N183" s="571"/>
      <c r="O183" s="571"/>
      <c r="P183" s="588">
        <v>270</v>
      </c>
      <c r="Q183" s="588">
        <v>56816</v>
      </c>
      <c r="R183" s="576"/>
      <c r="S183" s="589">
        <v>210.42962962962963</v>
      </c>
    </row>
    <row r="184" spans="1:19" ht="14.45" customHeight="1" x14ac:dyDescent="0.2">
      <c r="A184" s="570"/>
      <c r="B184" s="571" t="s">
        <v>1045</v>
      </c>
      <c r="C184" s="571" t="s">
        <v>492</v>
      </c>
      <c r="D184" s="571" t="s">
        <v>1023</v>
      </c>
      <c r="E184" s="571" t="s">
        <v>1046</v>
      </c>
      <c r="F184" s="571" t="s">
        <v>1049</v>
      </c>
      <c r="G184" s="571" t="s">
        <v>1050</v>
      </c>
      <c r="H184" s="588"/>
      <c r="I184" s="588"/>
      <c r="J184" s="571"/>
      <c r="K184" s="571"/>
      <c r="L184" s="588"/>
      <c r="M184" s="588"/>
      <c r="N184" s="571"/>
      <c r="O184" s="571"/>
      <c r="P184" s="588">
        <v>114</v>
      </c>
      <c r="Q184" s="588">
        <v>23826</v>
      </c>
      <c r="R184" s="576"/>
      <c r="S184" s="589">
        <v>209</v>
      </c>
    </row>
    <row r="185" spans="1:19" ht="14.45" customHeight="1" x14ac:dyDescent="0.2">
      <c r="A185" s="570"/>
      <c r="B185" s="571" t="s">
        <v>1045</v>
      </c>
      <c r="C185" s="571" t="s">
        <v>492</v>
      </c>
      <c r="D185" s="571" t="s">
        <v>1037</v>
      </c>
      <c r="E185" s="571" t="s">
        <v>1046</v>
      </c>
      <c r="F185" s="571" t="s">
        <v>1049</v>
      </c>
      <c r="G185" s="571" t="s">
        <v>1050</v>
      </c>
      <c r="H185" s="588"/>
      <c r="I185" s="588"/>
      <c r="J185" s="571"/>
      <c r="K185" s="571"/>
      <c r="L185" s="588"/>
      <c r="M185" s="588"/>
      <c r="N185" s="571"/>
      <c r="O185" s="571"/>
      <c r="P185" s="588">
        <v>80</v>
      </c>
      <c r="Q185" s="588">
        <v>16880</v>
      </c>
      <c r="R185" s="576"/>
      <c r="S185" s="589">
        <v>211</v>
      </c>
    </row>
    <row r="186" spans="1:19" ht="14.45" customHeight="1" x14ac:dyDescent="0.2">
      <c r="A186" s="570"/>
      <c r="B186" s="571" t="s">
        <v>1045</v>
      </c>
      <c r="C186" s="571" t="s">
        <v>492</v>
      </c>
      <c r="D186" s="571" t="s">
        <v>1028</v>
      </c>
      <c r="E186" s="571" t="s">
        <v>1046</v>
      </c>
      <c r="F186" s="571" t="s">
        <v>1049</v>
      </c>
      <c r="G186" s="571" t="s">
        <v>1050</v>
      </c>
      <c r="H186" s="588"/>
      <c r="I186" s="588"/>
      <c r="J186" s="571"/>
      <c r="K186" s="571"/>
      <c r="L186" s="588"/>
      <c r="M186" s="588"/>
      <c r="N186" s="571"/>
      <c r="O186" s="571"/>
      <c r="P186" s="588">
        <v>287</v>
      </c>
      <c r="Q186" s="588">
        <v>60269</v>
      </c>
      <c r="R186" s="576"/>
      <c r="S186" s="589">
        <v>209.9965156794425</v>
      </c>
    </row>
    <row r="187" spans="1:19" ht="14.45" customHeight="1" x14ac:dyDescent="0.2">
      <c r="A187" s="570"/>
      <c r="B187" s="571" t="s">
        <v>1045</v>
      </c>
      <c r="C187" s="571" t="s">
        <v>492</v>
      </c>
      <c r="D187" s="571" t="s">
        <v>1006</v>
      </c>
      <c r="E187" s="571" t="s">
        <v>1046</v>
      </c>
      <c r="F187" s="571" t="s">
        <v>1049</v>
      </c>
      <c r="G187" s="571" t="s">
        <v>1050</v>
      </c>
      <c r="H187" s="588"/>
      <c r="I187" s="588"/>
      <c r="J187" s="571"/>
      <c r="K187" s="571"/>
      <c r="L187" s="588"/>
      <c r="M187" s="588"/>
      <c r="N187" s="571"/>
      <c r="O187" s="571"/>
      <c r="P187" s="588">
        <v>103</v>
      </c>
      <c r="Q187" s="588">
        <v>21527</v>
      </c>
      <c r="R187" s="576"/>
      <c r="S187" s="589">
        <v>209</v>
      </c>
    </row>
    <row r="188" spans="1:19" ht="14.45" customHeight="1" x14ac:dyDescent="0.2">
      <c r="A188" s="570"/>
      <c r="B188" s="571" t="s">
        <v>1045</v>
      </c>
      <c r="C188" s="571" t="s">
        <v>492</v>
      </c>
      <c r="D188" s="571" t="s">
        <v>954</v>
      </c>
      <c r="E188" s="571" t="s">
        <v>1046</v>
      </c>
      <c r="F188" s="571" t="s">
        <v>1049</v>
      </c>
      <c r="G188" s="571" t="s">
        <v>1050</v>
      </c>
      <c r="H188" s="588"/>
      <c r="I188" s="588"/>
      <c r="J188" s="571"/>
      <c r="K188" s="571"/>
      <c r="L188" s="588"/>
      <c r="M188" s="588"/>
      <c r="N188" s="571"/>
      <c r="O188" s="571"/>
      <c r="P188" s="588">
        <v>30</v>
      </c>
      <c r="Q188" s="588">
        <v>6270</v>
      </c>
      <c r="R188" s="576"/>
      <c r="S188" s="589">
        <v>209</v>
      </c>
    </row>
    <row r="189" spans="1:19" ht="14.45" customHeight="1" x14ac:dyDescent="0.2">
      <c r="A189" s="570"/>
      <c r="B189" s="571" t="s">
        <v>1045</v>
      </c>
      <c r="C189" s="571" t="s">
        <v>492</v>
      </c>
      <c r="D189" s="571" t="s">
        <v>588</v>
      </c>
      <c r="E189" s="571" t="s">
        <v>1046</v>
      </c>
      <c r="F189" s="571" t="s">
        <v>1049</v>
      </c>
      <c r="G189" s="571" t="s">
        <v>1050</v>
      </c>
      <c r="H189" s="588"/>
      <c r="I189" s="588"/>
      <c r="J189" s="571"/>
      <c r="K189" s="571"/>
      <c r="L189" s="588"/>
      <c r="M189" s="588"/>
      <c r="N189" s="571"/>
      <c r="O189" s="571"/>
      <c r="P189" s="588">
        <v>353</v>
      </c>
      <c r="Q189" s="588">
        <v>74483</v>
      </c>
      <c r="R189" s="576"/>
      <c r="S189" s="589">
        <v>211</v>
      </c>
    </row>
    <row r="190" spans="1:19" ht="14.45" customHeight="1" x14ac:dyDescent="0.2">
      <c r="A190" s="570"/>
      <c r="B190" s="571" t="s">
        <v>1045</v>
      </c>
      <c r="C190" s="571" t="s">
        <v>492</v>
      </c>
      <c r="D190" s="571" t="s">
        <v>978</v>
      </c>
      <c r="E190" s="571" t="s">
        <v>1046</v>
      </c>
      <c r="F190" s="571" t="s">
        <v>1047</v>
      </c>
      <c r="G190" s="571" t="s">
        <v>1048</v>
      </c>
      <c r="H190" s="588"/>
      <c r="I190" s="588"/>
      <c r="J190" s="571"/>
      <c r="K190" s="571"/>
      <c r="L190" s="588"/>
      <c r="M190" s="588"/>
      <c r="N190" s="571"/>
      <c r="O190" s="571"/>
      <c r="P190" s="588">
        <v>70</v>
      </c>
      <c r="Q190" s="588">
        <v>14630</v>
      </c>
      <c r="R190" s="576"/>
      <c r="S190" s="589">
        <v>209</v>
      </c>
    </row>
    <row r="191" spans="1:19" ht="14.45" customHeight="1" x14ac:dyDescent="0.2">
      <c r="A191" s="570"/>
      <c r="B191" s="571" t="s">
        <v>1045</v>
      </c>
      <c r="C191" s="571" t="s">
        <v>492</v>
      </c>
      <c r="D191" s="571" t="s">
        <v>978</v>
      </c>
      <c r="E191" s="571" t="s">
        <v>1046</v>
      </c>
      <c r="F191" s="571" t="s">
        <v>1049</v>
      </c>
      <c r="G191" s="571" t="s">
        <v>1050</v>
      </c>
      <c r="H191" s="588"/>
      <c r="I191" s="588"/>
      <c r="J191" s="571"/>
      <c r="K191" s="571"/>
      <c r="L191" s="588"/>
      <c r="M191" s="588"/>
      <c r="N191" s="571"/>
      <c r="O191" s="571"/>
      <c r="P191" s="588">
        <v>51</v>
      </c>
      <c r="Q191" s="588">
        <v>10659</v>
      </c>
      <c r="R191" s="576"/>
      <c r="S191" s="589">
        <v>209</v>
      </c>
    </row>
    <row r="192" spans="1:19" ht="14.45" customHeight="1" x14ac:dyDescent="0.2">
      <c r="A192" s="570" t="s">
        <v>1053</v>
      </c>
      <c r="B192" s="571" t="s">
        <v>1054</v>
      </c>
      <c r="C192" s="571" t="s">
        <v>475</v>
      </c>
      <c r="D192" s="571" t="s">
        <v>921</v>
      </c>
      <c r="E192" s="571" t="s">
        <v>1055</v>
      </c>
      <c r="F192" s="571" t="s">
        <v>1056</v>
      </c>
      <c r="G192" s="571" t="s">
        <v>1057</v>
      </c>
      <c r="H192" s="588">
        <v>6.8000000000000007</v>
      </c>
      <c r="I192" s="588">
        <v>369.74</v>
      </c>
      <c r="J192" s="571"/>
      <c r="K192" s="571">
        <v>54.3735294117647</v>
      </c>
      <c r="L192" s="588">
        <v>1.4</v>
      </c>
      <c r="M192" s="588">
        <v>76.19</v>
      </c>
      <c r="N192" s="571"/>
      <c r="O192" s="571">
        <v>54.421428571428571</v>
      </c>
      <c r="P192" s="588"/>
      <c r="Q192" s="588"/>
      <c r="R192" s="576"/>
      <c r="S192" s="589"/>
    </row>
    <row r="193" spans="1:19" ht="14.45" customHeight="1" x14ac:dyDescent="0.2">
      <c r="A193" s="570" t="s">
        <v>1053</v>
      </c>
      <c r="B193" s="571" t="s">
        <v>1054</v>
      </c>
      <c r="C193" s="571" t="s">
        <v>475</v>
      </c>
      <c r="D193" s="571" t="s">
        <v>921</v>
      </c>
      <c r="E193" s="571" t="s">
        <v>1055</v>
      </c>
      <c r="F193" s="571" t="s">
        <v>1058</v>
      </c>
      <c r="G193" s="571"/>
      <c r="H193" s="588"/>
      <c r="I193" s="588"/>
      <c r="J193" s="571"/>
      <c r="K193" s="571"/>
      <c r="L193" s="588">
        <v>0.2</v>
      </c>
      <c r="M193" s="588">
        <v>27.28</v>
      </c>
      <c r="N193" s="571"/>
      <c r="O193" s="571">
        <v>136.4</v>
      </c>
      <c r="P193" s="588"/>
      <c r="Q193" s="588"/>
      <c r="R193" s="576"/>
      <c r="S193" s="589"/>
    </row>
    <row r="194" spans="1:19" ht="14.45" customHeight="1" x14ac:dyDescent="0.2">
      <c r="A194" s="570" t="s">
        <v>1053</v>
      </c>
      <c r="B194" s="571" t="s">
        <v>1054</v>
      </c>
      <c r="C194" s="571" t="s">
        <v>475</v>
      </c>
      <c r="D194" s="571" t="s">
        <v>921</v>
      </c>
      <c r="E194" s="571" t="s">
        <v>1055</v>
      </c>
      <c r="F194" s="571" t="s">
        <v>1059</v>
      </c>
      <c r="G194" s="571" t="s">
        <v>1060</v>
      </c>
      <c r="H194" s="588">
        <v>0.60000000000000009</v>
      </c>
      <c r="I194" s="588">
        <v>30.36</v>
      </c>
      <c r="J194" s="571"/>
      <c r="K194" s="571">
        <v>50.599999999999994</v>
      </c>
      <c r="L194" s="588">
        <v>2.5</v>
      </c>
      <c r="M194" s="588">
        <v>108.61999999999999</v>
      </c>
      <c r="N194" s="571"/>
      <c r="O194" s="571">
        <v>43.447999999999993</v>
      </c>
      <c r="P194" s="588"/>
      <c r="Q194" s="588"/>
      <c r="R194" s="576"/>
      <c r="S194" s="589"/>
    </row>
    <row r="195" spans="1:19" ht="14.45" customHeight="1" x14ac:dyDescent="0.2">
      <c r="A195" s="570" t="s">
        <v>1053</v>
      </c>
      <c r="B195" s="571" t="s">
        <v>1054</v>
      </c>
      <c r="C195" s="571" t="s">
        <v>475</v>
      </c>
      <c r="D195" s="571" t="s">
        <v>921</v>
      </c>
      <c r="E195" s="571" t="s">
        <v>1055</v>
      </c>
      <c r="F195" s="571" t="s">
        <v>1061</v>
      </c>
      <c r="G195" s="571" t="s">
        <v>1062</v>
      </c>
      <c r="H195" s="588">
        <v>0.1</v>
      </c>
      <c r="I195" s="588">
        <v>17.7</v>
      </c>
      <c r="J195" s="571"/>
      <c r="K195" s="571">
        <v>176.99999999999997</v>
      </c>
      <c r="L195" s="588">
        <v>0.2</v>
      </c>
      <c r="M195" s="588">
        <v>35.4</v>
      </c>
      <c r="N195" s="571"/>
      <c r="O195" s="571">
        <v>176.99999999999997</v>
      </c>
      <c r="P195" s="588"/>
      <c r="Q195" s="588"/>
      <c r="R195" s="576"/>
      <c r="S195" s="589"/>
    </row>
    <row r="196" spans="1:19" ht="14.45" customHeight="1" x14ac:dyDescent="0.2">
      <c r="A196" s="570" t="s">
        <v>1053</v>
      </c>
      <c r="B196" s="571" t="s">
        <v>1054</v>
      </c>
      <c r="C196" s="571" t="s">
        <v>475</v>
      </c>
      <c r="D196" s="571" t="s">
        <v>921</v>
      </c>
      <c r="E196" s="571" t="s">
        <v>1055</v>
      </c>
      <c r="F196" s="571" t="s">
        <v>1063</v>
      </c>
      <c r="G196" s="571" t="s">
        <v>562</v>
      </c>
      <c r="H196" s="588">
        <v>0.8</v>
      </c>
      <c r="I196" s="588">
        <v>3.84</v>
      </c>
      <c r="J196" s="571"/>
      <c r="K196" s="571">
        <v>4.8</v>
      </c>
      <c r="L196" s="588">
        <v>1</v>
      </c>
      <c r="M196" s="588">
        <v>4.8</v>
      </c>
      <c r="N196" s="571"/>
      <c r="O196" s="571">
        <v>4.8</v>
      </c>
      <c r="P196" s="588"/>
      <c r="Q196" s="588"/>
      <c r="R196" s="576"/>
      <c r="S196" s="589"/>
    </row>
    <row r="197" spans="1:19" ht="14.45" customHeight="1" x14ac:dyDescent="0.2">
      <c r="A197" s="570" t="s">
        <v>1053</v>
      </c>
      <c r="B197" s="571" t="s">
        <v>1054</v>
      </c>
      <c r="C197" s="571" t="s">
        <v>475</v>
      </c>
      <c r="D197" s="571" t="s">
        <v>921</v>
      </c>
      <c r="E197" s="571" t="s">
        <v>1055</v>
      </c>
      <c r="F197" s="571" t="s">
        <v>1063</v>
      </c>
      <c r="G197" s="571" t="s">
        <v>1064</v>
      </c>
      <c r="H197" s="588">
        <v>0.90000000000000013</v>
      </c>
      <c r="I197" s="588">
        <v>4.32</v>
      </c>
      <c r="J197" s="571"/>
      <c r="K197" s="571">
        <v>4.8</v>
      </c>
      <c r="L197" s="588">
        <v>1.85</v>
      </c>
      <c r="M197" s="588">
        <v>8.8800000000000008</v>
      </c>
      <c r="N197" s="571"/>
      <c r="O197" s="571">
        <v>4.8</v>
      </c>
      <c r="P197" s="588"/>
      <c r="Q197" s="588"/>
      <c r="R197" s="576"/>
      <c r="S197" s="589"/>
    </row>
    <row r="198" spans="1:19" ht="14.45" customHeight="1" x14ac:dyDescent="0.2">
      <c r="A198" s="570" t="s">
        <v>1053</v>
      </c>
      <c r="B198" s="571" t="s">
        <v>1054</v>
      </c>
      <c r="C198" s="571" t="s">
        <v>475</v>
      </c>
      <c r="D198" s="571" t="s">
        <v>921</v>
      </c>
      <c r="E198" s="571" t="s">
        <v>1055</v>
      </c>
      <c r="F198" s="571" t="s">
        <v>1065</v>
      </c>
      <c r="G198" s="571" t="s">
        <v>1066</v>
      </c>
      <c r="H198" s="588"/>
      <c r="I198" s="588"/>
      <c r="J198" s="571"/>
      <c r="K198" s="571"/>
      <c r="L198" s="588">
        <v>0.7</v>
      </c>
      <c r="M198" s="588">
        <v>554.96</v>
      </c>
      <c r="N198" s="571"/>
      <c r="O198" s="571">
        <v>792.80000000000007</v>
      </c>
      <c r="P198" s="588"/>
      <c r="Q198" s="588"/>
      <c r="R198" s="576"/>
      <c r="S198" s="589"/>
    </row>
    <row r="199" spans="1:19" ht="14.45" customHeight="1" x14ac:dyDescent="0.2">
      <c r="A199" s="570" t="s">
        <v>1053</v>
      </c>
      <c r="B199" s="571" t="s">
        <v>1054</v>
      </c>
      <c r="C199" s="571" t="s">
        <v>475</v>
      </c>
      <c r="D199" s="571" t="s">
        <v>921</v>
      </c>
      <c r="E199" s="571" t="s">
        <v>1055</v>
      </c>
      <c r="F199" s="571" t="s">
        <v>1067</v>
      </c>
      <c r="G199" s="571" t="s">
        <v>1068</v>
      </c>
      <c r="H199" s="588"/>
      <c r="I199" s="588"/>
      <c r="J199" s="571"/>
      <c r="K199" s="571"/>
      <c r="L199" s="588">
        <v>0.5</v>
      </c>
      <c r="M199" s="588">
        <v>54.96</v>
      </c>
      <c r="N199" s="571"/>
      <c r="O199" s="571">
        <v>109.92</v>
      </c>
      <c r="P199" s="588"/>
      <c r="Q199" s="588"/>
      <c r="R199" s="576"/>
      <c r="S199" s="589"/>
    </row>
    <row r="200" spans="1:19" ht="14.45" customHeight="1" x14ac:dyDescent="0.2">
      <c r="A200" s="570" t="s">
        <v>1053</v>
      </c>
      <c r="B200" s="571" t="s">
        <v>1054</v>
      </c>
      <c r="C200" s="571" t="s">
        <v>475</v>
      </c>
      <c r="D200" s="571" t="s">
        <v>921</v>
      </c>
      <c r="E200" s="571" t="s">
        <v>1055</v>
      </c>
      <c r="F200" s="571" t="s">
        <v>1069</v>
      </c>
      <c r="G200" s="571" t="s">
        <v>1070</v>
      </c>
      <c r="H200" s="588"/>
      <c r="I200" s="588"/>
      <c r="J200" s="571"/>
      <c r="K200" s="571"/>
      <c r="L200" s="588">
        <v>12.2</v>
      </c>
      <c r="M200" s="588">
        <v>663.68000000000006</v>
      </c>
      <c r="N200" s="571"/>
      <c r="O200" s="571">
        <v>54.400000000000006</v>
      </c>
      <c r="P200" s="588"/>
      <c r="Q200" s="588"/>
      <c r="R200" s="576"/>
      <c r="S200" s="589"/>
    </row>
    <row r="201" spans="1:19" ht="14.45" customHeight="1" x14ac:dyDescent="0.2">
      <c r="A201" s="570" t="s">
        <v>1053</v>
      </c>
      <c r="B201" s="571" t="s">
        <v>1054</v>
      </c>
      <c r="C201" s="571" t="s">
        <v>475</v>
      </c>
      <c r="D201" s="571" t="s">
        <v>921</v>
      </c>
      <c r="E201" s="571" t="s">
        <v>1046</v>
      </c>
      <c r="F201" s="571" t="s">
        <v>1071</v>
      </c>
      <c r="G201" s="571" t="s">
        <v>1072</v>
      </c>
      <c r="H201" s="588">
        <v>40</v>
      </c>
      <c r="I201" s="588">
        <v>7400</v>
      </c>
      <c r="J201" s="571"/>
      <c r="K201" s="571">
        <v>185</v>
      </c>
      <c r="L201" s="588">
        <v>27</v>
      </c>
      <c r="M201" s="588">
        <v>5022</v>
      </c>
      <c r="N201" s="571"/>
      <c r="O201" s="571">
        <v>186</v>
      </c>
      <c r="P201" s="588">
        <v>25</v>
      </c>
      <c r="Q201" s="588">
        <v>5000</v>
      </c>
      <c r="R201" s="576"/>
      <c r="S201" s="589">
        <v>200</v>
      </c>
    </row>
    <row r="202" spans="1:19" ht="14.45" customHeight="1" x14ac:dyDescent="0.2">
      <c r="A202" s="570" t="s">
        <v>1053</v>
      </c>
      <c r="B202" s="571" t="s">
        <v>1054</v>
      </c>
      <c r="C202" s="571" t="s">
        <v>475</v>
      </c>
      <c r="D202" s="571" t="s">
        <v>921</v>
      </c>
      <c r="E202" s="571" t="s">
        <v>1046</v>
      </c>
      <c r="F202" s="571" t="s">
        <v>1073</v>
      </c>
      <c r="G202" s="571" t="s">
        <v>1074</v>
      </c>
      <c r="H202" s="588">
        <v>12</v>
      </c>
      <c r="I202" s="588">
        <v>1464</v>
      </c>
      <c r="J202" s="571"/>
      <c r="K202" s="571">
        <v>122</v>
      </c>
      <c r="L202" s="588">
        <v>177</v>
      </c>
      <c r="M202" s="588">
        <v>21771</v>
      </c>
      <c r="N202" s="571"/>
      <c r="O202" s="571">
        <v>123</v>
      </c>
      <c r="P202" s="588">
        <v>6</v>
      </c>
      <c r="Q202" s="588">
        <v>798</v>
      </c>
      <c r="R202" s="576"/>
      <c r="S202" s="589">
        <v>133</v>
      </c>
    </row>
    <row r="203" spans="1:19" ht="14.45" customHeight="1" x14ac:dyDescent="0.2">
      <c r="A203" s="570" t="s">
        <v>1053</v>
      </c>
      <c r="B203" s="571" t="s">
        <v>1054</v>
      </c>
      <c r="C203" s="571" t="s">
        <v>475</v>
      </c>
      <c r="D203" s="571" t="s">
        <v>921</v>
      </c>
      <c r="E203" s="571" t="s">
        <v>1046</v>
      </c>
      <c r="F203" s="571" t="s">
        <v>1075</v>
      </c>
      <c r="G203" s="571" t="s">
        <v>1076</v>
      </c>
      <c r="H203" s="588">
        <v>349</v>
      </c>
      <c r="I203" s="588">
        <v>13262</v>
      </c>
      <c r="J203" s="571"/>
      <c r="K203" s="571">
        <v>38</v>
      </c>
      <c r="L203" s="588">
        <v>267</v>
      </c>
      <c r="M203" s="588">
        <v>10146</v>
      </c>
      <c r="N203" s="571"/>
      <c r="O203" s="571">
        <v>38</v>
      </c>
      <c r="P203" s="588">
        <v>273</v>
      </c>
      <c r="Q203" s="588">
        <v>10920</v>
      </c>
      <c r="R203" s="576"/>
      <c r="S203" s="589">
        <v>40</v>
      </c>
    </row>
    <row r="204" spans="1:19" ht="14.45" customHeight="1" x14ac:dyDescent="0.2">
      <c r="A204" s="570" t="s">
        <v>1053</v>
      </c>
      <c r="B204" s="571" t="s">
        <v>1054</v>
      </c>
      <c r="C204" s="571" t="s">
        <v>475</v>
      </c>
      <c r="D204" s="571" t="s">
        <v>921</v>
      </c>
      <c r="E204" s="571" t="s">
        <v>1046</v>
      </c>
      <c r="F204" s="571" t="s">
        <v>1077</v>
      </c>
      <c r="G204" s="571" t="s">
        <v>1078</v>
      </c>
      <c r="H204" s="588"/>
      <c r="I204" s="588"/>
      <c r="J204" s="571"/>
      <c r="K204" s="571"/>
      <c r="L204" s="588">
        <v>2</v>
      </c>
      <c r="M204" s="588">
        <v>20</v>
      </c>
      <c r="N204" s="571"/>
      <c r="O204" s="571">
        <v>10</v>
      </c>
      <c r="P204" s="588"/>
      <c r="Q204" s="588"/>
      <c r="R204" s="576"/>
      <c r="S204" s="589"/>
    </row>
    <row r="205" spans="1:19" ht="14.45" customHeight="1" x14ac:dyDescent="0.2">
      <c r="A205" s="570" t="s">
        <v>1053</v>
      </c>
      <c r="B205" s="571" t="s">
        <v>1054</v>
      </c>
      <c r="C205" s="571" t="s">
        <v>475</v>
      </c>
      <c r="D205" s="571" t="s">
        <v>921</v>
      </c>
      <c r="E205" s="571" t="s">
        <v>1046</v>
      </c>
      <c r="F205" s="571" t="s">
        <v>1079</v>
      </c>
      <c r="G205" s="571" t="s">
        <v>1080</v>
      </c>
      <c r="H205" s="588">
        <v>29</v>
      </c>
      <c r="I205" s="588">
        <v>145</v>
      </c>
      <c r="J205" s="571"/>
      <c r="K205" s="571">
        <v>5</v>
      </c>
      <c r="L205" s="588">
        <v>34</v>
      </c>
      <c r="M205" s="588">
        <v>170</v>
      </c>
      <c r="N205" s="571"/>
      <c r="O205" s="571">
        <v>5</v>
      </c>
      <c r="P205" s="588"/>
      <c r="Q205" s="588"/>
      <c r="R205" s="576"/>
      <c r="S205" s="589"/>
    </row>
    <row r="206" spans="1:19" ht="14.45" customHeight="1" x14ac:dyDescent="0.2">
      <c r="A206" s="570" t="s">
        <v>1053</v>
      </c>
      <c r="B206" s="571" t="s">
        <v>1054</v>
      </c>
      <c r="C206" s="571" t="s">
        <v>475</v>
      </c>
      <c r="D206" s="571" t="s">
        <v>921</v>
      </c>
      <c r="E206" s="571" t="s">
        <v>1046</v>
      </c>
      <c r="F206" s="571" t="s">
        <v>1081</v>
      </c>
      <c r="G206" s="571" t="s">
        <v>1082</v>
      </c>
      <c r="H206" s="588">
        <v>2</v>
      </c>
      <c r="I206" s="588">
        <v>10</v>
      </c>
      <c r="J206" s="571"/>
      <c r="K206" s="571">
        <v>5</v>
      </c>
      <c r="L206" s="588">
        <v>21</v>
      </c>
      <c r="M206" s="588">
        <v>105</v>
      </c>
      <c r="N206" s="571"/>
      <c r="O206" s="571">
        <v>5</v>
      </c>
      <c r="P206" s="588"/>
      <c r="Q206" s="588"/>
      <c r="R206" s="576"/>
      <c r="S206" s="589"/>
    </row>
    <row r="207" spans="1:19" ht="14.45" customHeight="1" x14ac:dyDescent="0.2">
      <c r="A207" s="570" t="s">
        <v>1053</v>
      </c>
      <c r="B207" s="571" t="s">
        <v>1054</v>
      </c>
      <c r="C207" s="571" t="s">
        <v>475</v>
      </c>
      <c r="D207" s="571" t="s">
        <v>921</v>
      </c>
      <c r="E207" s="571" t="s">
        <v>1046</v>
      </c>
      <c r="F207" s="571" t="s">
        <v>1083</v>
      </c>
      <c r="G207" s="571" t="s">
        <v>1084</v>
      </c>
      <c r="H207" s="588">
        <v>2</v>
      </c>
      <c r="I207" s="588">
        <v>150</v>
      </c>
      <c r="J207" s="571"/>
      <c r="K207" s="571">
        <v>75</v>
      </c>
      <c r="L207" s="588">
        <v>3</v>
      </c>
      <c r="M207" s="588">
        <v>228</v>
      </c>
      <c r="N207" s="571"/>
      <c r="O207" s="571">
        <v>76</v>
      </c>
      <c r="P207" s="588"/>
      <c r="Q207" s="588"/>
      <c r="R207" s="576"/>
      <c r="S207" s="589"/>
    </row>
    <row r="208" spans="1:19" ht="14.45" customHeight="1" x14ac:dyDescent="0.2">
      <c r="A208" s="570" t="s">
        <v>1053</v>
      </c>
      <c r="B208" s="571" t="s">
        <v>1054</v>
      </c>
      <c r="C208" s="571" t="s">
        <v>475</v>
      </c>
      <c r="D208" s="571" t="s">
        <v>921</v>
      </c>
      <c r="E208" s="571" t="s">
        <v>1046</v>
      </c>
      <c r="F208" s="571" t="s">
        <v>1087</v>
      </c>
      <c r="G208" s="571" t="s">
        <v>1088</v>
      </c>
      <c r="H208" s="588"/>
      <c r="I208" s="588"/>
      <c r="J208" s="571"/>
      <c r="K208" s="571"/>
      <c r="L208" s="588">
        <v>1</v>
      </c>
      <c r="M208" s="588">
        <v>180</v>
      </c>
      <c r="N208" s="571"/>
      <c r="O208" s="571">
        <v>180</v>
      </c>
      <c r="P208" s="588"/>
      <c r="Q208" s="588"/>
      <c r="R208" s="576"/>
      <c r="S208" s="589"/>
    </row>
    <row r="209" spans="1:19" ht="14.45" customHeight="1" x14ac:dyDescent="0.2">
      <c r="A209" s="570" t="s">
        <v>1053</v>
      </c>
      <c r="B209" s="571" t="s">
        <v>1054</v>
      </c>
      <c r="C209" s="571" t="s">
        <v>475</v>
      </c>
      <c r="D209" s="571" t="s">
        <v>921</v>
      </c>
      <c r="E209" s="571" t="s">
        <v>1046</v>
      </c>
      <c r="F209" s="571" t="s">
        <v>1089</v>
      </c>
      <c r="G209" s="571" t="s">
        <v>1090</v>
      </c>
      <c r="H209" s="588">
        <v>244</v>
      </c>
      <c r="I209" s="588">
        <v>66856</v>
      </c>
      <c r="J209" s="571"/>
      <c r="K209" s="571">
        <v>274</v>
      </c>
      <c r="L209" s="588">
        <v>211</v>
      </c>
      <c r="M209" s="588">
        <v>58236</v>
      </c>
      <c r="N209" s="571"/>
      <c r="O209" s="571">
        <v>276</v>
      </c>
      <c r="P209" s="588">
        <v>155</v>
      </c>
      <c r="Q209" s="588">
        <v>44485</v>
      </c>
      <c r="R209" s="576"/>
      <c r="S209" s="589">
        <v>287</v>
      </c>
    </row>
    <row r="210" spans="1:19" ht="14.45" customHeight="1" x14ac:dyDescent="0.2">
      <c r="A210" s="570" t="s">
        <v>1053</v>
      </c>
      <c r="B210" s="571" t="s">
        <v>1054</v>
      </c>
      <c r="C210" s="571" t="s">
        <v>475</v>
      </c>
      <c r="D210" s="571" t="s">
        <v>921</v>
      </c>
      <c r="E210" s="571" t="s">
        <v>1046</v>
      </c>
      <c r="F210" s="571" t="s">
        <v>1091</v>
      </c>
      <c r="G210" s="571" t="s">
        <v>1092</v>
      </c>
      <c r="H210" s="588">
        <v>2</v>
      </c>
      <c r="I210" s="588">
        <v>66.66</v>
      </c>
      <c r="J210" s="571"/>
      <c r="K210" s="571">
        <v>33.33</v>
      </c>
      <c r="L210" s="588">
        <v>129</v>
      </c>
      <c r="M210" s="588">
        <v>4300</v>
      </c>
      <c r="N210" s="571"/>
      <c r="O210" s="571">
        <v>33.333333333333336</v>
      </c>
      <c r="P210" s="588">
        <v>1</v>
      </c>
      <c r="Q210" s="588">
        <v>45.56</v>
      </c>
      <c r="R210" s="576"/>
      <c r="S210" s="589">
        <v>45.56</v>
      </c>
    </row>
    <row r="211" spans="1:19" ht="14.45" customHeight="1" x14ac:dyDescent="0.2">
      <c r="A211" s="570" t="s">
        <v>1053</v>
      </c>
      <c r="B211" s="571" t="s">
        <v>1054</v>
      </c>
      <c r="C211" s="571" t="s">
        <v>475</v>
      </c>
      <c r="D211" s="571" t="s">
        <v>921</v>
      </c>
      <c r="E211" s="571" t="s">
        <v>1046</v>
      </c>
      <c r="F211" s="571" t="s">
        <v>1093</v>
      </c>
      <c r="G211" s="571" t="s">
        <v>1094</v>
      </c>
      <c r="H211" s="588">
        <v>300</v>
      </c>
      <c r="I211" s="588">
        <v>11400</v>
      </c>
      <c r="J211" s="571"/>
      <c r="K211" s="571">
        <v>38</v>
      </c>
      <c r="L211" s="588">
        <v>210</v>
      </c>
      <c r="M211" s="588">
        <v>7980</v>
      </c>
      <c r="N211" s="571"/>
      <c r="O211" s="571">
        <v>38</v>
      </c>
      <c r="P211" s="588">
        <v>722</v>
      </c>
      <c r="Q211" s="588">
        <v>28158</v>
      </c>
      <c r="R211" s="576"/>
      <c r="S211" s="589">
        <v>39</v>
      </c>
    </row>
    <row r="212" spans="1:19" ht="14.45" customHeight="1" x14ac:dyDescent="0.2">
      <c r="A212" s="570" t="s">
        <v>1053</v>
      </c>
      <c r="B212" s="571" t="s">
        <v>1054</v>
      </c>
      <c r="C212" s="571" t="s">
        <v>475</v>
      </c>
      <c r="D212" s="571" t="s">
        <v>921</v>
      </c>
      <c r="E212" s="571" t="s">
        <v>1046</v>
      </c>
      <c r="F212" s="571" t="s">
        <v>1095</v>
      </c>
      <c r="G212" s="571" t="s">
        <v>1096</v>
      </c>
      <c r="H212" s="588">
        <v>17</v>
      </c>
      <c r="I212" s="588">
        <v>2295</v>
      </c>
      <c r="J212" s="571"/>
      <c r="K212" s="571">
        <v>135</v>
      </c>
      <c r="L212" s="588">
        <v>71</v>
      </c>
      <c r="M212" s="588">
        <v>9727</v>
      </c>
      <c r="N212" s="571"/>
      <c r="O212" s="571">
        <v>137</v>
      </c>
      <c r="P212" s="588"/>
      <c r="Q212" s="588"/>
      <c r="R212" s="576"/>
      <c r="S212" s="589"/>
    </row>
    <row r="213" spans="1:19" ht="14.45" customHeight="1" x14ac:dyDescent="0.2">
      <c r="A213" s="570" t="s">
        <v>1053</v>
      </c>
      <c r="B213" s="571" t="s">
        <v>1054</v>
      </c>
      <c r="C213" s="571" t="s">
        <v>475</v>
      </c>
      <c r="D213" s="571" t="s">
        <v>921</v>
      </c>
      <c r="E213" s="571" t="s">
        <v>1046</v>
      </c>
      <c r="F213" s="571" t="s">
        <v>1097</v>
      </c>
      <c r="G213" s="571" t="s">
        <v>1098</v>
      </c>
      <c r="H213" s="588">
        <v>851</v>
      </c>
      <c r="I213" s="588">
        <v>63825</v>
      </c>
      <c r="J213" s="571"/>
      <c r="K213" s="571">
        <v>75</v>
      </c>
      <c r="L213" s="588">
        <v>846</v>
      </c>
      <c r="M213" s="588">
        <v>64296</v>
      </c>
      <c r="N213" s="571"/>
      <c r="O213" s="571">
        <v>76</v>
      </c>
      <c r="P213" s="588">
        <v>616</v>
      </c>
      <c r="Q213" s="588">
        <v>49896</v>
      </c>
      <c r="R213" s="576"/>
      <c r="S213" s="589">
        <v>81</v>
      </c>
    </row>
    <row r="214" spans="1:19" ht="14.45" customHeight="1" x14ac:dyDescent="0.2">
      <c r="A214" s="570" t="s">
        <v>1053</v>
      </c>
      <c r="B214" s="571" t="s">
        <v>1054</v>
      </c>
      <c r="C214" s="571" t="s">
        <v>475</v>
      </c>
      <c r="D214" s="571" t="s">
        <v>921</v>
      </c>
      <c r="E214" s="571" t="s">
        <v>1046</v>
      </c>
      <c r="F214" s="571" t="s">
        <v>1099</v>
      </c>
      <c r="G214" s="571" t="s">
        <v>1100</v>
      </c>
      <c r="H214" s="588"/>
      <c r="I214" s="588"/>
      <c r="J214" s="571"/>
      <c r="K214" s="571"/>
      <c r="L214" s="588">
        <v>127</v>
      </c>
      <c r="M214" s="588">
        <v>45720</v>
      </c>
      <c r="N214" s="571"/>
      <c r="O214" s="571">
        <v>360</v>
      </c>
      <c r="P214" s="588">
        <v>1</v>
      </c>
      <c r="Q214" s="588">
        <v>388</v>
      </c>
      <c r="R214" s="576"/>
      <c r="S214" s="589">
        <v>388</v>
      </c>
    </row>
    <row r="215" spans="1:19" ht="14.45" customHeight="1" x14ac:dyDescent="0.2">
      <c r="A215" s="570" t="s">
        <v>1053</v>
      </c>
      <c r="B215" s="571" t="s">
        <v>1054</v>
      </c>
      <c r="C215" s="571" t="s">
        <v>475</v>
      </c>
      <c r="D215" s="571" t="s">
        <v>921</v>
      </c>
      <c r="E215" s="571" t="s">
        <v>1046</v>
      </c>
      <c r="F215" s="571" t="s">
        <v>1101</v>
      </c>
      <c r="G215" s="571" t="s">
        <v>1102</v>
      </c>
      <c r="H215" s="588">
        <v>3</v>
      </c>
      <c r="I215" s="588">
        <v>678</v>
      </c>
      <c r="J215" s="571"/>
      <c r="K215" s="571">
        <v>226</v>
      </c>
      <c r="L215" s="588">
        <v>6</v>
      </c>
      <c r="M215" s="588">
        <v>1368</v>
      </c>
      <c r="N215" s="571"/>
      <c r="O215" s="571">
        <v>228</v>
      </c>
      <c r="P215" s="588">
        <v>1</v>
      </c>
      <c r="Q215" s="588">
        <v>243</v>
      </c>
      <c r="R215" s="576"/>
      <c r="S215" s="589">
        <v>243</v>
      </c>
    </row>
    <row r="216" spans="1:19" ht="14.45" customHeight="1" x14ac:dyDescent="0.2">
      <c r="A216" s="570" t="s">
        <v>1053</v>
      </c>
      <c r="B216" s="571" t="s">
        <v>1054</v>
      </c>
      <c r="C216" s="571" t="s">
        <v>475</v>
      </c>
      <c r="D216" s="571" t="s">
        <v>921</v>
      </c>
      <c r="E216" s="571" t="s">
        <v>1046</v>
      </c>
      <c r="F216" s="571" t="s">
        <v>1103</v>
      </c>
      <c r="G216" s="571" t="s">
        <v>1104</v>
      </c>
      <c r="H216" s="588">
        <v>314</v>
      </c>
      <c r="I216" s="588">
        <v>24492</v>
      </c>
      <c r="J216" s="571"/>
      <c r="K216" s="571">
        <v>78</v>
      </c>
      <c r="L216" s="588">
        <v>330</v>
      </c>
      <c r="M216" s="588">
        <v>26070</v>
      </c>
      <c r="N216" s="571"/>
      <c r="O216" s="571">
        <v>79</v>
      </c>
      <c r="P216" s="588">
        <v>188</v>
      </c>
      <c r="Q216" s="588">
        <v>15604</v>
      </c>
      <c r="R216" s="576"/>
      <c r="S216" s="589">
        <v>83</v>
      </c>
    </row>
    <row r="217" spans="1:19" ht="14.45" customHeight="1" x14ac:dyDescent="0.2">
      <c r="A217" s="570" t="s">
        <v>1053</v>
      </c>
      <c r="B217" s="571" t="s">
        <v>1054</v>
      </c>
      <c r="C217" s="571" t="s">
        <v>475</v>
      </c>
      <c r="D217" s="571" t="s">
        <v>921</v>
      </c>
      <c r="E217" s="571" t="s">
        <v>1046</v>
      </c>
      <c r="F217" s="571" t="s">
        <v>1105</v>
      </c>
      <c r="G217" s="571" t="s">
        <v>1106</v>
      </c>
      <c r="H217" s="588">
        <v>53</v>
      </c>
      <c r="I217" s="588">
        <v>1537</v>
      </c>
      <c r="J217" s="571"/>
      <c r="K217" s="571">
        <v>29</v>
      </c>
      <c r="L217" s="588">
        <v>45</v>
      </c>
      <c r="M217" s="588">
        <v>1305</v>
      </c>
      <c r="N217" s="571"/>
      <c r="O217" s="571">
        <v>29</v>
      </c>
      <c r="P217" s="588">
        <v>599</v>
      </c>
      <c r="Q217" s="588">
        <v>17970</v>
      </c>
      <c r="R217" s="576"/>
      <c r="S217" s="589">
        <v>30</v>
      </c>
    </row>
    <row r="218" spans="1:19" ht="14.45" customHeight="1" x14ac:dyDescent="0.2">
      <c r="A218" s="570" t="s">
        <v>1053</v>
      </c>
      <c r="B218" s="571" t="s">
        <v>1054</v>
      </c>
      <c r="C218" s="571" t="s">
        <v>475</v>
      </c>
      <c r="D218" s="571" t="s">
        <v>921</v>
      </c>
      <c r="E218" s="571" t="s">
        <v>1046</v>
      </c>
      <c r="F218" s="571" t="s">
        <v>1107</v>
      </c>
      <c r="G218" s="571" t="s">
        <v>1108</v>
      </c>
      <c r="H218" s="588">
        <v>71</v>
      </c>
      <c r="I218" s="588">
        <v>4331</v>
      </c>
      <c r="J218" s="571"/>
      <c r="K218" s="571">
        <v>61</v>
      </c>
      <c r="L218" s="588">
        <v>44</v>
      </c>
      <c r="M218" s="588">
        <v>2728</v>
      </c>
      <c r="N218" s="571"/>
      <c r="O218" s="571">
        <v>62</v>
      </c>
      <c r="P218" s="588">
        <v>23</v>
      </c>
      <c r="Q218" s="588">
        <v>1518</v>
      </c>
      <c r="R218" s="576"/>
      <c r="S218" s="589">
        <v>66</v>
      </c>
    </row>
    <row r="219" spans="1:19" ht="14.45" customHeight="1" x14ac:dyDescent="0.2">
      <c r="A219" s="570" t="s">
        <v>1053</v>
      </c>
      <c r="B219" s="571" t="s">
        <v>1054</v>
      </c>
      <c r="C219" s="571" t="s">
        <v>475</v>
      </c>
      <c r="D219" s="571" t="s">
        <v>921</v>
      </c>
      <c r="E219" s="571" t="s">
        <v>1046</v>
      </c>
      <c r="F219" s="571" t="s">
        <v>1109</v>
      </c>
      <c r="G219" s="571" t="s">
        <v>1110</v>
      </c>
      <c r="H219" s="588">
        <v>2</v>
      </c>
      <c r="I219" s="588">
        <v>1414</v>
      </c>
      <c r="J219" s="571"/>
      <c r="K219" s="571">
        <v>707</v>
      </c>
      <c r="L219" s="588">
        <v>1</v>
      </c>
      <c r="M219" s="588">
        <v>711</v>
      </c>
      <c r="N219" s="571"/>
      <c r="O219" s="571">
        <v>711</v>
      </c>
      <c r="P219" s="588">
        <v>0</v>
      </c>
      <c r="Q219" s="588">
        <v>0</v>
      </c>
      <c r="R219" s="576"/>
      <c r="S219" s="589"/>
    </row>
    <row r="220" spans="1:19" ht="14.45" customHeight="1" x14ac:dyDescent="0.2">
      <c r="A220" s="570" t="s">
        <v>1053</v>
      </c>
      <c r="B220" s="571" t="s">
        <v>1054</v>
      </c>
      <c r="C220" s="571" t="s">
        <v>475</v>
      </c>
      <c r="D220" s="571" t="s">
        <v>921</v>
      </c>
      <c r="E220" s="571" t="s">
        <v>1046</v>
      </c>
      <c r="F220" s="571" t="s">
        <v>1111</v>
      </c>
      <c r="G220" s="571" t="s">
        <v>1112</v>
      </c>
      <c r="H220" s="588">
        <v>2</v>
      </c>
      <c r="I220" s="588">
        <v>466</v>
      </c>
      <c r="J220" s="571"/>
      <c r="K220" s="571">
        <v>233</v>
      </c>
      <c r="L220" s="588">
        <v>5</v>
      </c>
      <c r="M220" s="588">
        <v>1175</v>
      </c>
      <c r="N220" s="571"/>
      <c r="O220" s="571">
        <v>235</v>
      </c>
      <c r="P220" s="588">
        <v>1</v>
      </c>
      <c r="Q220" s="588">
        <v>254</v>
      </c>
      <c r="R220" s="576"/>
      <c r="S220" s="589">
        <v>254</v>
      </c>
    </row>
    <row r="221" spans="1:19" ht="14.45" customHeight="1" x14ac:dyDescent="0.2">
      <c r="A221" s="570" t="s">
        <v>1053</v>
      </c>
      <c r="B221" s="571" t="s">
        <v>1054</v>
      </c>
      <c r="C221" s="571" t="s">
        <v>475</v>
      </c>
      <c r="D221" s="571" t="s">
        <v>921</v>
      </c>
      <c r="E221" s="571" t="s">
        <v>1046</v>
      </c>
      <c r="F221" s="571" t="s">
        <v>1113</v>
      </c>
      <c r="G221" s="571" t="s">
        <v>1114</v>
      </c>
      <c r="H221" s="588">
        <v>65</v>
      </c>
      <c r="I221" s="588">
        <v>31070</v>
      </c>
      <c r="J221" s="571"/>
      <c r="K221" s="571">
        <v>478</v>
      </c>
      <c r="L221" s="588">
        <v>32</v>
      </c>
      <c r="M221" s="588">
        <v>15424</v>
      </c>
      <c r="N221" s="571"/>
      <c r="O221" s="571">
        <v>482</v>
      </c>
      <c r="P221" s="588">
        <v>28</v>
      </c>
      <c r="Q221" s="588">
        <v>14336</v>
      </c>
      <c r="R221" s="576"/>
      <c r="S221" s="589">
        <v>512</v>
      </c>
    </row>
    <row r="222" spans="1:19" ht="14.45" customHeight="1" x14ac:dyDescent="0.2">
      <c r="A222" s="570" t="s">
        <v>1053</v>
      </c>
      <c r="B222" s="571" t="s">
        <v>1054</v>
      </c>
      <c r="C222" s="571" t="s">
        <v>475</v>
      </c>
      <c r="D222" s="571" t="s">
        <v>587</v>
      </c>
      <c r="E222" s="571" t="s">
        <v>1055</v>
      </c>
      <c r="F222" s="571" t="s">
        <v>1056</v>
      </c>
      <c r="G222" s="571" t="s">
        <v>1057</v>
      </c>
      <c r="H222" s="588">
        <v>237.4</v>
      </c>
      <c r="I222" s="588">
        <v>12893.86</v>
      </c>
      <c r="J222" s="571"/>
      <c r="K222" s="571">
        <v>54.312805391743893</v>
      </c>
      <c r="L222" s="588">
        <v>43</v>
      </c>
      <c r="M222" s="588">
        <v>2339.1999999999998</v>
      </c>
      <c r="N222" s="571"/>
      <c r="O222" s="571">
        <v>54.4</v>
      </c>
      <c r="P222" s="588"/>
      <c r="Q222" s="588"/>
      <c r="R222" s="576"/>
      <c r="S222" s="589"/>
    </row>
    <row r="223" spans="1:19" ht="14.45" customHeight="1" x14ac:dyDescent="0.2">
      <c r="A223" s="570" t="s">
        <v>1053</v>
      </c>
      <c r="B223" s="571" t="s">
        <v>1054</v>
      </c>
      <c r="C223" s="571" t="s">
        <v>475</v>
      </c>
      <c r="D223" s="571" t="s">
        <v>587</v>
      </c>
      <c r="E223" s="571" t="s">
        <v>1055</v>
      </c>
      <c r="F223" s="571" t="s">
        <v>1058</v>
      </c>
      <c r="G223" s="571"/>
      <c r="H223" s="588">
        <v>0.4</v>
      </c>
      <c r="I223" s="588">
        <v>54.6</v>
      </c>
      <c r="J223" s="571"/>
      <c r="K223" s="571">
        <v>136.5</v>
      </c>
      <c r="L223" s="588">
        <v>1.2</v>
      </c>
      <c r="M223" s="588">
        <v>163.68</v>
      </c>
      <c r="N223" s="571"/>
      <c r="O223" s="571">
        <v>136.4</v>
      </c>
      <c r="P223" s="588"/>
      <c r="Q223" s="588"/>
      <c r="R223" s="576"/>
      <c r="S223" s="589"/>
    </row>
    <row r="224" spans="1:19" ht="14.45" customHeight="1" x14ac:dyDescent="0.2">
      <c r="A224" s="570" t="s">
        <v>1053</v>
      </c>
      <c r="B224" s="571" t="s">
        <v>1054</v>
      </c>
      <c r="C224" s="571" t="s">
        <v>475</v>
      </c>
      <c r="D224" s="571" t="s">
        <v>587</v>
      </c>
      <c r="E224" s="571" t="s">
        <v>1055</v>
      </c>
      <c r="F224" s="571" t="s">
        <v>1059</v>
      </c>
      <c r="G224" s="571" t="s">
        <v>1060</v>
      </c>
      <c r="H224" s="588">
        <v>20.6</v>
      </c>
      <c r="I224" s="588">
        <v>1043.1299999999999</v>
      </c>
      <c r="J224" s="571"/>
      <c r="K224" s="571">
        <v>50.637378640776689</v>
      </c>
      <c r="L224" s="588">
        <v>14.3</v>
      </c>
      <c r="M224" s="588">
        <v>628.58000000000004</v>
      </c>
      <c r="N224" s="571"/>
      <c r="O224" s="571">
        <v>43.956643356643355</v>
      </c>
      <c r="P224" s="588"/>
      <c r="Q224" s="588"/>
      <c r="R224" s="576"/>
      <c r="S224" s="589"/>
    </row>
    <row r="225" spans="1:19" ht="14.45" customHeight="1" x14ac:dyDescent="0.2">
      <c r="A225" s="570" t="s">
        <v>1053</v>
      </c>
      <c r="B225" s="571" t="s">
        <v>1054</v>
      </c>
      <c r="C225" s="571" t="s">
        <v>475</v>
      </c>
      <c r="D225" s="571" t="s">
        <v>587</v>
      </c>
      <c r="E225" s="571" t="s">
        <v>1055</v>
      </c>
      <c r="F225" s="571" t="s">
        <v>1061</v>
      </c>
      <c r="G225" s="571" t="s">
        <v>1062</v>
      </c>
      <c r="H225" s="588">
        <v>6.9</v>
      </c>
      <c r="I225" s="588">
        <v>1221.3</v>
      </c>
      <c r="J225" s="571"/>
      <c r="K225" s="571">
        <v>176.99999999999997</v>
      </c>
      <c r="L225" s="588">
        <v>4.2</v>
      </c>
      <c r="M225" s="588">
        <v>743.40000000000009</v>
      </c>
      <c r="N225" s="571"/>
      <c r="O225" s="571">
        <v>177</v>
      </c>
      <c r="P225" s="588"/>
      <c r="Q225" s="588"/>
      <c r="R225" s="576"/>
      <c r="S225" s="589"/>
    </row>
    <row r="226" spans="1:19" ht="14.45" customHeight="1" x14ac:dyDescent="0.2">
      <c r="A226" s="570" t="s">
        <v>1053</v>
      </c>
      <c r="B226" s="571" t="s">
        <v>1054</v>
      </c>
      <c r="C226" s="571" t="s">
        <v>475</v>
      </c>
      <c r="D226" s="571" t="s">
        <v>587</v>
      </c>
      <c r="E226" s="571" t="s">
        <v>1055</v>
      </c>
      <c r="F226" s="571" t="s">
        <v>1063</v>
      </c>
      <c r="G226" s="571" t="s">
        <v>562</v>
      </c>
      <c r="H226" s="588">
        <v>32.700000000000003</v>
      </c>
      <c r="I226" s="588">
        <v>156.96</v>
      </c>
      <c r="J226" s="571"/>
      <c r="K226" s="571">
        <v>4.8</v>
      </c>
      <c r="L226" s="588">
        <v>22.45</v>
      </c>
      <c r="M226" s="588">
        <v>107.76</v>
      </c>
      <c r="N226" s="571"/>
      <c r="O226" s="571">
        <v>4.8000000000000007</v>
      </c>
      <c r="P226" s="588"/>
      <c r="Q226" s="588"/>
      <c r="R226" s="576"/>
      <c r="S226" s="589"/>
    </row>
    <row r="227" spans="1:19" ht="14.45" customHeight="1" x14ac:dyDescent="0.2">
      <c r="A227" s="570" t="s">
        <v>1053</v>
      </c>
      <c r="B227" s="571" t="s">
        <v>1054</v>
      </c>
      <c r="C227" s="571" t="s">
        <v>475</v>
      </c>
      <c r="D227" s="571" t="s">
        <v>587</v>
      </c>
      <c r="E227" s="571" t="s">
        <v>1055</v>
      </c>
      <c r="F227" s="571" t="s">
        <v>1063</v>
      </c>
      <c r="G227" s="571" t="s">
        <v>1064</v>
      </c>
      <c r="H227" s="588">
        <v>29.1</v>
      </c>
      <c r="I227" s="588">
        <v>139.67999999999998</v>
      </c>
      <c r="J227" s="571"/>
      <c r="K227" s="571">
        <v>4.7999999999999989</v>
      </c>
      <c r="L227" s="588">
        <v>21.8</v>
      </c>
      <c r="M227" s="588">
        <v>104.64000000000001</v>
      </c>
      <c r="N227" s="571"/>
      <c r="O227" s="571">
        <v>4.8000000000000007</v>
      </c>
      <c r="P227" s="588"/>
      <c r="Q227" s="588"/>
      <c r="R227" s="576"/>
      <c r="S227" s="589"/>
    </row>
    <row r="228" spans="1:19" ht="14.45" customHeight="1" x14ac:dyDescent="0.2">
      <c r="A228" s="570" t="s">
        <v>1053</v>
      </c>
      <c r="B228" s="571" t="s">
        <v>1054</v>
      </c>
      <c r="C228" s="571" t="s">
        <v>475</v>
      </c>
      <c r="D228" s="571" t="s">
        <v>587</v>
      </c>
      <c r="E228" s="571" t="s">
        <v>1055</v>
      </c>
      <c r="F228" s="571" t="s">
        <v>1065</v>
      </c>
      <c r="G228" s="571" t="s">
        <v>1066</v>
      </c>
      <c r="H228" s="588">
        <v>3.2</v>
      </c>
      <c r="I228" s="588">
        <v>2536.96</v>
      </c>
      <c r="J228" s="571"/>
      <c r="K228" s="571">
        <v>792.8</v>
      </c>
      <c r="L228" s="588">
        <v>5.7</v>
      </c>
      <c r="M228" s="588">
        <v>4518.96</v>
      </c>
      <c r="N228" s="571"/>
      <c r="O228" s="571">
        <v>792.8</v>
      </c>
      <c r="P228" s="588"/>
      <c r="Q228" s="588"/>
      <c r="R228" s="576"/>
      <c r="S228" s="589"/>
    </row>
    <row r="229" spans="1:19" ht="14.45" customHeight="1" x14ac:dyDescent="0.2">
      <c r="A229" s="570" t="s">
        <v>1053</v>
      </c>
      <c r="B229" s="571" t="s">
        <v>1054</v>
      </c>
      <c r="C229" s="571" t="s">
        <v>475</v>
      </c>
      <c r="D229" s="571" t="s">
        <v>587</v>
      </c>
      <c r="E229" s="571" t="s">
        <v>1055</v>
      </c>
      <c r="F229" s="571" t="s">
        <v>1067</v>
      </c>
      <c r="G229" s="571" t="s">
        <v>1068</v>
      </c>
      <c r="H229" s="588"/>
      <c r="I229" s="588"/>
      <c r="J229" s="571"/>
      <c r="K229" s="571"/>
      <c r="L229" s="588">
        <v>3.4000000000000004</v>
      </c>
      <c r="M229" s="588">
        <v>413.44000000000005</v>
      </c>
      <c r="N229" s="571"/>
      <c r="O229" s="571">
        <v>121.60000000000001</v>
      </c>
      <c r="P229" s="588"/>
      <c r="Q229" s="588"/>
      <c r="R229" s="576"/>
      <c r="S229" s="589"/>
    </row>
    <row r="230" spans="1:19" ht="14.45" customHeight="1" x14ac:dyDescent="0.2">
      <c r="A230" s="570" t="s">
        <v>1053</v>
      </c>
      <c r="B230" s="571" t="s">
        <v>1054</v>
      </c>
      <c r="C230" s="571" t="s">
        <v>475</v>
      </c>
      <c r="D230" s="571" t="s">
        <v>587</v>
      </c>
      <c r="E230" s="571" t="s">
        <v>1055</v>
      </c>
      <c r="F230" s="571" t="s">
        <v>1069</v>
      </c>
      <c r="G230" s="571" t="s">
        <v>1070</v>
      </c>
      <c r="H230" s="588"/>
      <c r="I230" s="588"/>
      <c r="J230" s="571"/>
      <c r="K230" s="571"/>
      <c r="L230" s="588">
        <v>146.80000000000001</v>
      </c>
      <c r="M230" s="588">
        <v>7985.95</v>
      </c>
      <c r="N230" s="571"/>
      <c r="O230" s="571">
        <v>54.400204359673019</v>
      </c>
      <c r="P230" s="588"/>
      <c r="Q230" s="588"/>
      <c r="R230" s="576"/>
      <c r="S230" s="589"/>
    </row>
    <row r="231" spans="1:19" ht="14.45" customHeight="1" x14ac:dyDescent="0.2">
      <c r="A231" s="570" t="s">
        <v>1053</v>
      </c>
      <c r="B231" s="571" t="s">
        <v>1054</v>
      </c>
      <c r="C231" s="571" t="s">
        <v>475</v>
      </c>
      <c r="D231" s="571" t="s">
        <v>587</v>
      </c>
      <c r="E231" s="571" t="s">
        <v>1046</v>
      </c>
      <c r="F231" s="571" t="s">
        <v>1073</v>
      </c>
      <c r="G231" s="571" t="s">
        <v>1074</v>
      </c>
      <c r="H231" s="588">
        <v>2</v>
      </c>
      <c r="I231" s="588">
        <v>244</v>
      </c>
      <c r="J231" s="571"/>
      <c r="K231" s="571">
        <v>122</v>
      </c>
      <c r="L231" s="588">
        <v>16</v>
      </c>
      <c r="M231" s="588">
        <v>1968</v>
      </c>
      <c r="N231" s="571"/>
      <c r="O231" s="571">
        <v>123</v>
      </c>
      <c r="P231" s="588"/>
      <c r="Q231" s="588"/>
      <c r="R231" s="576"/>
      <c r="S231" s="589"/>
    </row>
    <row r="232" spans="1:19" ht="14.45" customHeight="1" x14ac:dyDescent="0.2">
      <c r="A232" s="570" t="s">
        <v>1053</v>
      </c>
      <c r="B232" s="571" t="s">
        <v>1054</v>
      </c>
      <c r="C232" s="571" t="s">
        <v>475</v>
      </c>
      <c r="D232" s="571" t="s">
        <v>587</v>
      </c>
      <c r="E232" s="571" t="s">
        <v>1046</v>
      </c>
      <c r="F232" s="571" t="s">
        <v>1075</v>
      </c>
      <c r="G232" s="571" t="s">
        <v>1076</v>
      </c>
      <c r="H232" s="588">
        <v>1142</v>
      </c>
      <c r="I232" s="588">
        <v>43396</v>
      </c>
      <c r="J232" s="571"/>
      <c r="K232" s="571">
        <v>38</v>
      </c>
      <c r="L232" s="588">
        <v>921</v>
      </c>
      <c r="M232" s="588">
        <v>34998</v>
      </c>
      <c r="N232" s="571"/>
      <c r="O232" s="571">
        <v>38</v>
      </c>
      <c r="P232" s="588">
        <v>72</v>
      </c>
      <c r="Q232" s="588">
        <v>2880</v>
      </c>
      <c r="R232" s="576"/>
      <c r="S232" s="589">
        <v>40</v>
      </c>
    </row>
    <row r="233" spans="1:19" ht="14.45" customHeight="1" x14ac:dyDescent="0.2">
      <c r="A233" s="570" t="s">
        <v>1053</v>
      </c>
      <c r="B233" s="571" t="s">
        <v>1054</v>
      </c>
      <c r="C233" s="571" t="s">
        <v>475</v>
      </c>
      <c r="D233" s="571" t="s">
        <v>587</v>
      </c>
      <c r="E233" s="571" t="s">
        <v>1046</v>
      </c>
      <c r="F233" s="571" t="s">
        <v>1077</v>
      </c>
      <c r="G233" s="571" t="s">
        <v>1078</v>
      </c>
      <c r="H233" s="588">
        <v>143</v>
      </c>
      <c r="I233" s="588">
        <v>1430</v>
      </c>
      <c r="J233" s="571"/>
      <c r="K233" s="571">
        <v>10</v>
      </c>
      <c r="L233" s="588">
        <v>197</v>
      </c>
      <c r="M233" s="588">
        <v>1970</v>
      </c>
      <c r="N233" s="571"/>
      <c r="O233" s="571">
        <v>10</v>
      </c>
      <c r="P233" s="588">
        <v>366</v>
      </c>
      <c r="Q233" s="588">
        <v>3660</v>
      </c>
      <c r="R233" s="576"/>
      <c r="S233" s="589">
        <v>10</v>
      </c>
    </row>
    <row r="234" spans="1:19" ht="14.45" customHeight="1" x14ac:dyDescent="0.2">
      <c r="A234" s="570" t="s">
        <v>1053</v>
      </c>
      <c r="B234" s="571" t="s">
        <v>1054</v>
      </c>
      <c r="C234" s="571" t="s">
        <v>475</v>
      </c>
      <c r="D234" s="571" t="s">
        <v>587</v>
      </c>
      <c r="E234" s="571" t="s">
        <v>1046</v>
      </c>
      <c r="F234" s="571" t="s">
        <v>1079</v>
      </c>
      <c r="G234" s="571" t="s">
        <v>1080</v>
      </c>
      <c r="H234" s="588">
        <v>15</v>
      </c>
      <c r="I234" s="588">
        <v>75</v>
      </c>
      <c r="J234" s="571"/>
      <c r="K234" s="571">
        <v>5</v>
      </c>
      <c r="L234" s="588">
        <v>5</v>
      </c>
      <c r="M234" s="588">
        <v>25</v>
      </c>
      <c r="N234" s="571"/>
      <c r="O234" s="571">
        <v>5</v>
      </c>
      <c r="P234" s="588"/>
      <c r="Q234" s="588"/>
      <c r="R234" s="576"/>
      <c r="S234" s="589"/>
    </row>
    <row r="235" spans="1:19" ht="14.45" customHeight="1" x14ac:dyDescent="0.2">
      <c r="A235" s="570" t="s">
        <v>1053</v>
      </c>
      <c r="B235" s="571" t="s">
        <v>1054</v>
      </c>
      <c r="C235" s="571" t="s">
        <v>475</v>
      </c>
      <c r="D235" s="571" t="s">
        <v>587</v>
      </c>
      <c r="E235" s="571" t="s">
        <v>1046</v>
      </c>
      <c r="F235" s="571" t="s">
        <v>1081</v>
      </c>
      <c r="G235" s="571" t="s">
        <v>1082</v>
      </c>
      <c r="H235" s="588">
        <v>22</v>
      </c>
      <c r="I235" s="588">
        <v>110</v>
      </c>
      <c r="J235" s="571"/>
      <c r="K235" s="571">
        <v>5</v>
      </c>
      <c r="L235" s="588">
        <v>20</v>
      </c>
      <c r="M235" s="588">
        <v>100</v>
      </c>
      <c r="N235" s="571"/>
      <c r="O235" s="571">
        <v>5</v>
      </c>
      <c r="P235" s="588"/>
      <c r="Q235" s="588"/>
      <c r="R235" s="576"/>
      <c r="S235" s="589"/>
    </row>
    <row r="236" spans="1:19" ht="14.45" customHeight="1" x14ac:dyDescent="0.2">
      <c r="A236" s="570" t="s">
        <v>1053</v>
      </c>
      <c r="B236" s="571" t="s">
        <v>1054</v>
      </c>
      <c r="C236" s="571" t="s">
        <v>475</v>
      </c>
      <c r="D236" s="571" t="s">
        <v>587</v>
      </c>
      <c r="E236" s="571" t="s">
        <v>1046</v>
      </c>
      <c r="F236" s="571" t="s">
        <v>1083</v>
      </c>
      <c r="G236" s="571" t="s">
        <v>1084</v>
      </c>
      <c r="H236" s="588">
        <v>252</v>
      </c>
      <c r="I236" s="588">
        <v>18900</v>
      </c>
      <c r="J236" s="571"/>
      <c r="K236" s="571">
        <v>75</v>
      </c>
      <c r="L236" s="588">
        <v>273</v>
      </c>
      <c r="M236" s="588">
        <v>20748</v>
      </c>
      <c r="N236" s="571"/>
      <c r="O236" s="571">
        <v>76</v>
      </c>
      <c r="P236" s="588">
        <v>395</v>
      </c>
      <c r="Q236" s="588">
        <v>31995</v>
      </c>
      <c r="R236" s="576"/>
      <c r="S236" s="589">
        <v>81</v>
      </c>
    </row>
    <row r="237" spans="1:19" ht="14.45" customHeight="1" x14ac:dyDescent="0.2">
      <c r="A237" s="570" t="s">
        <v>1053</v>
      </c>
      <c r="B237" s="571" t="s">
        <v>1054</v>
      </c>
      <c r="C237" s="571" t="s">
        <v>475</v>
      </c>
      <c r="D237" s="571" t="s">
        <v>587</v>
      </c>
      <c r="E237" s="571" t="s">
        <v>1046</v>
      </c>
      <c r="F237" s="571" t="s">
        <v>1085</v>
      </c>
      <c r="G237" s="571" t="s">
        <v>1086</v>
      </c>
      <c r="H237" s="588"/>
      <c r="I237" s="588"/>
      <c r="J237" s="571"/>
      <c r="K237" s="571"/>
      <c r="L237" s="588">
        <v>4</v>
      </c>
      <c r="M237" s="588">
        <v>492</v>
      </c>
      <c r="N237" s="571"/>
      <c r="O237" s="571">
        <v>123</v>
      </c>
      <c r="P237" s="588"/>
      <c r="Q237" s="588"/>
      <c r="R237" s="576"/>
      <c r="S237" s="589"/>
    </row>
    <row r="238" spans="1:19" ht="14.45" customHeight="1" x14ac:dyDescent="0.2">
      <c r="A238" s="570" t="s">
        <v>1053</v>
      </c>
      <c r="B238" s="571" t="s">
        <v>1054</v>
      </c>
      <c r="C238" s="571" t="s">
        <v>475</v>
      </c>
      <c r="D238" s="571" t="s">
        <v>587</v>
      </c>
      <c r="E238" s="571" t="s">
        <v>1046</v>
      </c>
      <c r="F238" s="571" t="s">
        <v>1087</v>
      </c>
      <c r="G238" s="571" t="s">
        <v>1088</v>
      </c>
      <c r="H238" s="588">
        <v>206</v>
      </c>
      <c r="I238" s="588">
        <v>36874</v>
      </c>
      <c r="J238" s="571"/>
      <c r="K238" s="571">
        <v>179</v>
      </c>
      <c r="L238" s="588">
        <v>148</v>
      </c>
      <c r="M238" s="588">
        <v>26640</v>
      </c>
      <c r="N238" s="571"/>
      <c r="O238" s="571">
        <v>180</v>
      </c>
      <c r="P238" s="588">
        <v>144</v>
      </c>
      <c r="Q238" s="588">
        <v>27936</v>
      </c>
      <c r="R238" s="576"/>
      <c r="S238" s="589">
        <v>194</v>
      </c>
    </row>
    <row r="239" spans="1:19" ht="14.45" customHeight="1" x14ac:dyDescent="0.2">
      <c r="A239" s="570" t="s">
        <v>1053</v>
      </c>
      <c r="B239" s="571" t="s">
        <v>1054</v>
      </c>
      <c r="C239" s="571" t="s">
        <v>475</v>
      </c>
      <c r="D239" s="571" t="s">
        <v>587</v>
      </c>
      <c r="E239" s="571" t="s">
        <v>1046</v>
      </c>
      <c r="F239" s="571" t="s">
        <v>1089</v>
      </c>
      <c r="G239" s="571" t="s">
        <v>1090</v>
      </c>
      <c r="H239" s="588"/>
      <c r="I239" s="588"/>
      <c r="J239" s="571"/>
      <c r="K239" s="571"/>
      <c r="L239" s="588">
        <v>5</v>
      </c>
      <c r="M239" s="588">
        <v>1380</v>
      </c>
      <c r="N239" s="571"/>
      <c r="O239" s="571">
        <v>276</v>
      </c>
      <c r="P239" s="588"/>
      <c r="Q239" s="588"/>
      <c r="R239" s="576"/>
      <c r="S239" s="589"/>
    </row>
    <row r="240" spans="1:19" ht="14.45" customHeight="1" x14ac:dyDescent="0.2">
      <c r="A240" s="570" t="s">
        <v>1053</v>
      </c>
      <c r="B240" s="571" t="s">
        <v>1054</v>
      </c>
      <c r="C240" s="571" t="s">
        <v>475</v>
      </c>
      <c r="D240" s="571" t="s">
        <v>587</v>
      </c>
      <c r="E240" s="571" t="s">
        <v>1046</v>
      </c>
      <c r="F240" s="571" t="s">
        <v>1091</v>
      </c>
      <c r="G240" s="571" t="s">
        <v>1092</v>
      </c>
      <c r="H240" s="588">
        <v>306</v>
      </c>
      <c r="I240" s="588">
        <v>10200.01</v>
      </c>
      <c r="J240" s="571"/>
      <c r="K240" s="571">
        <v>33.333366013071895</v>
      </c>
      <c r="L240" s="588">
        <v>390</v>
      </c>
      <c r="M240" s="588">
        <v>12999.99</v>
      </c>
      <c r="N240" s="571"/>
      <c r="O240" s="571">
        <v>33.333307692307692</v>
      </c>
      <c r="P240" s="588">
        <v>826</v>
      </c>
      <c r="Q240" s="588">
        <v>37628.89</v>
      </c>
      <c r="R240" s="576"/>
      <c r="S240" s="589">
        <v>45.555556900726394</v>
      </c>
    </row>
    <row r="241" spans="1:19" ht="14.45" customHeight="1" x14ac:dyDescent="0.2">
      <c r="A241" s="570" t="s">
        <v>1053</v>
      </c>
      <c r="B241" s="571" t="s">
        <v>1054</v>
      </c>
      <c r="C241" s="571" t="s">
        <v>475</v>
      </c>
      <c r="D241" s="571" t="s">
        <v>587</v>
      </c>
      <c r="E241" s="571" t="s">
        <v>1046</v>
      </c>
      <c r="F241" s="571" t="s">
        <v>1093</v>
      </c>
      <c r="G241" s="571" t="s">
        <v>1094</v>
      </c>
      <c r="H241" s="588"/>
      <c r="I241" s="588"/>
      <c r="J241" s="571"/>
      <c r="K241" s="571"/>
      <c r="L241" s="588"/>
      <c r="M241" s="588"/>
      <c r="N241" s="571"/>
      <c r="O241" s="571"/>
      <c r="P241" s="588">
        <v>1</v>
      </c>
      <c r="Q241" s="588">
        <v>39</v>
      </c>
      <c r="R241" s="576"/>
      <c r="S241" s="589">
        <v>39</v>
      </c>
    </row>
    <row r="242" spans="1:19" ht="14.45" customHeight="1" x14ac:dyDescent="0.2">
      <c r="A242" s="570" t="s">
        <v>1053</v>
      </c>
      <c r="B242" s="571" t="s">
        <v>1054</v>
      </c>
      <c r="C242" s="571" t="s">
        <v>475</v>
      </c>
      <c r="D242" s="571" t="s">
        <v>587</v>
      </c>
      <c r="E242" s="571" t="s">
        <v>1046</v>
      </c>
      <c r="F242" s="571" t="s">
        <v>1095</v>
      </c>
      <c r="G242" s="571" t="s">
        <v>1096</v>
      </c>
      <c r="H242" s="588">
        <v>1299</v>
      </c>
      <c r="I242" s="588">
        <v>175365</v>
      </c>
      <c r="J242" s="571"/>
      <c r="K242" s="571">
        <v>135</v>
      </c>
      <c r="L242" s="588">
        <v>1008</v>
      </c>
      <c r="M242" s="588">
        <v>138096</v>
      </c>
      <c r="N242" s="571"/>
      <c r="O242" s="571">
        <v>137</v>
      </c>
      <c r="P242" s="588"/>
      <c r="Q242" s="588"/>
      <c r="R242" s="576"/>
      <c r="S242" s="589"/>
    </row>
    <row r="243" spans="1:19" ht="14.45" customHeight="1" x14ac:dyDescent="0.2">
      <c r="A243" s="570" t="s">
        <v>1053</v>
      </c>
      <c r="B243" s="571" t="s">
        <v>1054</v>
      </c>
      <c r="C243" s="571" t="s">
        <v>475</v>
      </c>
      <c r="D243" s="571" t="s">
        <v>587</v>
      </c>
      <c r="E243" s="571" t="s">
        <v>1046</v>
      </c>
      <c r="F243" s="571" t="s">
        <v>1097</v>
      </c>
      <c r="G243" s="571" t="s">
        <v>1098</v>
      </c>
      <c r="H243" s="588">
        <v>23</v>
      </c>
      <c r="I243" s="588">
        <v>1725</v>
      </c>
      <c r="J243" s="571"/>
      <c r="K243" s="571">
        <v>75</v>
      </c>
      <c r="L243" s="588">
        <v>39</v>
      </c>
      <c r="M243" s="588">
        <v>2964</v>
      </c>
      <c r="N243" s="571"/>
      <c r="O243" s="571">
        <v>76</v>
      </c>
      <c r="P243" s="588">
        <v>42</v>
      </c>
      <c r="Q243" s="588">
        <v>3402</v>
      </c>
      <c r="R243" s="576"/>
      <c r="S243" s="589">
        <v>81</v>
      </c>
    </row>
    <row r="244" spans="1:19" ht="14.45" customHeight="1" x14ac:dyDescent="0.2">
      <c r="A244" s="570" t="s">
        <v>1053</v>
      </c>
      <c r="B244" s="571" t="s">
        <v>1054</v>
      </c>
      <c r="C244" s="571" t="s">
        <v>475</v>
      </c>
      <c r="D244" s="571" t="s">
        <v>587</v>
      </c>
      <c r="E244" s="571" t="s">
        <v>1046</v>
      </c>
      <c r="F244" s="571" t="s">
        <v>1099</v>
      </c>
      <c r="G244" s="571" t="s">
        <v>1100</v>
      </c>
      <c r="H244" s="588">
        <v>122</v>
      </c>
      <c r="I244" s="588">
        <v>43676</v>
      </c>
      <c r="J244" s="571"/>
      <c r="K244" s="571">
        <v>358</v>
      </c>
      <c r="L244" s="588">
        <v>198</v>
      </c>
      <c r="M244" s="588">
        <v>71280</v>
      </c>
      <c r="N244" s="571"/>
      <c r="O244" s="571">
        <v>360</v>
      </c>
      <c r="P244" s="588">
        <v>252</v>
      </c>
      <c r="Q244" s="588">
        <v>97776</v>
      </c>
      <c r="R244" s="576"/>
      <c r="S244" s="589">
        <v>388</v>
      </c>
    </row>
    <row r="245" spans="1:19" ht="14.45" customHeight="1" x14ac:dyDescent="0.2">
      <c r="A245" s="570" t="s">
        <v>1053</v>
      </c>
      <c r="B245" s="571" t="s">
        <v>1054</v>
      </c>
      <c r="C245" s="571" t="s">
        <v>475</v>
      </c>
      <c r="D245" s="571" t="s">
        <v>587</v>
      </c>
      <c r="E245" s="571" t="s">
        <v>1046</v>
      </c>
      <c r="F245" s="571" t="s">
        <v>1101</v>
      </c>
      <c r="G245" s="571" t="s">
        <v>1102</v>
      </c>
      <c r="H245" s="588">
        <v>390</v>
      </c>
      <c r="I245" s="588">
        <v>88140</v>
      </c>
      <c r="J245" s="571"/>
      <c r="K245" s="571">
        <v>226</v>
      </c>
      <c r="L245" s="588">
        <v>302</v>
      </c>
      <c r="M245" s="588">
        <v>68856</v>
      </c>
      <c r="N245" s="571"/>
      <c r="O245" s="571">
        <v>228</v>
      </c>
      <c r="P245" s="588">
        <v>863</v>
      </c>
      <c r="Q245" s="588">
        <v>209709</v>
      </c>
      <c r="R245" s="576"/>
      <c r="S245" s="589">
        <v>243</v>
      </c>
    </row>
    <row r="246" spans="1:19" ht="14.45" customHeight="1" x14ac:dyDescent="0.2">
      <c r="A246" s="570" t="s">
        <v>1053</v>
      </c>
      <c r="B246" s="571" t="s">
        <v>1054</v>
      </c>
      <c r="C246" s="571" t="s">
        <v>475</v>
      </c>
      <c r="D246" s="571" t="s">
        <v>587</v>
      </c>
      <c r="E246" s="571" t="s">
        <v>1046</v>
      </c>
      <c r="F246" s="571" t="s">
        <v>1103</v>
      </c>
      <c r="G246" s="571" t="s">
        <v>1104</v>
      </c>
      <c r="H246" s="588">
        <v>2</v>
      </c>
      <c r="I246" s="588">
        <v>156</v>
      </c>
      <c r="J246" s="571"/>
      <c r="K246" s="571">
        <v>78</v>
      </c>
      <c r="L246" s="588">
        <v>16</v>
      </c>
      <c r="M246" s="588">
        <v>1264</v>
      </c>
      <c r="N246" s="571"/>
      <c r="O246" s="571">
        <v>79</v>
      </c>
      <c r="P246" s="588"/>
      <c r="Q246" s="588"/>
      <c r="R246" s="576"/>
      <c r="S246" s="589"/>
    </row>
    <row r="247" spans="1:19" ht="14.45" customHeight="1" x14ac:dyDescent="0.2">
      <c r="A247" s="570" t="s">
        <v>1053</v>
      </c>
      <c r="B247" s="571" t="s">
        <v>1054</v>
      </c>
      <c r="C247" s="571" t="s">
        <v>475</v>
      </c>
      <c r="D247" s="571" t="s">
        <v>587</v>
      </c>
      <c r="E247" s="571" t="s">
        <v>1046</v>
      </c>
      <c r="F247" s="571" t="s">
        <v>1109</v>
      </c>
      <c r="G247" s="571" t="s">
        <v>1110</v>
      </c>
      <c r="H247" s="588">
        <v>40</v>
      </c>
      <c r="I247" s="588">
        <v>28280</v>
      </c>
      <c r="J247" s="571"/>
      <c r="K247" s="571">
        <v>707</v>
      </c>
      <c r="L247" s="588">
        <v>46</v>
      </c>
      <c r="M247" s="588">
        <v>32706</v>
      </c>
      <c r="N247" s="571"/>
      <c r="O247" s="571">
        <v>711</v>
      </c>
      <c r="P247" s="588">
        <v>441</v>
      </c>
      <c r="Q247" s="588">
        <v>338688</v>
      </c>
      <c r="R247" s="576"/>
      <c r="S247" s="589">
        <v>768</v>
      </c>
    </row>
    <row r="248" spans="1:19" ht="14.45" customHeight="1" x14ac:dyDescent="0.2">
      <c r="A248" s="570" t="s">
        <v>1053</v>
      </c>
      <c r="B248" s="571" t="s">
        <v>1054</v>
      </c>
      <c r="C248" s="571" t="s">
        <v>475</v>
      </c>
      <c r="D248" s="571" t="s">
        <v>587</v>
      </c>
      <c r="E248" s="571" t="s">
        <v>1046</v>
      </c>
      <c r="F248" s="571" t="s">
        <v>1111</v>
      </c>
      <c r="G248" s="571" t="s">
        <v>1112</v>
      </c>
      <c r="H248" s="588">
        <v>157</v>
      </c>
      <c r="I248" s="588">
        <v>36581</v>
      </c>
      <c r="J248" s="571"/>
      <c r="K248" s="571">
        <v>233</v>
      </c>
      <c r="L248" s="588">
        <v>182</v>
      </c>
      <c r="M248" s="588">
        <v>42770</v>
      </c>
      <c r="N248" s="571"/>
      <c r="O248" s="571">
        <v>235</v>
      </c>
      <c r="P248" s="588">
        <v>1094</v>
      </c>
      <c r="Q248" s="588">
        <v>277876</v>
      </c>
      <c r="R248" s="576"/>
      <c r="S248" s="589">
        <v>254</v>
      </c>
    </row>
    <row r="249" spans="1:19" ht="14.45" customHeight="1" x14ac:dyDescent="0.2">
      <c r="A249" s="570" t="s">
        <v>1053</v>
      </c>
      <c r="B249" s="571" t="s">
        <v>1054</v>
      </c>
      <c r="C249" s="571" t="s">
        <v>475</v>
      </c>
      <c r="D249" s="571" t="s">
        <v>587</v>
      </c>
      <c r="E249" s="571" t="s">
        <v>1046</v>
      </c>
      <c r="F249" s="571" t="s">
        <v>1115</v>
      </c>
      <c r="G249" s="571" t="s">
        <v>1116</v>
      </c>
      <c r="H249" s="588"/>
      <c r="I249" s="588"/>
      <c r="J249" s="571"/>
      <c r="K249" s="571"/>
      <c r="L249" s="588">
        <v>1</v>
      </c>
      <c r="M249" s="588">
        <v>1436</v>
      </c>
      <c r="N249" s="571"/>
      <c r="O249" s="571">
        <v>1436</v>
      </c>
      <c r="P249" s="588"/>
      <c r="Q249" s="588"/>
      <c r="R249" s="576"/>
      <c r="S249" s="589"/>
    </row>
    <row r="250" spans="1:19" ht="14.45" customHeight="1" x14ac:dyDescent="0.2">
      <c r="A250" s="570" t="s">
        <v>1053</v>
      </c>
      <c r="B250" s="571" t="s">
        <v>1054</v>
      </c>
      <c r="C250" s="571" t="s">
        <v>475</v>
      </c>
      <c r="D250" s="571" t="s">
        <v>935</v>
      </c>
      <c r="E250" s="571" t="s">
        <v>1046</v>
      </c>
      <c r="F250" s="571" t="s">
        <v>1075</v>
      </c>
      <c r="G250" s="571" t="s">
        <v>1076</v>
      </c>
      <c r="H250" s="588"/>
      <c r="I250" s="588"/>
      <c r="J250" s="571"/>
      <c r="K250" s="571"/>
      <c r="L250" s="588"/>
      <c r="M250" s="588"/>
      <c r="N250" s="571"/>
      <c r="O250" s="571"/>
      <c r="P250" s="588">
        <v>2</v>
      </c>
      <c r="Q250" s="588">
        <v>80</v>
      </c>
      <c r="R250" s="576"/>
      <c r="S250" s="589">
        <v>40</v>
      </c>
    </row>
    <row r="251" spans="1:19" ht="14.45" customHeight="1" x14ac:dyDescent="0.2">
      <c r="A251" s="570" t="s">
        <v>1053</v>
      </c>
      <c r="B251" s="571" t="s">
        <v>1054</v>
      </c>
      <c r="C251" s="571" t="s">
        <v>475</v>
      </c>
      <c r="D251" s="571" t="s">
        <v>960</v>
      </c>
      <c r="E251" s="571" t="s">
        <v>1055</v>
      </c>
      <c r="F251" s="571" t="s">
        <v>1056</v>
      </c>
      <c r="G251" s="571" t="s">
        <v>1057</v>
      </c>
      <c r="H251" s="588">
        <v>7</v>
      </c>
      <c r="I251" s="588">
        <v>379.84</v>
      </c>
      <c r="J251" s="571"/>
      <c r="K251" s="571">
        <v>54.262857142857136</v>
      </c>
      <c r="L251" s="588">
        <v>2</v>
      </c>
      <c r="M251" s="588">
        <v>108.8</v>
      </c>
      <c r="N251" s="571"/>
      <c r="O251" s="571">
        <v>54.4</v>
      </c>
      <c r="P251" s="588"/>
      <c r="Q251" s="588"/>
      <c r="R251" s="576"/>
      <c r="S251" s="589"/>
    </row>
    <row r="252" spans="1:19" ht="14.45" customHeight="1" x14ac:dyDescent="0.2">
      <c r="A252" s="570" t="s">
        <v>1053</v>
      </c>
      <c r="B252" s="571" t="s">
        <v>1054</v>
      </c>
      <c r="C252" s="571" t="s">
        <v>475</v>
      </c>
      <c r="D252" s="571" t="s">
        <v>960</v>
      </c>
      <c r="E252" s="571" t="s">
        <v>1055</v>
      </c>
      <c r="F252" s="571" t="s">
        <v>1059</v>
      </c>
      <c r="G252" s="571" t="s">
        <v>1060</v>
      </c>
      <c r="H252" s="588">
        <v>0.4</v>
      </c>
      <c r="I252" s="588">
        <v>20.259999999999998</v>
      </c>
      <c r="J252" s="571"/>
      <c r="K252" s="571">
        <v>50.649999999999991</v>
      </c>
      <c r="L252" s="588">
        <v>0.1</v>
      </c>
      <c r="M252" s="588">
        <v>5.07</v>
      </c>
      <c r="N252" s="571"/>
      <c r="O252" s="571">
        <v>50.7</v>
      </c>
      <c r="P252" s="588"/>
      <c r="Q252" s="588"/>
      <c r="R252" s="576"/>
      <c r="S252" s="589"/>
    </row>
    <row r="253" spans="1:19" ht="14.45" customHeight="1" x14ac:dyDescent="0.2">
      <c r="A253" s="570" t="s">
        <v>1053</v>
      </c>
      <c r="B253" s="571" t="s">
        <v>1054</v>
      </c>
      <c r="C253" s="571" t="s">
        <v>475</v>
      </c>
      <c r="D253" s="571" t="s">
        <v>960</v>
      </c>
      <c r="E253" s="571" t="s">
        <v>1055</v>
      </c>
      <c r="F253" s="571" t="s">
        <v>1061</v>
      </c>
      <c r="G253" s="571" t="s">
        <v>1062</v>
      </c>
      <c r="H253" s="588">
        <v>0.1</v>
      </c>
      <c r="I253" s="588">
        <v>17.7</v>
      </c>
      <c r="J253" s="571"/>
      <c r="K253" s="571">
        <v>176.99999999999997</v>
      </c>
      <c r="L253" s="588"/>
      <c r="M253" s="588"/>
      <c r="N253" s="571"/>
      <c r="O253" s="571"/>
      <c r="P253" s="588"/>
      <c r="Q253" s="588"/>
      <c r="R253" s="576"/>
      <c r="S253" s="589"/>
    </row>
    <row r="254" spans="1:19" ht="14.45" customHeight="1" x14ac:dyDescent="0.2">
      <c r="A254" s="570" t="s">
        <v>1053</v>
      </c>
      <c r="B254" s="571" t="s">
        <v>1054</v>
      </c>
      <c r="C254" s="571" t="s">
        <v>475</v>
      </c>
      <c r="D254" s="571" t="s">
        <v>960</v>
      </c>
      <c r="E254" s="571" t="s">
        <v>1055</v>
      </c>
      <c r="F254" s="571" t="s">
        <v>1063</v>
      </c>
      <c r="G254" s="571" t="s">
        <v>562</v>
      </c>
      <c r="H254" s="588">
        <v>1.35</v>
      </c>
      <c r="I254" s="588">
        <v>6.48</v>
      </c>
      <c r="J254" s="571"/>
      <c r="K254" s="571">
        <v>4.8</v>
      </c>
      <c r="L254" s="588">
        <v>1.7000000000000002</v>
      </c>
      <c r="M254" s="588">
        <v>8.2299999999999986</v>
      </c>
      <c r="N254" s="571"/>
      <c r="O254" s="571">
        <v>4.8411764705882341</v>
      </c>
      <c r="P254" s="588"/>
      <c r="Q254" s="588"/>
      <c r="R254" s="576"/>
      <c r="S254" s="589"/>
    </row>
    <row r="255" spans="1:19" ht="14.45" customHeight="1" x14ac:dyDescent="0.2">
      <c r="A255" s="570" t="s">
        <v>1053</v>
      </c>
      <c r="B255" s="571" t="s">
        <v>1054</v>
      </c>
      <c r="C255" s="571" t="s">
        <v>475</v>
      </c>
      <c r="D255" s="571" t="s">
        <v>960</v>
      </c>
      <c r="E255" s="571" t="s">
        <v>1055</v>
      </c>
      <c r="F255" s="571" t="s">
        <v>1063</v>
      </c>
      <c r="G255" s="571" t="s">
        <v>1064</v>
      </c>
      <c r="H255" s="588">
        <v>0.5</v>
      </c>
      <c r="I255" s="588">
        <v>2.4000000000000004</v>
      </c>
      <c r="J255" s="571"/>
      <c r="K255" s="571">
        <v>4.8000000000000007</v>
      </c>
      <c r="L255" s="588">
        <v>0.25</v>
      </c>
      <c r="M255" s="588">
        <v>1.2</v>
      </c>
      <c r="N255" s="571"/>
      <c r="O255" s="571">
        <v>4.8</v>
      </c>
      <c r="P255" s="588"/>
      <c r="Q255" s="588"/>
      <c r="R255" s="576"/>
      <c r="S255" s="589"/>
    </row>
    <row r="256" spans="1:19" ht="14.45" customHeight="1" x14ac:dyDescent="0.2">
      <c r="A256" s="570" t="s">
        <v>1053</v>
      </c>
      <c r="B256" s="571" t="s">
        <v>1054</v>
      </c>
      <c r="C256" s="571" t="s">
        <v>475</v>
      </c>
      <c r="D256" s="571" t="s">
        <v>960</v>
      </c>
      <c r="E256" s="571" t="s">
        <v>1055</v>
      </c>
      <c r="F256" s="571" t="s">
        <v>1065</v>
      </c>
      <c r="G256" s="571" t="s">
        <v>1066</v>
      </c>
      <c r="H256" s="588">
        <v>0.1</v>
      </c>
      <c r="I256" s="588">
        <v>79.28</v>
      </c>
      <c r="J256" s="571"/>
      <c r="K256" s="571">
        <v>792.8</v>
      </c>
      <c r="L256" s="588">
        <v>0.2</v>
      </c>
      <c r="M256" s="588">
        <v>158.56</v>
      </c>
      <c r="N256" s="571"/>
      <c r="O256" s="571">
        <v>792.8</v>
      </c>
      <c r="P256" s="588"/>
      <c r="Q256" s="588"/>
      <c r="R256" s="576"/>
      <c r="S256" s="589"/>
    </row>
    <row r="257" spans="1:19" ht="14.45" customHeight="1" x14ac:dyDescent="0.2">
      <c r="A257" s="570" t="s">
        <v>1053</v>
      </c>
      <c r="B257" s="571" t="s">
        <v>1054</v>
      </c>
      <c r="C257" s="571" t="s">
        <v>475</v>
      </c>
      <c r="D257" s="571" t="s">
        <v>960</v>
      </c>
      <c r="E257" s="571" t="s">
        <v>1055</v>
      </c>
      <c r="F257" s="571" t="s">
        <v>1067</v>
      </c>
      <c r="G257" s="571" t="s">
        <v>1068</v>
      </c>
      <c r="H257" s="588"/>
      <c r="I257" s="588"/>
      <c r="J257" s="571"/>
      <c r="K257" s="571"/>
      <c r="L257" s="588">
        <v>0.1</v>
      </c>
      <c r="M257" s="588">
        <v>12.16</v>
      </c>
      <c r="N257" s="571"/>
      <c r="O257" s="571">
        <v>121.6</v>
      </c>
      <c r="P257" s="588"/>
      <c r="Q257" s="588"/>
      <c r="R257" s="576"/>
      <c r="S257" s="589"/>
    </row>
    <row r="258" spans="1:19" ht="14.45" customHeight="1" x14ac:dyDescent="0.2">
      <c r="A258" s="570" t="s">
        <v>1053</v>
      </c>
      <c r="B258" s="571" t="s">
        <v>1054</v>
      </c>
      <c r="C258" s="571" t="s">
        <v>475</v>
      </c>
      <c r="D258" s="571" t="s">
        <v>960</v>
      </c>
      <c r="E258" s="571" t="s">
        <v>1055</v>
      </c>
      <c r="F258" s="571" t="s">
        <v>1069</v>
      </c>
      <c r="G258" s="571" t="s">
        <v>1070</v>
      </c>
      <c r="H258" s="588"/>
      <c r="I258" s="588"/>
      <c r="J258" s="571"/>
      <c r="K258" s="571"/>
      <c r="L258" s="588">
        <v>2.0000000000000004</v>
      </c>
      <c r="M258" s="588">
        <v>108.8</v>
      </c>
      <c r="N258" s="571"/>
      <c r="O258" s="571">
        <v>54.399999999999984</v>
      </c>
      <c r="P258" s="588"/>
      <c r="Q258" s="588"/>
      <c r="R258" s="576"/>
      <c r="S258" s="589"/>
    </row>
    <row r="259" spans="1:19" ht="14.45" customHeight="1" x14ac:dyDescent="0.2">
      <c r="A259" s="570" t="s">
        <v>1053</v>
      </c>
      <c r="B259" s="571" t="s">
        <v>1054</v>
      </c>
      <c r="C259" s="571" t="s">
        <v>475</v>
      </c>
      <c r="D259" s="571" t="s">
        <v>960</v>
      </c>
      <c r="E259" s="571" t="s">
        <v>1046</v>
      </c>
      <c r="F259" s="571" t="s">
        <v>1073</v>
      </c>
      <c r="G259" s="571" t="s">
        <v>1074</v>
      </c>
      <c r="H259" s="588"/>
      <c r="I259" s="588"/>
      <c r="J259" s="571"/>
      <c r="K259" s="571"/>
      <c r="L259" s="588">
        <v>3</v>
      </c>
      <c r="M259" s="588">
        <v>369</v>
      </c>
      <c r="N259" s="571"/>
      <c r="O259" s="571">
        <v>123</v>
      </c>
      <c r="P259" s="588"/>
      <c r="Q259" s="588"/>
      <c r="R259" s="576"/>
      <c r="S259" s="589"/>
    </row>
    <row r="260" spans="1:19" ht="14.45" customHeight="1" x14ac:dyDescent="0.2">
      <c r="A260" s="570" t="s">
        <v>1053</v>
      </c>
      <c r="B260" s="571" t="s">
        <v>1054</v>
      </c>
      <c r="C260" s="571" t="s">
        <v>475</v>
      </c>
      <c r="D260" s="571" t="s">
        <v>960</v>
      </c>
      <c r="E260" s="571" t="s">
        <v>1046</v>
      </c>
      <c r="F260" s="571" t="s">
        <v>1075</v>
      </c>
      <c r="G260" s="571" t="s">
        <v>1076</v>
      </c>
      <c r="H260" s="588">
        <v>58</v>
      </c>
      <c r="I260" s="588">
        <v>2204</v>
      </c>
      <c r="J260" s="571"/>
      <c r="K260" s="571">
        <v>38</v>
      </c>
      <c r="L260" s="588">
        <v>12</v>
      </c>
      <c r="M260" s="588">
        <v>456</v>
      </c>
      <c r="N260" s="571"/>
      <c r="O260" s="571">
        <v>38</v>
      </c>
      <c r="P260" s="588"/>
      <c r="Q260" s="588"/>
      <c r="R260" s="576"/>
      <c r="S260" s="589"/>
    </row>
    <row r="261" spans="1:19" ht="14.45" customHeight="1" x14ac:dyDescent="0.2">
      <c r="A261" s="570" t="s">
        <v>1053</v>
      </c>
      <c r="B261" s="571" t="s">
        <v>1054</v>
      </c>
      <c r="C261" s="571" t="s">
        <v>475</v>
      </c>
      <c r="D261" s="571" t="s">
        <v>960</v>
      </c>
      <c r="E261" s="571" t="s">
        <v>1046</v>
      </c>
      <c r="F261" s="571" t="s">
        <v>1077</v>
      </c>
      <c r="G261" s="571" t="s">
        <v>1078</v>
      </c>
      <c r="H261" s="588">
        <v>231</v>
      </c>
      <c r="I261" s="588">
        <v>2310</v>
      </c>
      <c r="J261" s="571"/>
      <c r="K261" s="571">
        <v>10</v>
      </c>
      <c r="L261" s="588">
        <v>117</v>
      </c>
      <c r="M261" s="588">
        <v>1170</v>
      </c>
      <c r="N261" s="571"/>
      <c r="O261" s="571">
        <v>10</v>
      </c>
      <c r="P261" s="588"/>
      <c r="Q261" s="588"/>
      <c r="R261" s="576"/>
      <c r="S261" s="589"/>
    </row>
    <row r="262" spans="1:19" ht="14.45" customHeight="1" x14ac:dyDescent="0.2">
      <c r="A262" s="570" t="s">
        <v>1053</v>
      </c>
      <c r="B262" s="571" t="s">
        <v>1054</v>
      </c>
      <c r="C262" s="571" t="s">
        <v>475</v>
      </c>
      <c r="D262" s="571" t="s">
        <v>960</v>
      </c>
      <c r="E262" s="571" t="s">
        <v>1046</v>
      </c>
      <c r="F262" s="571" t="s">
        <v>1079</v>
      </c>
      <c r="G262" s="571" t="s">
        <v>1080</v>
      </c>
      <c r="H262" s="588">
        <v>9</v>
      </c>
      <c r="I262" s="588">
        <v>45</v>
      </c>
      <c r="J262" s="571"/>
      <c r="K262" s="571">
        <v>5</v>
      </c>
      <c r="L262" s="588">
        <v>5</v>
      </c>
      <c r="M262" s="588">
        <v>25</v>
      </c>
      <c r="N262" s="571"/>
      <c r="O262" s="571">
        <v>5</v>
      </c>
      <c r="P262" s="588"/>
      <c r="Q262" s="588"/>
      <c r="R262" s="576"/>
      <c r="S262" s="589"/>
    </row>
    <row r="263" spans="1:19" ht="14.45" customHeight="1" x14ac:dyDescent="0.2">
      <c r="A263" s="570" t="s">
        <v>1053</v>
      </c>
      <c r="B263" s="571" t="s">
        <v>1054</v>
      </c>
      <c r="C263" s="571" t="s">
        <v>475</v>
      </c>
      <c r="D263" s="571" t="s">
        <v>960</v>
      </c>
      <c r="E263" s="571" t="s">
        <v>1046</v>
      </c>
      <c r="F263" s="571" t="s">
        <v>1083</v>
      </c>
      <c r="G263" s="571" t="s">
        <v>1084</v>
      </c>
      <c r="H263" s="588">
        <v>3</v>
      </c>
      <c r="I263" s="588">
        <v>225</v>
      </c>
      <c r="J263" s="571"/>
      <c r="K263" s="571">
        <v>75</v>
      </c>
      <c r="L263" s="588">
        <v>3</v>
      </c>
      <c r="M263" s="588">
        <v>228</v>
      </c>
      <c r="N263" s="571"/>
      <c r="O263" s="571">
        <v>76</v>
      </c>
      <c r="P263" s="588"/>
      <c r="Q263" s="588"/>
      <c r="R263" s="576"/>
      <c r="S263" s="589"/>
    </row>
    <row r="264" spans="1:19" ht="14.45" customHeight="1" x14ac:dyDescent="0.2">
      <c r="A264" s="570" t="s">
        <v>1053</v>
      </c>
      <c r="B264" s="571" t="s">
        <v>1054</v>
      </c>
      <c r="C264" s="571" t="s">
        <v>475</v>
      </c>
      <c r="D264" s="571" t="s">
        <v>960</v>
      </c>
      <c r="E264" s="571" t="s">
        <v>1046</v>
      </c>
      <c r="F264" s="571" t="s">
        <v>1087</v>
      </c>
      <c r="G264" s="571" t="s">
        <v>1088</v>
      </c>
      <c r="H264" s="588">
        <v>137</v>
      </c>
      <c r="I264" s="588">
        <v>24523</v>
      </c>
      <c r="J264" s="571"/>
      <c r="K264" s="571">
        <v>179</v>
      </c>
      <c r="L264" s="588">
        <v>53</v>
      </c>
      <c r="M264" s="588">
        <v>9540</v>
      </c>
      <c r="N264" s="571"/>
      <c r="O264" s="571">
        <v>180</v>
      </c>
      <c r="P264" s="588"/>
      <c r="Q264" s="588"/>
      <c r="R264" s="576"/>
      <c r="S264" s="589"/>
    </row>
    <row r="265" spans="1:19" ht="14.45" customHeight="1" x14ac:dyDescent="0.2">
      <c r="A265" s="570" t="s">
        <v>1053</v>
      </c>
      <c r="B265" s="571" t="s">
        <v>1054</v>
      </c>
      <c r="C265" s="571" t="s">
        <v>475</v>
      </c>
      <c r="D265" s="571" t="s">
        <v>960</v>
      </c>
      <c r="E265" s="571" t="s">
        <v>1046</v>
      </c>
      <c r="F265" s="571" t="s">
        <v>1089</v>
      </c>
      <c r="G265" s="571" t="s">
        <v>1090</v>
      </c>
      <c r="H265" s="588"/>
      <c r="I265" s="588"/>
      <c r="J265" s="571"/>
      <c r="K265" s="571"/>
      <c r="L265" s="588">
        <v>2</v>
      </c>
      <c r="M265" s="588">
        <v>552</v>
      </c>
      <c r="N265" s="571"/>
      <c r="O265" s="571">
        <v>276</v>
      </c>
      <c r="P265" s="588"/>
      <c r="Q265" s="588"/>
      <c r="R265" s="576"/>
      <c r="S265" s="589"/>
    </row>
    <row r="266" spans="1:19" ht="14.45" customHeight="1" x14ac:dyDescent="0.2">
      <c r="A266" s="570" t="s">
        <v>1053</v>
      </c>
      <c r="B266" s="571" t="s">
        <v>1054</v>
      </c>
      <c r="C266" s="571" t="s">
        <v>475</v>
      </c>
      <c r="D266" s="571" t="s">
        <v>960</v>
      </c>
      <c r="E266" s="571" t="s">
        <v>1046</v>
      </c>
      <c r="F266" s="571" t="s">
        <v>1091</v>
      </c>
      <c r="G266" s="571" t="s">
        <v>1092</v>
      </c>
      <c r="H266" s="588">
        <v>392</v>
      </c>
      <c r="I266" s="588">
        <v>13066.67</v>
      </c>
      <c r="J266" s="571"/>
      <c r="K266" s="571">
        <v>33.333341836734697</v>
      </c>
      <c r="L266" s="588">
        <v>187</v>
      </c>
      <c r="M266" s="588">
        <v>6233.33</v>
      </c>
      <c r="N266" s="571"/>
      <c r="O266" s="571">
        <v>33.333315508021393</v>
      </c>
      <c r="P266" s="588"/>
      <c r="Q266" s="588"/>
      <c r="R266" s="576"/>
      <c r="S266" s="589"/>
    </row>
    <row r="267" spans="1:19" ht="14.45" customHeight="1" x14ac:dyDescent="0.2">
      <c r="A267" s="570" t="s">
        <v>1053</v>
      </c>
      <c r="B267" s="571" t="s">
        <v>1054</v>
      </c>
      <c r="C267" s="571" t="s">
        <v>475</v>
      </c>
      <c r="D267" s="571" t="s">
        <v>960</v>
      </c>
      <c r="E267" s="571" t="s">
        <v>1046</v>
      </c>
      <c r="F267" s="571" t="s">
        <v>1093</v>
      </c>
      <c r="G267" s="571" t="s">
        <v>1094</v>
      </c>
      <c r="H267" s="588"/>
      <c r="I267" s="588"/>
      <c r="J267" s="571"/>
      <c r="K267" s="571"/>
      <c r="L267" s="588">
        <v>1</v>
      </c>
      <c r="M267" s="588">
        <v>38</v>
      </c>
      <c r="N267" s="571"/>
      <c r="O267" s="571">
        <v>38</v>
      </c>
      <c r="P267" s="588"/>
      <c r="Q267" s="588"/>
      <c r="R267" s="576"/>
      <c r="S267" s="589"/>
    </row>
    <row r="268" spans="1:19" ht="14.45" customHeight="1" x14ac:dyDescent="0.2">
      <c r="A268" s="570" t="s">
        <v>1053</v>
      </c>
      <c r="B268" s="571" t="s">
        <v>1054</v>
      </c>
      <c r="C268" s="571" t="s">
        <v>475</v>
      </c>
      <c r="D268" s="571" t="s">
        <v>960</v>
      </c>
      <c r="E268" s="571" t="s">
        <v>1046</v>
      </c>
      <c r="F268" s="571" t="s">
        <v>1095</v>
      </c>
      <c r="G268" s="571" t="s">
        <v>1096</v>
      </c>
      <c r="H268" s="588">
        <v>42</v>
      </c>
      <c r="I268" s="588">
        <v>5670</v>
      </c>
      <c r="J268" s="571"/>
      <c r="K268" s="571">
        <v>135</v>
      </c>
      <c r="L268" s="588">
        <v>22</v>
      </c>
      <c r="M268" s="588">
        <v>3014</v>
      </c>
      <c r="N268" s="571"/>
      <c r="O268" s="571">
        <v>137</v>
      </c>
      <c r="P268" s="588"/>
      <c r="Q268" s="588"/>
      <c r="R268" s="576"/>
      <c r="S268" s="589"/>
    </row>
    <row r="269" spans="1:19" ht="14.45" customHeight="1" x14ac:dyDescent="0.2">
      <c r="A269" s="570" t="s">
        <v>1053</v>
      </c>
      <c r="B269" s="571" t="s">
        <v>1054</v>
      </c>
      <c r="C269" s="571" t="s">
        <v>475</v>
      </c>
      <c r="D269" s="571" t="s">
        <v>960</v>
      </c>
      <c r="E269" s="571" t="s">
        <v>1046</v>
      </c>
      <c r="F269" s="571" t="s">
        <v>1097</v>
      </c>
      <c r="G269" s="571" t="s">
        <v>1098</v>
      </c>
      <c r="H269" s="588">
        <v>17</v>
      </c>
      <c r="I269" s="588">
        <v>1275</v>
      </c>
      <c r="J269" s="571"/>
      <c r="K269" s="571">
        <v>75</v>
      </c>
      <c r="L269" s="588">
        <v>11</v>
      </c>
      <c r="M269" s="588">
        <v>836</v>
      </c>
      <c r="N269" s="571"/>
      <c r="O269" s="571">
        <v>76</v>
      </c>
      <c r="P269" s="588"/>
      <c r="Q269" s="588"/>
      <c r="R269" s="576"/>
      <c r="S269" s="589"/>
    </row>
    <row r="270" spans="1:19" ht="14.45" customHeight="1" x14ac:dyDescent="0.2">
      <c r="A270" s="570" t="s">
        <v>1053</v>
      </c>
      <c r="B270" s="571" t="s">
        <v>1054</v>
      </c>
      <c r="C270" s="571" t="s">
        <v>475</v>
      </c>
      <c r="D270" s="571" t="s">
        <v>960</v>
      </c>
      <c r="E270" s="571" t="s">
        <v>1046</v>
      </c>
      <c r="F270" s="571" t="s">
        <v>1099</v>
      </c>
      <c r="G270" s="571" t="s">
        <v>1100</v>
      </c>
      <c r="H270" s="588">
        <v>244</v>
      </c>
      <c r="I270" s="588">
        <v>87352</v>
      </c>
      <c r="J270" s="571"/>
      <c r="K270" s="571">
        <v>358</v>
      </c>
      <c r="L270" s="588">
        <v>131</v>
      </c>
      <c r="M270" s="588">
        <v>47160</v>
      </c>
      <c r="N270" s="571"/>
      <c r="O270" s="571">
        <v>360</v>
      </c>
      <c r="P270" s="588"/>
      <c r="Q270" s="588"/>
      <c r="R270" s="576"/>
      <c r="S270" s="589"/>
    </row>
    <row r="271" spans="1:19" ht="14.45" customHeight="1" x14ac:dyDescent="0.2">
      <c r="A271" s="570" t="s">
        <v>1053</v>
      </c>
      <c r="B271" s="571" t="s">
        <v>1054</v>
      </c>
      <c r="C271" s="571" t="s">
        <v>475</v>
      </c>
      <c r="D271" s="571" t="s">
        <v>960</v>
      </c>
      <c r="E271" s="571" t="s">
        <v>1046</v>
      </c>
      <c r="F271" s="571" t="s">
        <v>1101</v>
      </c>
      <c r="G271" s="571" t="s">
        <v>1102</v>
      </c>
      <c r="H271" s="588">
        <v>67</v>
      </c>
      <c r="I271" s="588">
        <v>15142</v>
      </c>
      <c r="J271" s="571"/>
      <c r="K271" s="571">
        <v>226</v>
      </c>
      <c r="L271" s="588">
        <v>74</v>
      </c>
      <c r="M271" s="588">
        <v>16872</v>
      </c>
      <c r="N271" s="571"/>
      <c r="O271" s="571">
        <v>228</v>
      </c>
      <c r="P271" s="588"/>
      <c r="Q271" s="588"/>
      <c r="R271" s="576"/>
      <c r="S271" s="589"/>
    </row>
    <row r="272" spans="1:19" ht="14.45" customHeight="1" x14ac:dyDescent="0.2">
      <c r="A272" s="570" t="s">
        <v>1053</v>
      </c>
      <c r="B272" s="571" t="s">
        <v>1054</v>
      </c>
      <c r="C272" s="571" t="s">
        <v>475</v>
      </c>
      <c r="D272" s="571" t="s">
        <v>960</v>
      </c>
      <c r="E272" s="571" t="s">
        <v>1046</v>
      </c>
      <c r="F272" s="571" t="s">
        <v>1103</v>
      </c>
      <c r="G272" s="571" t="s">
        <v>1104</v>
      </c>
      <c r="H272" s="588"/>
      <c r="I272" s="588"/>
      <c r="J272" s="571"/>
      <c r="K272" s="571"/>
      <c r="L272" s="588">
        <v>3</v>
      </c>
      <c r="M272" s="588">
        <v>237</v>
      </c>
      <c r="N272" s="571"/>
      <c r="O272" s="571">
        <v>79</v>
      </c>
      <c r="P272" s="588"/>
      <c r="Q272" s="588"/>
      <c r="R272" s="576"/>
      <c r="S272" s="589"/>
    </row>
    <row r="273" spans="1:19" ht="14.45" customHeight="1" x14ac:dyDescent="0.2">
      <c r="A273" s="570" t="s">
        <v>1053</v>
      </c>
      <c r="B273" s="571" t="s">
        <v>1054</v>
      </c>
      <c r="C273" s="571" t="s">
        <v>475</v>
      </c>
      <c r="D273" s="571" t="s">
        <v>960</v>
      </c>
      <c r="E273" s="571" t="s">
        <v>1046</v>
      </c>
      <c r="F273" s="571" t="s">
        <v>1107</v>
      </c>
      <c r="G273" s="571" t="s">
        <v>1108</v>
      </c>
      <c r="H273" s="588">
        <v>1</v>
      </c>
      <c r="I273" s="588">
        <v>61</v>
      </c>
      <c r="J273" s="571"/>
      <c r="K273" s="571">
        <v>61</v>
      </c>
      <c r="L273" s="588"/>
      <c r="M273" s="588"/>
      <c r="N273" s="571"/>
      <c r="O273" s="571"/>
      <c r="P273" s="588"/>
      <c r="Q273" s="588"/>
      <c r="R273" s="576"/>
      <c r="S273" s="589"/>
    </row>
    <row r="274" spans="1:19" ht="14.45" customHeight="1" x14ac:dyDescent="0.2">
      <c r="A274" s="570" t="s">
        <v>1053</v>
      </c>
      <c r="B274" s="571" t="s">
        <v>1054</v>
      </c>
      <c r="C274" s="571" t="s">
        <v>475</v>
      </c>
      <c r="D274" s="571" t="s">
        <v>960</v>
      </c>
      <c r="E274" s="571" t="s">
        <v>1046</v>
      </c>
      <c r="F274" s="571" t="s">
        <v>1109</v>
      </c>
      <c r="G274" s="571" t="s">
        <v>1110</v>
      </c>
      <c r="H274" s="588">
        <v>43</v>
      </c>
      <c r="I274" s="588">
        <v>30401</v>
      </c>
      <c r="J274" s="571"/>
      <c r="K274" s="571">
        <v>707</v>
      </c>
      <c r="L274" s="588">
        <v>3</v>
      </c>
      <c r="M274" s="588">
        <v>2133</v>
      </c>
      <c r="N274" s="571"/>
      <c r="O274" s="571">
        <v>711</v>
      </c>
      <c r="P274" s="588"/>
      <c r="Q274" s="588"/>
      <c r="R274" s="576"/>
      <c r="S274" s="589"/>
    </row>
    <row r="275" spans="1:19" ht="14.45" customHeight="1" x14ac:dyDescent="0.2">
      <c r="A275" s="570" t="s">
        <v>1053</v>
      </c>
      <c r="B275" s="571" t="s">
        <v>1054</v>
      </c>
      <c r="C275" s="571" t="s">
        <v>475</v>
      </c>
      <c r="D275" s="571" t="s">
        <v>960</v>
      </c>
      <c r="E275" s="571" t="s">
        <v>1046</v>
      </c>
      <c r="F275" s="571" t="s">
        <v>1111</v>
      </c>
      <c r="G275" s="571" t="s">
        <v>1112</v>
      </c>
      <c r="H275" s="588">
        <v>269</v>
      </c>
      <c r="I275" s="588">
        <v>62677</v>
      </c>
      <c r="J275" s="571"/>
      <c r="K275" s="571">
        <v>233</v>
      </c>
      <c r="L275" s="588">
        <v>75</v>
      </c>
      <c r="M275" s="588">
        <v>17625</v>
      </c>
      <c r="N275" s="571"/>
      <c r="O275" s="571">
        <v>235</v>
      </c>
      <c r="P275" s="588"/>
      <c r="Q275" s="588"/>
      <c r="R275" s="576"/>
      <c r="S275" s="589"/>
    </row>
    <row r="276" spans="1:19" ht="14.45" customHeight="1" x14ac:dyDescent="0.2">
      <c r="A276" s="570" t="s">
        <v>1053</v>
      </c>
      <c r="B276" s="571" t="s">
        <v>1054</v>
      </c>
      <c r="C276" s="571" t="s">
        <v>475</v>
      </c>
      <c r="D276" s="571" t="s">
        <v>960</v>
      </c>
      <c r="E276" s="571" t="s">
        <v>1046</v>
      </c>
      <c r="F276" s="571" t="s">
        <v>1113</v>
      </c>
      <c r="G276" s="571" t="s">
        <v>1114</v>
      </c>
      <c r="H276" s="588"/>
      <c r="I276" s="588"/>
      <c r="J276" s="571"/>
      <c r="K276" s="571"/>
      <c r="L276" s="588">
        <v>1</v>
      </c>
      <c r="M276" s="588">
        <v>482</v>
      </c>
      <c r="N276" s="571"/>
      <c r="O276" s="571">
        <v>482</v>
      </c>
      <c r="P276" s="588"/>
      <c r="Q276" s="588"/>
      <c r="R276" s="576"/>
      <c r="S276" s="589"/>
    </row>
    <row r="277" spans="1:19" ht="14.45" customHeight="1" x14ac:dyDescent="0.2">
      <c r="A277" s="570" t="s">
        <v>1053</v>
      </c>
      <c r="B277" s="571" t="s">
        <v>1054</v>
      </c>
      <c r="C277" s="571" t="s">
        <v>475</v>
      </c>
      <c r="D277" s="571" t="s">
        <v>590</v>
      </c>
      <c r="E277" s="571" t="s">
        <v>1055</v>
      </c>
      <c r="F277" s="571" t="s">
        <v>1065</v>
      </c>
      <c r="G277" s="571" t="s">
        <v>1066</v>
      </c>
      <c r="H277" s="588"/>
      <c r="I277" s="588"/>
      <c r="J277" s="571"/>
      <c r="K277" s="571"/>
      <c r="L277" s="588">
        <v>0.1</v>
      </c>
      <c r="M277" s="588">
        <v>79.28</v>
      </c>
      <c r="N277" s="571"/>
      <c r="O277" s="571">
        <v>792.8</v>
      </c>
      <c r="P277" s="588"/>
      <c r="Q277" s="588"/>
      <c r="R277" s="576"/>
      <c r="S277" s="589"/>
    </row>
    <row r="278" spans="1:19" ht="14.45" customHeight="1" x14ac:dyDescent="0.2">
      <c r="A278" s="570" t="s">
        <v>1053</v>
      </c>
      <c r="B278" s="571" t="s">
        <v>1054</v>
      </c>
      <c r="C278" s="571" t="s">
        <v>475</v>
      </c>
      <c r="D278" s="571" t="s">
        <v>590</v>
      </c>
      <c r="E278" s="571" t="s">
        <v>1055</v>
      </c>
      <c r="F278" s="571" t="s">
        <v>1069</v>
      </c>
      <c r="G278" s="571" t="s">
        <v>1070</v>
      </c>
      <c r="H278" s="588"/>
      <c r="I278" s="588"/>
      <c r="J278" s="571"/>
      <c r="K278" s="571"/>
      <c r="L278" s="588">
        <v>0.6</v>
      </c>
      <c r="M278" s="588">
        <v>32.64</v>
      </c>
      <c r="N278" s="571"/>
      <c r="O278" s="571">
        <v>54.400000000000006</v>
      </c>
      <c r="P278" s="588"/>
      <c r="Q278" s="588"/>
      <c r="R278" s="576"/>
      <c r="S278" s="589"/>
    </row>
    <row r="279" spans="1:19" ht="14.45" customHeight="1" x14ac:dyDescent="0.2">
      <c r="A279" s="570" t="s">
        <v>1053</v>
      </c>
      <c r="B279" s="571" t="s">
        <v>1054</v>
      </c>
      <c r="C279" s="571" t="s">
        <v>475</v>
      </c>
      <c r="D279" s="571" t="s">
        <v>590</v>
      </c>
      <c r="E279" s="571" t="s">
        <v>1046</v>
      </c>
      <c r="F279" s="571" t="s">
        <v>1075</v>
      </c>
      <c r="G279" s="571" t="s">
        <v>1076</v>
      </c>
      <c r="H279" s="588">
        <v>7</v>
      </c>
      <c r="I279" s="588">
        <v>266</v>
      </c>
      <c r="J279" s="571"/>
      <c r="K279" s="571">
        <v>38</v>
      </c>
      <c r="L279" s="588">
        <v>15</v>
      </c>
      <c r="M279" s="588">
        <v>570</v>
      </c>
      <c r="N279" s="571"/>
      <c r="O279" s="571">
        <v>38</v>
      </c>
      <c r="P279" s="588">
        <v>14</v>
      </c>
      <c r="Q279" s="588">
        <v>560</v>
      </c>
      <c r="R279" s="576"/>
      <c r="S279" s="589">
        <v>40</v>
      </c>
    </row>
    <row r="280" spans="1:19" ht="14.45" customHeight="1" x14ac:dyDescent="0.2">
      <c r="A280" s="570" t="s">
        <v>1053</v>
      </c>
      <c r="B280" s="571" t="s">
        <v>1054</v>
      </c>
      <c r="C280" s="571" t="s">
        <v>475</v>
      </c>
      <c r="D280" s="571" t="s">
        <v>590</v>
      </c>
      <c r="E280" s="571" t="s">
        <v>1046</v>
      </c>
      <c r="F280" s="571" t="s">
        <v>1077</v>
      </c>
      <c r="G280" s="571" t="s">
        <v>1078</v>
      </c>
      <c r="H280" s="588">
        <v>5</v>
      </c>
      <c r="I280" s="588">
        <v>50</v>
      </c>
      <c r="J280" s="571"/>
      <c r="K280" s="571">
        <v>10</v>
      </c>
      <c r="L280" s="588">
        <v>9</v>
      </c>
      <c r="M280" s="588">
        <v>90</v>
      </c>
      <c r="N280" s="571"/>
      <c r="O280" s="571">
        <v>10</v>
      </c>
      <c r="P280" s="588">
        <v>3</v>
      </c>
      <c r="Q280" s="588">
        <v>30</v>
      </c>
      <c r="R280" s="576"/>
      <c r="S280" s="589">
        <v>10</v>
      </c>
    </row>
    <row r="281" spans="1:19" ht="14.45" customHeight="1" x14ac:dyDescent="0.2">
      <c r="A281" s="570" t="s">
        <v>1053</v>
      </c>
      <c r="B281" s="571" t="s">
        <v>1054</v>
      </c>
      <c r="C281" s="571" t="s">
        <v>475</v>
      </c>
      <c r="D281" s="571" t="s">
        <v>590</v>
      </c>
      <c r="E281" s="571" t="s">
        <v>1046</v>
      </c>
      <c r="F281" s="571" t="s">
        <v>1083</v>
      </c>
      <c r="G281" s="571" t="s">
        <v>1084</v>
      </c>
      <c r="H281" s="588">
        <v>2</v>
      </c>
      <c r="I281" s="588">
        <v>150</v>
      </c>
      <c r="J281" s="571"/>
      <c r="K281" s="571">
        <v>75</v>
      </c>
      <c r="L281" s="588">
        <v>8</v>
      </c>
      <c r="M281" s="588">
        <v>608</v>
      </c>
      <c r="N281" s="571"/>
      <c r="O281" s="571">
        <v>76</v>
      </c>
      <c r="P281" s="588">
        <v>1</v>
      </c>
      <c r="Q281" s="588">
        <v>81</v>
      </c>
      <c r="R281" s="576"/>
      <c r="S281" s="589">
        <v>81</v>
      </c>
    </row>
    <row r="282" spans="1:19" ht="14.45" customHeight="1" x14ac:dyDescent="0.2">
      <c r="A282" s="570" t="s">
        <v>1053</v>
      </c>
      <c r="B282" s="571" t="s">
        <v>1054</v>
      </c>
      <c r="C282" s="571" t="s">
        <v>475</v>
      </c>
      <c r="D282" s="571" t="s">
        <v>590</v>
      </c>
      <c r="E282" s="571" t="s">
        <v>1046</v>
      </c>
      <c r="F282" s="571" t="s">
        <v>1087</v>
      </c>
      <c r="G282" s="571" t="s">
        <v>1088</v>
      </c>
      <c r="H282" s="588">
        <v>4</v>
      </c>
      <c r="I282" s="588">
        <v>716</v>
      </c>
      <c r="J282" s="571"/>
      <c r="K282" s="571">
        <v>179</v>
      </c>
      <c r="L282" s="588">
        <v>5</v>
      </c>
      <c r="M282" s="588">
        <v>900</v>
      </c>
      <c r="N282" s="571"/>
      <c r="O282" s="571">
        <v>180</v>
      </c>
      <c r="P282" s="588">
        <v>2</v>
      </c>
      <c r="Q282" s="588">
        <v>388</v>
      </c>
      <c r="R282" s="576"/>
      <c r="S282" s="589">
        <v>194</v>
      </c>
    </row>
    <row r="283" spans="1:19" ht="14.45" customHeight="1" x14ac:dyDescent="0.2">
      <c r="A283" s="570" t="s">
        <v>1053</v>
      </c>
      <c r="B283" s="571" t="s">
        <v>1054</v>
      </c>
      <c r="C283" s="571" t="s">
        <v>475</v>
      </c>
      <c r="D283" s="571" t="s">
        <v>590</v>
      </c>
      <c r="E283" s="571" t="s">
        <v>1046</v>
      </c>
      <c r="F283" s="571" t="s">
        <v>1091</v>
      </c>
      <c r="G283" s="571" t="s">
        <v>1092</v>
      </c>
      <c r="H283" s="588">
        <v>3</v>
      </c>
      <c r="I283" s="588">
        <v>99.99</v>
      </c>
      <c r="J283" s="571"/>
      <c r="K283" s="571">
        <v>33.33</v>
      </c>
      <c r="L283" s="588">
        <v>25</v>
      </c>
      <c r="M283" s="588">
        <v>833.34</v>
      </c>
      <c r="N283" s="571"/>
      <c r="O283" s="571">
        <v>33.333600000000004</v>
      </c>
      <c r="P283" s="588">
        <v>9</v>
      </c>
      <c r="Q283" s="588">
        <v>410.01</v>
      </c>
      <c r="R283" s="576"/>
      <c r="S283" s="589">
        <v>45.556666666666665</v>
      </c>
    </row>
    <row r="284" spans="1:19" ht="14.45" customHeight="1" x14ac:dyDescent="0.2">
      <c r="A284" s="570" t="s">
        <v>1053</v>
      </c>
      <c r="B284" s="571" t="s">
        <v>1054</v>
      </c>
      <c r="C284" s="571" t="s">
        <v>475</v>
      </c>
      <c r="D284" s="571" t="s">
        <v>590</v>
      </c>
      <c r="E284" s="571" t="s">
        <v>1046</v>
      </c>
      <c r="F284" s="571" t="s">
        <v>1093</v>
      </c>
      <c r="G284" s="571" t="s">
        <v>1094</v>
      </c>
      <c r="H284" s="588"/>
      <c r="I284" s="588"/>
      <c r="J284" s="571"/>
      <c r="K284" s="571"/>
      <c r="L284" s="588">
        <v>1</v>
      </c>
      <c r="M284" s="588">
        <v>38</v>
      </c>
      <c r="N284" s="571"/>
      <c r="O284" s="571">
        <v>38</v>
      </c>
      <c r="P284" s="588"/>
      <c r="Q284" s="588"/>
      <c r="R284" s="576"/>
      <c r="S284" s="589"/>
    </row>
    <row r="285" spans="1:19" ht="14.45" customHeight="1" x14ac:dyDescent="0.2">
      <c r="A285" s="570" t="s">
        <v>1053</v>
      </c>
      <c r="B285" s="571" t="s">
        <v>1054</v>
      </c>
      <c r="C285" s="571" t="s">
        <v>475</v>
      </c>
      <c r="D285" s="571" t="s">
        <v>590</v>
      </c>
      <c r="E285" s="571" t="s">
        <v>1046</v>
      </c>
      <c r="F285" s="571" t="s">
        <v>1095</v>
      </c>
      <c r="G285" s="571" t="s">
        <v>1096</v>
      </c>
      <c r="H285" s="588"/>
      <c r="I285" s="588"/>
      <c r="J285" s="571"/>
      <c r="K285" s="571"/>
      <c r="L285" s="588">
        <v>1</v>
      </c>
      <c r="M285" s="588">
        <v>137</v>
      </c>
      <c r="N285" s="571"/>
      <c r="O285" s="571">
        <v>137</v>
      </c>
      <c r="P285" s="588"/>
      <c r="Q285" s="588"/>
      <c r="R285" s="576"/>
      <c r="S285" s="589"/>
    </row>
    <row r="286" spans="1:19" ht="14.45" customHeight="1" x14ac:dyDescent="0.2">
      <c r="A286" s="570" t="s">
        <v>1053</v>
      </c>
      <c r="B286" s="571" t="s">
        <v>1054</v>
      </c>
      <c r="C286" s="571" t="s">
        <v>475</v>
      </c>
      <c r="D286" s="571" t="s">
        <v>590</v>
      </c>
      <c r="E286" s="571" t="s">
        <v>1046</v>
      </c>
      <c r="F286" s="571" t="s">
        <v>1097</v>
      </c>
      <c r="G286" s="571" t="s">
        <v>1098</v>
      </c>
      <c r="H286" s="588">
        <v>29</v>
      </c>
      <c r="I286" s="588">
        <v>2175</v>
      </c>
      <c r="J286" s="571"/>
      <c r="K286" s="571">
        <v>75</v>
      </c>
      <c r="L286" s="588">
        <v>37</v>
      </c>
      <c r="M286" s="588">
        <v>2812</v>
      </c>
      <c r="N286" s="571"/>
      <c r="O286" s="571">
        <v>76</v>
      </c>
      <c r="P286" s="588">
        <v>13</v>
      </c>
      <c r="Q286" s="588">
        <v>1053</v>
      </c>
      <c r="R286" s="576"/>
      <c r="S286" s="589">
        <v>81</v>
      </c>
    </row>
    <row r="287" spans="1:19" ht="14.45" customHeight="1" x14ac:dyDescent="0.2">
      <c r="A287" s="570" t="s">
        <v>1053</v>
      </c>
      <c r="B287" s="571" t="s">
        <v>1054</v>
      </c>
      <c r="C287" s="571" t="s">
        <v>475</v>
      </c>
      <c r="D287" s="571" t="s">
        <v>590</v>
      </c>
      <c r="E287" s="571" t="s">
        <v>1046</v>
      </c>
      <c r="F287" s="571" t="s">
        <v>1099</v>
      </c>
      <c r="G287" s="571" t="s">
        <v>1100</v>
      </c>
      <c r="H287" s="588">
        <v>3</v>
      </c>
      <c r="I287" s="588">
        <v>1074</v>
      </c>
      <c r="J287" s="571"/>
      <c r="K287" s="571">
        <v>358</v>
      </c>
      <c r="L287" s="588">
        <v>16</v>
      </c>
      <c r="M287" s="588">
        <v>5760</v>
      </c>
      <c r="N287" s="571"/>
      <c r="O287" s="571">
        <v>360</v>
      </c>
      <c r="P287" s="588">
        <v>3</v>
      </c>
      <c r="Q287" s="588">
        <v>1164</v>
      </c>
      <c r="R287" s="576"/>
      <c r="S287" s="589">
        <v>388</v>
      </c>
    </row>
    <row r="288" spans="1:19" ht="14.45" customHeight="1" x14ac:dyDescent="0.2">
      <c r="A288" s="570" t="s">
        <v>1053</v>
      </c>
      <c r="B288" s="571" t="s">
        <v>1054</v>
      </c>
      <c r="C288" s="571" t="s">
        <v>475</v>
      </c>
      <c r="D288" s="571" t="s">
        <v>590</v>
      </c>
      <c r="E288" s="571" t="s">
        <v>1046</v>
      </c>
      <c r="F288" s="571" t="s">
        <v>1101</v>
      </c>
      <c r="G288" s="571" t="s">
        <v>1102</v>
      </c>
      <c r="H288" s="588">
        <v>7</v>
      </c>
      <c r="I288" s="588">
        <v>1582</v>
      </c>
      <c r="J288" s="571"/>
      <c r="K288" s="571">
        <v>226</v>
      </c>
      <c r="L288" s="588">
        <v>11</v>
      </c>
      <c r="M288" s="588">
        <v>2508</v>
      </c>
      <c r="N288" s="571"/>
      <c r="O288" s="571">
        <v>228</v>
      </c>
      <c r="P288" s="588">
        <v>15</v>
      </c>
      <c r="Q288" s="588">
        <v>3645</v>
      </c>
      <c r="R288" s="576"/>
      <c r="S288" s="589">
        <v>243</v>
      </c>
    </row>
    <row r="289" spans="1:19" ht="14.45" customHeight="1" x14ac:dyDescent="0.2">
      <c r="A289" s="570" t="s">
        <v>1053</v>
      </c>
      <c r="B289" s="571" t="s">
        <v>1054</v>
      </c>
      <c r="C289" s="571" t="s">
        <v>475</v>
      </c>
      <c r="D289" s="571" t="s">
        <v>590</v>
      </c>
      <c r="E289" s="571" t="s">
        <v>1046</v>
      </c>
      <c r="F289" s="571" t="s">
        <v>1109</v>
      </c>
      <c r="G289" s="571" t="s">
        <v>1110</v>
      </c>
      <c r="H289" s="588">
        <v>1</v>
      </c>
      <c r="I289" s="588">
        <v>707</v>
      </c>
      <c r="J289" s="571"/>
      <c r="K289" s="571">
        <v>707</v>
      </c>
      <c r="L289" s="588">
        <v>4</v>
      </c>
      <c r="M289" s="588">
        <v>2844</v>
      </c>
      <c r="N289" s="571"/>
      <c r="O289" s="571">
        <v>711</v>
      </c>
      <c r="P289" s="588">
        <v>4</v>
      </c>
      <c r="Q289" s="588">
        <v>3072</v>
      </c>
      <c r="R289" s="576"/>
      <c r="S289" s="589">
        <v>768</v>
      </c>
    </row>
    <row r="290" spans="1:19" ht="14.45" customHeight="1" x14ac:dyDescent="0.2">
      <c r="A290" s="570" t="s">
        <v>1053</v>
      </c>
      <c r="B290" s="571" t="s">
        <v>1054</v>
      </c>
      <c r="C290" s="571" t="s">
        <v>475</v>
      </c>
      <c r="D290" s="571" t="s">
        <v>590</v>
      </c>
      <c r="E290" s="571" t="s">
        <v>1046</v>
      </c>
      <c r="F290" s="571" t="s">
        <v>1111</v>
      </c>
      <c r="G290" s="571" t="s">
        <v>1112</v>
      </c>
      <c r="H290" s="588">
        <v>83</v>
      </c>
      <c r="I290" s="588">
        <v>19339</v>
      </c>
      <c r="J290" s="571"/>
      <c r="K290" s="571">
        <v>233</v>
      </c>
      <c r="L290" s="588">
        <v>60</v>
      </c>
      <c r="M290" s="588">
        <v>14100</v>
      </c>
      <c r="N290" s="571"/>
      <c r="O290" s="571">
        <v>235</v>
      </c>
      <c r="P290" s="588">
        <v>177</v>
      </c>
      <c r="Q290" s="588">
        <v>44958</v>
      </c>
      <c r="R290" s="576"/>
      <c r="S290" s="589">
        <v>254</v>
      </c>
    </row>
    <row r="291" spans="1:19" ht="14.45" customHeight="1" x14ac:dyDescent="0.2">
      <c r="A291" s="570" t="s">
        <v>1053</v>
      </c>
      <c r="B291" s="571" t="s">
        <v>1054</v>
      </c>
      <c r="C291" s="571" t="s">
        <v>475</v>
      </c>
      <c r="D291" s="571" t="s">
        <v>1013</v>
      </c>
      <c r="E291" s="571" t="s">
        <v>1055</v>
      </c>
      <c r="F291" s="571" t="s">
        <v>1056</v>
      </c>
      <c r="G291" s="571" t="s">
        <v>1057</v>
      </c>
      <c r="H291" s="588">
        <v>2</v>
      </c>
      <c r="I291" s="588">
        <v>108.67999999999999</v>
      </c>
      <c r="J291" s="571"/>
      <c r="K291" s="571">
        <v>54.339999999999996</v>
      </c>
      <c r="L291" s="588">
        <v>0.60000000000000009</v>
      </c>
      <c r="M291" s="588">
        <v>32.64</v>
      </c>
      <c r="N291" s="571"/>
      <c r="O291" s="571">
        <v>54.399999999999991</v>
      </c>
      <c r="P291" s="588"/>
      <c r="Q291" s="588"/>
      <c r="R291" s="576"/>
      <c r="S291" s="589"/>
    </row>
    <row r="292" spans="1:19" ht="14.45" customHeight="1" x14ac:dyDescent="0.2">
      <c r="A292" s="570" t="s">
        <v>1053</v>
      </c>
      <c r="B292" s="571" t="s">
        <v>1054</v>
      </c>
      <c r="C292" s="571" t="s">
        <v>475</v>
      </c>
      <c r="D292" s="571" t="s">
        <v>1013</v>
      </c>
      <c r="E292" s="571" t="s">
        <v>1055</v>
      </c>
      <c r="F292" s="571" t="s">
        <v>1059</v>
      </c>
      <c r="G292" s="571" t="s">
        <v>1060</v>
      </c>
      <c r="H292" s="588">
        <v>0.2</v>
      </c>
      <c r="I292" s="588">
        <v>10.119999999999999</v>
      </c>
      <c r="J292" s="571"/>
      <c r="K292" s="571">
        <v>50.599999999999994</v>
      </c>
      <c r="L292" s="588"/>
      <c r="M292" s="588"/>
      <c r="N292" s="571"/>
      <c r="O292" s="571"/>
      <c r="P292" s="588"/>
      <c r="Q292" s="588"/>
      <c r="R292" s="576"/>
      <c r="S292" s="589"/>
    </row>
    <row r="293" spans="1:19" ht="14.45" customHeight="1" x14ac:dyDescent="0.2">
      <c r="A293" s="570" t="s">
        <v>1053</v>
      </c>
      <c r="B293" s="571" t="s">
        <v>1054</v>
      </c>
      <c r="C293" s="571" t="s">
        <v>475</v>
      </c>
      <c r="D293" s="571" t="s">
        <v>1013</v>
      </c>
      <c r="E293" s="571" t="s">
        <v>1055</v>
      </c>
      <c r="F293" s="571" t="s">
        <v>1063</v>
      </c>
      <c r="G293" s="571" t="s">
        <v>562</v>
      </c>
      <c r="H293" s="588">
        <v>0.45</v>
      </c>
      <c r="I293" s="588">
        <v>2.16</v>
      </c>
      <c r="J293" s="571"/>
      <c r="K293" s="571">
        <v>4.8</v>
      </c>
      <c r="L293" s="588">
        <v>0.30000000000000004</v>
      </c>
      <c r="M293" s="588">
        <v>1.44</v>
      </c>
      <c r="N293" s="571"/>
      <c r="O293" s="571">
        <v>4.7999999999999989</v>
      </c>
      <c r="P293" s="588"/>
      <c r="Q293" s="588"/>
      <c r="R293" s="576"/>
      <c r="S293" s="589"/>
    </row>
    <row r="294" spans="1:19" ht="14.45" customHeight="1" x14ac:dyDescent="0.2">
      <c r="A294" s="570" t="s">
        <v>1053</v>
      </c>
      <c r="B294" s="571" t="s">
        <v>1054</v>
      </c>
      <c r="C294" s="571" t="s">
        <v>475</v>
      </c>
      <c r="D294" s="571" t="s">
        <v>1013</v>
      </c>
      <c r="E294" s="571" t="s">
        <v>1055</v>
      </c>
      <c r="F294" s="571" t="s">
        <v>1063</v>
      </c>
      <c r="G294" s="571" t="s">
        <v>1064</v>
      </c>
      <c r="H294" s="588">
        <v>0.30000000000000004</v>
      </c>
      <c r="I294" s="588">
        <v>1.44</v>
      </c>
      <c r="J294" s="571"/>
      <c r="K294" s="571">
        <v>4.7999999999999989</v>
      </c>
      <c r="L294" s="588">
        <v>0.05</v>
      </c>
      <c r="M294" s="588">
        <v>0.24</v>
      </c>
      <c r="N294" s="571"/>
      <c r="O294" s="571">
        <v>4.8</v>
      </c>
      <c r="P294" s="588"/>
      <c r="Q294" s="588"/>
      <c r="R294" s="576"/>
      <c r="S294" s="589"/>
    </row>
    <row r="295" spans="1:19" ht="14.45" customHeight="1" x14ac:dyDescent="0.2">
      <c r="A295" s="570" t="s">
        <v>1053</v>
      </c>
      <c r="B295" s="571" t="s">
        <v>1054</v>
      </c>
      <c r="C295" s="571" t="s">
        <v>475</v>
      </c>
      <c r="D295" s="571" t="s">
        <v>1013</v>
      </c>
      <c r="E295" s="571" t="s">
        <v>1055</v>
      </c>
      <c r="F295" s="571" t="s">
        <v>1069</v>
      </c>
      <c r="G295" s="571" t="s">
        <v>1070</v>
      </c>
      <c r="H295" s="588"/>
      <c r="I295" s="588"/>
      <c r="J295" s="571"/>
      <c r="K295" s="571"/>
      <c r="L295" s="588">
        <v>0.8</v>
      </c>
      <c r="M295" s="588">
        <v>43.52</v>
      </c>
      <c r="N295" s="571"/>
      <c r="O295" s="571">
        <v>54.4</v>
      </c>
      <c r="P295" s="588"/>
      <c r="Q295" s="588"/>
      <c r="R295" s="576"/>
      <c r="S295" s="589"/>
    </row>
    <row r="296" spans="1:19" ht="14.45" customHeight="1" x14ac:dyDescent="0.2">
      <c r="A296" s="570" t="s">
        <v>1053</v>
      </c>
      <c r="B296" s="571" t="s">
        <v>1054</v>
      </c>
      <c r="C296" s="571" t="s">
        <v>475</v>
      </c>
      <c r="D296" s="571" t="s">
        <v>1013</v>
      </c>
      <c r="E296" s="571" t="s">
        <v>1046</v>
      </c>
      <c r="F296" s="571" t="s">
        <v>1075</v>
      </c>
      <c r="G296" s="571" t="s">
        <v>1076</v>
      </c>
      <c r="H296" s="588">
        <v>86</v>
      </c>
      <c r="I296" s="588">
        <v>3268</v>
      </c>
      <c r="J296" s="571"/>
      <c r="K296" s="571">
        <v>38</v>
      </c>
      <c r="L296" s="588">
        <v>39</v>
      </c>
      <c r="M296" s="588">
        <v>1482</v>
      </c>
      <c r="N296" s="571"/>
      <c r="O296" s="571">
        <v>38</v>
      </c>
      <c r="P296" s="588"/>
      <c r="Q296" s="588"/>
      <c r="R296" s="576"/>
      <c r="S296" s="589"/>
    </row>
    <row r="297" spans="1:19" ht="14.45" customHeight="1" x14ac:dyDescent="0.2">
      <c r="A297" s="570" t="s">
        <v>1053</v>
      </c>
      <c r="B297" s="571" t="s">
        <v>1054</v>
      </c>
      <c r="C297" s="571" t="s">
        <v>475</v>
      </c>
      <c r="D297" s="571" t="s">
        <v>1013</v>
      </c>
      <c r="E297" s="571" t="s">
        <v>1046</v>
      </c>
      <c r="F297" s="571" t="s">
        <v>1077</v>
      </c>
      <c r="G297" s="571" t="s">
        <v>1078</v>
      </c>
      <c r="H297" s="588">
        <v>223</v>
      </c>
      <c r="I297" s="588">
        <v>2230</v>
      </c>
      <c r="J297" s="571"/>
      <c r="K297" s="571">
        <v>10</v>
      </c>
      <c r="L297" s="588">
        <v>129</v>
      </c>
      <c r="M297" s="588">
        <v>1290</v>
      </c>
      <c r="N297" s="571"/>
      <c r="O297" s="571">
        <v>10</v>
      </c>
      <c r="P297" s="588"/>
      <c r="Q297" s="588"/>
      <c r="R297" s="576"/>
      <c r="S297" s="589"/>
    </row>
    <row r="298" spans="1:19" ht="14.45" customHeight="1" x14ac:dyDescent="0.2">
      <c r="A298" s="570" t="s">
        <v>1053</v>
      </c>
      <c r="B298" s="571" t="s">
        <v>1054</v>
      </c>
      <c r="C298" s="571" t="s">
        <v>475</v>
      </c>
      <c r="D298" s="571" t="s">
        <v>1013</v>
      </c>
      <c r="E298" s="571" t="s">
        <v>1046</v>
      </c>
      <c r="F298" s="571" t="s">
        <v>1079</v>
      </c>
      <c r="G298" s="571" t="s">
        <v>1080</v>
      </c>
      <c r="H298" s="588">
        <v>7</v>
      </c>
      <c r="I298" s="588">
        <v>35</v>
      </c>
      <c r="J298" s="571"/>
      <c r="K298" s="571">
        <v>5</v>
      </c>
      <c r="L298" s="588">
        <v>2</v>
      </c>
      <c r="M298" s="588">
        <v>10</v>
      </c>
      <c r="N298" s="571"/>
      <c r="O298" s="571">
        <v>5</v>
      </c>
      <c r="P298" s="588"/>
      <c r="Q298" s="588"/>
      <c r="R298" s="576"/>
      <c r="S298" s="589"/>
    </row>
    <row r="299" spans="1:19" ht="14.45" customHeight="1" x14ac:dyDescent="0.2">
      <c r="A299" s="570" t="s">
        <v>1053</v>
      </c>
      <c r="B299" s="571" t="s">
        <v>1054</v>
      </c>
      <c r="C299" s="571" t="s">
        <v>475</v>
      </c>
      <c r="D299" s="571" t="s">
        <v>1013</v>
      </c>
      <c r="E299" s="571" t="s">
        <v>1046</v>
      </c>
      <c r="F299" s="571" t="s">
        <v>1083</v>
      </c>
      <c r="G299" s="571" t="s">
        <v>1084</v>
      </c>
      <c r="H299" s="588">
        <v>68</v>
      </c>
      <c r="I299" s="588">
        <v>5100</v>
      </c>
      <c r="J299" s="571"/>
      <c r="K299" s="571">
        <v>75</v>
      </c>
      <c r="L299" s="588">
        <v>28</v>
      </c>
      <c r="M299" s="588">
        <v>2128</v>
      </c>
      <c r="N299" s="571"/>
      <c r="O299" s="571">
        <v>76</v>
      </c>
      <c r="P299" s="588"/>
      <c r="Q299" s="588"/>
      <c r="R299" s="576"/>
      <c r="S299" s="589"/>
    </row>
    <row r="300" spans="1:19" ht="14.45" customHeight="1" x14ac:dyDescent="0.2">
      <c r="A300" s="570" t="s">
        <v>1053</v>
      </c>
      <c r="B300" s="571" t="s">
        <v>1054</v>
      </c>
      <c r="C300" s="571" t="s">
        <v>475</v>
      </c>
      <c r="D300" s="571" t="s">
        <v>1013</v>
      </c>
      <c r="E300" s="571" t="s">
        <v>1046</v>
      </c>
      <c r="F300" s="571" t="s">
        <v>1089</v>
      </c>
      <c r="G300" s="571" t="s">
        <v>1090</v>
      </c>
      <c r="H300" s="588"/>
      <c r="I300" s="588"/>
      <c r="J300" s="571"/>
      <c r="K300" s="571"/>
      <c r="L300" s="588">
        <v>1</v>
      </c>
      <c r="M300" s="588">
        <v>276</v>
      </c>
      <c r="N300" s="571"/>
      <c r="O300" s="571">
        <v>276</v>
      </c>
      <c r="P300" s="588"/>
      <c r="Q300" s="588"/>
      <c r="R300" s="576"/>
      <c r="S300" s="589"/>
    </row>
    <row r="301" spans="1:19" ht="14.45" customHeight="1" x14ac:dyDescent="0.2">
      <c r="A301" s="570" t="s">
        <v>1053</v>
      </c>
      <c r="B301" s="571" t="s">
        <v>1054</v>
      </c>
      <c r="C301" s="571" t="s">
        <v>475</v>
      </c>
      <c r="D301" s="571" t="s">
        <v>1013</v>
      </c>
      <c r="E301" s="571" t="s">
        <v>1046</v>
      </c>
      <c r="F301" s="571" t="s">
        <v>1091</v>
      </c>
      <c r="G301" s="571" t="s">
        <v>1092</v>
      </c>
      <c r="H301" s="588">
        <v>243</v>
      </c>
      <c r="I301" s="588">
        <v>8100</v>
      </c>
      <c r="J301" s="571"/>
      <c r="K301" s="571">
        <v>33.333333333333336</v>
      </c>
      <c r="L301" s="588">
        <v>150</v>
      </c>
      <c r="M301" s="588">
        <v>5000</v>
      </c>
      <c r="N301" s="571"/>
      <c r="O301" s="571">
        <v>33.333333333333336</v>
      </c>
      <c r="P301" s="588"/>
      <c r="Q301" s="588"/>
      <c r="R301" s="576"/>
      <c r="S301" s="589"/>
    </row>
    <row r="302" spans="1:19" ht="14.45" customHeight="1" x14ac:dyDescent="0.2">
      <c r="A302" s="570" t="s">
        <v>1053</v>
      </c>
      <c r="B302" s="571" t="s">
        <v>1054</v>
      </c>
      <c r="C302" s="571" t="s">
        <v>475</v>
      </c>
      <c r="D302" s="571" t="s">
        <v>1013</v>
      </c>
      <c r="E302" s="571" t="s">
        <v>1046</v>
      </c>
      <c r="F302" s="571" t="s">
        <v>1095</v>
      </c>
      <c r="G302" s="571" t="s">
        <v>1096</v>
      </c>
      <c r="H302" s="588">
        <v>16</v>
      </c>
      <c r="I302" s="588">
        <v>2160</v>
      </c>
      <c r="J302" s="571"/>
      <c r="K302" s="571">
        <v>135</v>
      </c>
      <c r="L302" s="588">
        <v>7</v>
      </c>
      <c r="M302" s="588">
        <v>959</v>
      </c>
      <c r="N302" s="571"/>
      <c r="O302" s="571">
        <v>137</v>
      </c>
      <c r="P302" s="588"/>
      <c r="Q302" s="588"/>
      <c r="R302" s="576"/>
      <c r="S302" s="589"/>
    </row>
    <row r="303" spans="1:19" ht="14.45" customHeight="1" x14ac:dyDescent="0.2">
      <c r="A303" s="570" t="s">
        <v>1053</v>
      </c>
      <c r="B303" s="571" t="s">
        <v>1054</v>
      </c>
      <c r="C303" s="571" t="s">
        <v>475</v>
      </c>
      <c r="D303" s="571" t="s">
        <v>1013</v>
      </c>
      <c r="E303" s="571" t="s">
        <v>1046</v>
      </c>
      <c r="F303" s="571" t="s">
        <v>1097</v>
      </c>
      <c r="G303" s="571" t="s">
        <v>1098</v>
      </c>
      <c r="H303" s="588">
        <v>5</v>
      </c>
      <c r="I303" s="588">
        <v>375</v>
      </c>
      <c r="J303" s="571"/>
      <c r="K303" s="571">
        <v>75</v>
      </c>
      <c r="L303" s="588">
        <v>2</v>
      </c>
      <c r="M303" s="588">
        <v>152</v>
      </c>
      <c r="N303" s="571"/>
      <c r="O303" s="571">
        <v>76</v>
      </c>
      <c r="P303" s="588"/>
      <c r="Q303" s="588"/>
      <c r="R303" s="576"/>
      <c r="S303" s="589"/>
    </row>
    <row r="304" spans="1:19" ht="14.45" customHeight="1" x14ac:dyDescent="0.2">
      <c r="A304" s="570" t="s">
        <v>1053</v>
      </c>
      <c r="B304" s="571" t="s">
        <v>1054</v>
      </c>
      <c r="C304" s="571" t="s">
        <v>475</v>
      </c>
      <c r="D304" s="571" t="s">
        <v>1013</v>
      </c>
      <c r="E304" s="571" t="s">
        <v>1046</v>
      </c>
      <c r="F304" s="571" t="s">
        <v>1099</v>
      </c>
      <c r="G304" s="571" t="s">
        <v>1100</v>
      </c>
      <c r="H304" s="588">
        <v>222</v>
      </c>
      <c r="I304" s="588">
        <v>79476</v>
      </c>
      <c r="J304" s="571"/>
      <c r="K304" s="571">
        <v>358</v>
      </c>
      <c r="L304" s="588">
        <v>128</v>
      </c>
      <c r="M304" s="588">
        <v>46080</v>
      </c>
      <c r="N304" s="571"/>
      <c r="O304" s="571">
        <v>360</v>
      </c>
      <c r="P304" s="588"/>
      <c r="Q304" s="588"/>
      <c r="R304" s="576"/>
      <c r="S304" s="589"/>
    </row>
    <row r="305" spans="1:19" ht="14.45" customHeight="1" x14ac:dyDescent="0.2">
      <c r="A305" s="570" t="s">
        <v>1053</v>
      </c>
      <c r="B305" s="571" t="s">
        <v>1054</v>
      </c>
      <c r="C305" s="571" t="s">
        <v>475</v>
      </c>
      <c r="D305" s="571" t="s">
        <v>1013</v>
      </c>
      <c r="E305" s="571" t="s">
        <v>1046</v>
      </c>
      <c r="F305" s="571" t="s">
        <v>1101</v>
      </c>
      <c r="G305" s="571" t="s">
        <v>1102</v>
      </c>
      <c r="H305" s="588">
        <v>339</v>
      </c>
      <c r="I305" s="588">
        <v>76614</v>
      </c>
      <c r="J305" s="571"/>
      <c r="K305" s="571">
        <v>226</v>
      </c>
      <c r="L305" s="588">
        <v>169</v>
      </c>
      <c r="M305" s="588">
        <v>38532</v>
      </c>
      <c r="N305" s="571"/>
      <c r="O305" s="571">
        <v>228</v>
      </c>
      <c r="P305" s="588"/>
      <c r="Q305" s="588"/>
      <c r="R305" s="576"/>
      <c r="S305" s="589"/>
    </row>
    <row r="306" spans="1:19" ht="14.45" customHeight="1" x14ac:dyDescent="0.2">
      <c r="A306" s="570" t="s">
        <v>1053</v>
      </c>
      <c r="B306" s="571" t="s">
        <v>1054</v>
      </c>
      <c r="C306" s="571" t="s">
        <v>475</v>
      </c>
      <c r="D306" s="571" t="s">
        <v>1013</v>
      </c>
      <c r="E306" s="571" t="s">
        <v>1046</v>
      </c>
      <c r="F306" s="571" t="s">
        <v>1103</v>
      </c>
      <c r="G306" s="571" t="s">
        <v>1104</v>
      </c>
      <c r="H306" s="588"/>
      <c r="I306" s="588"/>
      <c r="J306" s="571"/>
      <c r="K306" s="571"/>
      <c r="L306" s="588">
        <v>1</v>
      </c>
      <c r="M306" s="588">
        <v>79</v>
      </c>
      <c r="N306" s="571"/>
      <c r="O306" s="571">
        <v>79</v>
      </c>
      <c r="P306" s="588"/>
      <c r="Q306" s="588"/>
      <c r="R306" s="576"/>
      <c r="S306" s="589"/>
    </row>
    <row r="307" spans="1:19" ht="14.45" customHeight="1" x14ac:dyDescent="0.2">
      <c r="A307" s="570" t="s">
        <v>1053</v>
      </c>
      <c r="B307" s="571" t="s">
        <v>1054</v>
      </c>
      <c r="C307" s="571" t="s">
        <v>475</v>
      </c>
      <c r="D307" s="571" t="s">
        <v>1013</v>
      </c>
      <c r="E307" s="571" t="s">
        <v>1046</v>
      </c>
      <c r="F307" s="571" t="s">
        <v>1109</v>
      </c>
      <c r="G307" s="571" t="s">
        <v>1110</v>
      </c>
      <c r="H307" s="588">
        <v>53</v>
      </c>
      <c r="I307" s="588">
        <v>37471</v>
      </c>
      <c r="J307" s="571"/>
      <c r="K307" s="571">
        <v>707</v>
      </c>
      <c r="L307" s="588">
        <v>22</v>
      </c>
      <c r="M307" s="588">
        <v>15642</v>
      </c>
      <c r="N307" s="571"/>
      <c r="O307" s="571">
        <v>711</v>
      </c>
      <c r="P307" s="588"/>
      <c r="Q307" s="588"/>
      <c r="R307" s="576"/>
      <c r="S307" s="589"/>
    </row>
    <row r="308" spans="1:19" ht="14.45" customHeight="1" x14ac:dyDescent="0.2">
      <c r="A308" s="570" t="s">
        <v>1053</v>
      </c>
      <c r="B308" s="571" t="s">
        <v>1054</v>
      </c>
      <c r="C308" s="571" t="s">
        <v>475</v>
      </c>
      <c r="D308" s="571" t="s">
        <v>1013</v>
      </c>
      <c r="E308" s="571" t="s">
        <v>1046</v>
      </c>
      <c r="F308" s="571" t="s">
        <v>1111</v>
      </c>
      <c r="G308" s="571" t="s">
        <v>1112</v>
      </c>
      <c r="H308" s="588">
        <v>208</v>
      </c>
      <c r="I308" s="588">
        <v>48464</v>
      </c>
      <c r="J308" s="571"/>
      <c r="K308" s="571">
        <v>233</v>
      </c>
      <c r="L308" s="588">
        <v>115</v>
      </c>
      <c r="M308" s="588">
        <v>27025</v>
      </c>
      <c r="N308" s="571"/>
      <c r="O308" s="571">
        <v>235</v>
      </c>
      <c r="P308" s="588"/>
      <c r="Q308" s="588"/>
      <c r="R308" s="576"/>
      <c r="S308" s="589"/>
    </row>
    <row r="309" spans="1:19" ht="14.45" customHeight="1" x14ac:dyDescent="0.2">
      <c r="A309" s="570" t="s">
        <v>1053</v>
      </c>
      <c r="B309" s="571" t="s">
        <v>1054</v>
      </c>
      <c r="C309" s="571" t="s">
        <v>475</v>
      </c>
      <c r="D309" s="571" t="s">
        <v>591</v>
      </c>
      <c r="E309" s="571" t="s">
        <v>1055</v>
      </c>
      <c r="F309" s="571" t="s">
        <v>1056</v>
      </c>
      <c r="G309" s="571" t="s">
        <v>1057</v>
      </c>
      <c r="H309" s="588">
        <v>18.2</v>
      </c>
      <c r="I309" s="588">
        <v>987.44</v>
      </c>
      <c r="J309" s="571"/>
      <c r="K309" s="571">
        <v>54.254945054945061</v>
      </c>
      <c r="L309" s="588">
        <v>0.8</v>
      </c>
      <c r="M309" s="588">
        <v>43.52</v>
      </c>
      <c r="N309" s="571"/>
      <c r="O309" s="571">
        <v>54.4</v>
      </c>
      <c r="P309" s="588"/>
      <c r="Q309" s="588"/>
      <c r="R309" s="576"/>
      <c r="S309" s="589"/>
    </row>
    <row r="310" spans="1:19" ht="14.45" customHeight="1" x14ac:dyDescent="0.2">
      <c r="A310" s="570" t="s">
        <v>1053</v>
      </c>
      <c r="B310" s="571" t="s">
        <v>1054</v>
      </c>
      <c r="C310" s="571" t="s">
        <v>475</v>
      </c>
      <c r="D310" s="571" t="s">
        <v>591</v>
      </c>
      <c r="E310" s="571" t="s">
        <v>1055</v>
      </c>
      <c r="F310" s="571" t="s">
        <v>1059</v>
      </c>
      <c r="G310" s="571" t="s">
        <v>1060</v>
      </c>
      <c r="H310" s="588">
        <v>1.2</v>
      </c>
      <c r="I310" s="588">
        <v>60.83</v>
      </c>
      <c r="J310" s="571"/>
      <c r="K310" s="571">
        <v>50.69166666666667</v>
      </c>
      <c r="L310" s="588">
        <v>0.60000000000000009</v>
      </c>
      <c r="M310" s="588">
        <v>27.270000000000003</v>
      </c>
      <c r="N310" s="571"/>
      <c r="O310" s="571">
        <v>45.449999999999996</v>
      </c>
      <c r="P310" s="588"/>
      <c r="Q310" s="588"/>
      <c r="R310" s="576"/>
      <c r="S310" s="589"/>
    </row>
    <row r="311" spans="1:19" ht="14.45" customHeight="1" x14ac:dyDescent="0.2">
      <c r="A311" s="570" t="s">
        <v>1053</v>
      </c>
      <c r="B311" s="571" t="s">
        <v>1054</v>
      </c>
      <c r="C311" s="571" t="s">
        <v>475</v>
      </c>
      <c r="D311" s="571" t="s">
        <v>591</v>
      </c>
      <c r="E311" s="571" t="s">
        <v>1055</v>
      </c>
      <c r="F311" s="571" t="s">
        <v>1061</v>
      </c>
      <c r="G311" s="571" t="s">
        <v>1062</v>
      </c>
      <c r="H311" s="588">
        <v>0.2</v>
      </c>
      <c r="I311" s="588">
        <v>35.4</v>
      </c>
      <c r="J311" s="571"/>
      <c r="K311" s="571">
        <v>176.99999999999997</v>
      </c>
      <c r="L311" s="588">
        <v>0.1</v>
      </c>
      <c r="M311" s="588">
        <v>17.7</v>
      </c>
      <c r="N311" s="571"/>
      <c r="O311" s="571">
        <v>176.99999999999997</v>
      </c>
      <c r="P311" s="588"/>
      <c r="Q311" s="588"/>
      <c r="R311" s="576"/>
      <c r="S311" s="589"/>
    </row>
    <row r="312" spans="1:19" ht="14.45" customHeight="1" x14ac:dyDescent="0.2">
      <c r="A312" s="570" t="s">
        <v>1053</v>
      </c>
      <c r="B312" s="571" t="s">
        <v>1054</v>
      </c>
      <c r="C312" s="571" t="s">
        <v>475</v>
      </c>
      <c r="D312" s="571" t="s">
        <v>591</v>
      </c>
      <c r="E312" s="571" t="s">
        <v>1055</v>
      </c>
      <c r="F312" s="571" t="s">
        <v>1063</v>
      </c>
      <c r="G312" s="571" t="s">
        <v>562</v>
      </c>
      <c r="H312" s="588">
        <v>4.2</v>
      </c>
      <c r="I312" s="588">
        <v>20.16</v>
      </c>
      <c r="J312" s="571"/>
      <c r="K312" s="571">
        <v>4.8</v>
      </c>
      <c r="L312" s="588">
        <v>3.25</v>
      </c>
      <c r="M312" s="588">
        <v>15.67</v>
      </c>
      <c r="N312" s="571"/>
      <c r="O312" s="571">
        <v>4.8215384615384611</v>
      </c>
      <c r="P312" s="588"/>
      <c r="Q312" s="588"/>
      <c r="R312" s="576"/>
      <c r="S312" s="589"/>
    </row>
    <row r="313" spans="1:19" ht="14.45" customHeight="1" x14ac:dyDescent="0.2">
      <c r="A313" s="570" t="s">
        <v>1053</v>
      </c>
      <c r="B313" s="571" t="s">
        <v>1054</v>
      </c>
      <c r="C313" s="571" t="s">
        <v>475</v>
      </c>
      <c r="D313" s="571" t="s">
        <v>591</v>
      </c>
      <c r="E313" s="571" t="s">
        <v>1055</v>
      </c>
      <c r="F313" s="571" t="s">
        <v>1063</v>
      </c>
      <c r="G313" s="571" t="s">
        <v>1064</v>
      </c>
      <c r="H313" s="588">
        <v>0.6</v>
      </c>
      <c r="I313" s="588">
        <v>2.88</v>
      </c>
      <c r="J313" s="571"/>
      <c r="K313" s="571">
        <v>4.8</v>
      </c>
      <c r="L313" s="588">
        <v>0.45</v>
      </c>
      <c r="M313" s="588">
        <v>2.16</v>
      </c>
      <c r="N313" s="571"/>
      <c r="O313" s="571">
        <v>4.8</v>
      </c>
      <c r="P313" s="588"/>
      <c r="Q313" s="588"/>
      <c r="R313" s="576"/>
      <c r="S313" s="589"/>
    </row>
    <row r="314" spans="1:19" ht="14.45" customHeight="1" x14ac:dyDescent="0.2">
      <c r="A314" s="570" t="s">
        <v>1053</v>
      </c>
      <c r="B314" s="571" t="s">
        <v>1054</v>
      </c>
      <c r="C314" s="571" t="s">
        <v>475</v>
      </c>
      <c r="D314" s="571" t="s">
        <v>591</v>
      </c>
      <c r="E314" s="571" t="s">
        <v>1055</v>
      </c>
      <c r="F314" s="571" t="s">
        <v>1065</v>
      </c>
      <c r="G314" s="571" t="s">
        <v>1066</v>
      </c>
      <c r="H314" s="588"/>
      <c r="I314" s="588"/>
      <c r="J314" s="571"/>
      <c r="K314" s="571"/>
      <c r="L314" s="588">
        <v>0.2</v>
      </c>
      <c r="M314" s="588">
        <v>158.56</v>
      </c>
      <c r="N314" s="571"/>
      <c r="O314" s="571">
        <v>792.8</v>
      </c>
      <c r="P314" s="588"/>
      <c r="Q314" s="588"/>
      <c r="R314" s="576"/>
      <c r="S314" s="589"/>
    </row>
    <row r="315" spans="1:19" ht="14.45" customHeight="1" x14ac:dyDescent="0.2">
      <c r="A315" s="570" t="s">
        <v>1053</v>
      </c>
      <c r="B315" s="571" t="s">
        <v>1054</v>
      </c>
      <c r="C315" s="571" t="s">
        <v>475</v>
      </c>
      <c r="D315" s="571" t="s">
        <v>591</v>
      </c>
      <c r="E315" s="571" t="s">
        <v>1055</v>
      </c>
      <c r="F315" s="571" t="s">
        <v>1067</v>
      </c>
      <c r="G315" s="571" t="s">
        <v>1068</v>
      </c>
      <c r="H315" s="588"/>
      <c r="I315" s="588"/>
      <c r="J315" s="571"/>
      <c r="K315" s="571"/>
      <c r="L315" s="588">
        <v>0.05</v>
      </c>
      <c r="M315" s="588">
        <v>6.08</v>
      </c>
      <c r="N315" s="571"/>
      <c r="O315" s="571">
        <v>121.6</v>
      </c>
      <c r="P315" s="588"/>
      <c r="Q315" s="588"/>
      <c r="R315" s="576"/>
      <c r="S315" s="589"/>
    </row>
    <row r="316" spans="1:19" ht="14.45" customHeight="1" x14ac:dyDescent="0.2">
      <c r="A316" s="570" t="s">
        <v>1053</v>
      </c>
      <c r="B316" s="571" t="s">
        <v>1054</v>
      </c>
      <c r="C316" s="571" t="s">
        <v>475</v>
      </c>
      <c r="D316" s="571" t="s">
        <v>591</v>
      </c>
      <c r="E316" s="571" t="s">
        <v>1055</v>
      </c>
      <c r="F316" s="571" t="s">
        <v>1069</v>
      </c>
      <c r="G316" s="571" t="s">
        <v>1070</v>
      </c>
      <c r="H316" s="588"/>
      <c r="I316" s="588"/>
      <c r="J316" s="571"/>
      <c r="K316" s="571"/>
      <c r="L316" s="588">
        <v>10.199999999999999</v>
      </c>
      <c r="M316" s="588">
        <v>554.88</v>
      </c>
      <c r="N316" s="571"/>
      <c r="O316" s="571">
        <v>54.400000000000006</v>
      </c>
      <c r="P316" s="588"/>
      <c r="Q316" s="588"/>
      <c r="R316" s="576"/>
      <c r="S316" s="589"/>
    </row>
    <row r="317" spans="1:19" ht="14.45" customHeight="1" x14ac:dyDescent="0.2">
      <c r="A317" s="570" t="s">
        <v>1053</v>
      </c>
      <c r="B317" s="571" t="s">
        <v>1054</v>
      </c>
      <c r="C317" s="571" t="s">
        <v>475</v>
      </c>
      <c r="D317" s="571" t="s">
        <v>591</v>
      </c>
      <c r="E317" s="571" t="s">
        <v>1046</v>
      </c>
      <c r="F317" s="571" t="s">
        <v>1071</v>
      </c>
      <c r="G317" s="571" t="s">
        <v>1072</v>
      </c>
      <c r="H317" s="588"/>
      <c r="I317" s="588"/>
      <c r="J317" s="571"/>
      <c r="K317" s="571"/>
      <c r="L317" s="588">
        <v>1</v>
      </c>
      <c r="M317" s="588">
        <v>186</v>
      </c>
      <c r="N317" s="571"/>
      <c r="O317" s="571">
        <v>186</v>
      </c>
      <c r="P317" s="588"/>
      <c r="Q317" s="588"/>
      <c r="R317" s="576"/>
      <c r="S317" s="589"/>
    </row>
    <row r="318" spans="1:19" ht="14.45" customHeight="1" x14ac:dyDescent="0.2">
      <c r="A318" s="570" t="s">
        <v>1053</v>
      </c>
      <c r="B318" s="571" t="s">
        <v>1054</v>
      </c>
      <c r="C318" s="571" t="s">
        <v>475</v>
      </c>
      <c r="D318" s="571" t="s">
        <v>591</v>
      </c>
      <c r="E318" s="571" t="s">
        <v>1046</v>
      </c>
      <c r="F318" s="571" t="s">
        <v>1073</v>
      </c>
      <c r="G318" s="571" t="s">
        <v>1074</v>
      </c>
      <c r="H318" s="588"/>
      <c r="I318" s="588"/>
      <c r="J318" s="571"/>
      <c r="K318" s="571"/>
      <c r="L318" s="588">
        <v>1</v>
      </c>
      <c r="M318" s="588">
        <v>123</v>
      </c>
      <c r="N318" s="571"/>
      <c r="O318" s="571">
        <v>123</v>
      </c>
      <c r="P318" s="588"/>
      <c r="Q318" s="588"/>
      <c r="R318" s="576"/>
      <c r="S318" s="589"/>
    </row>
    <row r="319" spans="1:19" ht="14.45" customHeight="1" x14ac:dyDescent="0.2">
      <c r="A319" s="570" t="s">
        <v>1053</v>
      </c>
      <c r="B319" s="571" t="s">
        <v>1054</v>
      </c>
      <c r="C319" s="571" t="s">
        <v>475</v>
      </c>
      <c r="D319" s="571" t="s">
        <v>591</v>
      </c>
      <c r="E319" s="571" t="s">
        <v>1046</v>
      </c>
      <c r="F319" s="571" t="s">
        <v>1075</v>
      </c>
      <c r="G319" s="571" t="s">
        <v>1076</v>
      </c>
      <c r="H319" s="588">
        <v>99</v>
      </c>
      <c r="I319" s="588">
        <v>3762</v>
      </c>
      <c r="J319" s="571"/>
      <c r="K319" s="571">
        <v>38</v>
      </c>
      <c r="L319" s="588">
        <v>69</v>
      </c>
      <c r="M319" s="588">
        <v>2622</v>
      </c>
      <c r="N319" s="571"/>
      <c r="O319" s="571">
        <v>38</v>
      </c>
      <c r="P319" s="588">
        <v>47</v>
      </c>
      <c r="Q319" s="588">
        <v>1880</v>
      </c>
      <c r="R319" s="576"/>
      <c r="S319" s="589">
        <v>40</v>
      </c>
    </row>
    <row r="320" spans="1:19" ht="14.45" customHeight="1" x14ac:dyDescent="0.2">
      <c r="A320" s="570" t="s">
        <v>1053</v>
      </c>
      <c r="B320" s="571" t="s">
        <v>1054</v>
      </c>
      <c r="C320" s="571" t="s">
        <v>475</v>
      </c>
      <c r="D320" s="571" t="s">
        <v>591</v>
      </c>
      <c r="E320" s="571" t="s">
        <v>1046</v>
      </c>
      <c r="F320" s="571" t="s">
        <v>1077</v>
      </c>
      <c r="G320" s="571" t="s">
        <v>1078</v>
      </c>
      <c r="H320" s="588">
        <v>100</v>
      </c>
      <c r="I320" s="588">
        <v>1000</v>
      </c>
      <c r="J320" s="571"/>
      <c r="K320" s="571">
        <v>10</v>
      </c>
      <c r="L320" s="588">
        <v>151</v>
      </c>
      <c r="M320" s="588">
        <v>1510</v>
      </c>
      <c r="N320" s="571"/>
      <c r="O320" s="571">
        <v>10</v>
      </c>
      <c r="P320" s="588">
        <v>289</v>
      </c>
      <c r="Q320" s="588">
        <v>2890</v>
      </c>
      <c r="R320" s="576"/>
      <c r="S320" s="589">
        <v>10</v>
      </c>
    </row>
    <row r="321" spans="1:19" ht="14.45" customHeight="1" x14ac:dyDescent="0.2">
      <c r="A321" s="570" t="s">
        <v>1053</v>
      </c>
      <c r="B321" s="571" t="s">
        <v>1054</v>
      </c>
      <c r="C321" s="571" t="s">
        <v>475</v>
      </c>
      <c r="D321" s="571" t="s">
        <v>591</v>
      </c>
      <c r="E321" s="571" t="s">
        <v>1046</v>
      </c>
      <c r="F321" s="571" t="s">
        <v>1079</v>
      </c>
      <c r="G321" s="571" t="s">
        <v>1080</v>
      </c>
      <c r="H321" s="588">
        <v>7</v>
      </c>
      <c r="I321" s="588">
        <v>35</v>
      </c>
      <c r="J321" s="571"/>
      <c r="K321" s="571">
        <v>5</v>
      </c>
      <c r="L321" s="588">
        <v>13</v>
      </c>
      <c r="M321" s="588">
        <v>65</v>
      </c>
      <c r="N321" s="571"/>
      <c r="O321" s="571">
        <v>5</v>
      </c>
      <c r="P321" s="588"/>
      <c r="Q321" s="588"/>
      <c r="R321" s="576"/>
      <c r="S321" s="589"/>
    </row>
    <row r="322" spans="1:19" ht="14.45" customHeight="1" x14ac:dyDescent="0.2">
      <c r="A322" s="570" t="s">
        <v>1053</v>
      </c>
      <c r="B322" s="571" t="s">
        <v>1054</v>
      </c>
      <c r="C322" s="571" t="s">
        <v>475</v>
      </c>
      <c r="D322" s="571" t="s">
        <v>591</v>
      </c>
      <c r="E322" s="571" t="s">
        <v>1046</v>
      </c>
      <c r="F322" s="571" t="s">
        <v>1081</v>
      </c>
      <c r="G322" s="571" t="s">
        <v>1082</v>
      </c>
      <c r="H322" s="588"/>
      <c r="I322" s="588"/>
      <c r="J322" s="571"/>
      <c r="K322" s="571"/>
      <c r="L322" s="588">
        <v>3</v>
      </c>
      <c r="M322" s="588">
        <v>15</v>
      </c>
      <c r="N322" s="571"/>
      <c r="O322" s="571">
        <v>5</v>
      </c>
      <c r="P322" s="588"/>
      <c r="Q322" s="588"/>
      <c r="R322" s="576"/>
      <c r="S322" s="589"/>
    </row>
    <row r="323" spans="1:19" ht="14.45" customHeight="1" x14ac:dyDescent="0.2">
      <c r="A323" s="570" t="s">
        <v>1053</v>
      </c>
      <c r="B323" s="571" t="s">
        <v>1054</v>
      </c>
      <c r="C323" s="571" t="s">
        <v>475</v>
      </c>
      <c r="D323" s="571" t="s">
        <v>591</v>
      </c>
      <c r="E323" s="571" t="s">
        <v>1046</v>
      </c>
      <c r="F323" s="571" t="s">
        <v>1083</v>
      </c>
      <c r="G323" s="571" t="s">
        <v>1084</v>
      </c>
      <c r="H323" s="588">
        <v>69</v>
      </c>
      <c r="I323" s="588">
        <v>5175</v>
      </c>
      <c r="J323" s="571"/>
      <c r="K323" s="571">
        <v>75</v>
      </c>
      <c r="L323" s="588">
        <v>99</v>
      </c>
      <c r="M323" s="588">
        <v>7524</v>
      </c>
      <c r="N323" s="571"/>
      <c r="O323" s="571">
        <v>76</v>
      </c>
      <c r="P323" s="588">
        <v>110</v>
      </c>
      <c r="Q323" s="588">
        <v>8910</v>
      </c>
      <c r="R323" s="576"/>
      <c r="S323" s="589">
        <v>81</v>
      </c>
    </row>
    <row r="324" spans="1:19" ht="14.45" customHeight="1" x14ac:dyDescent="0.2">
      <c r="A324" s="570" t="s">
        <v>1053</v>
      </c>
      <c r="B324" s="571" t="s">
        <v>1054</v>
      </c>
      <c r="C324" s="571" t="s">
        <v>475</v>
      </c>
      <c r="D324" s="571" t="s">
        <v>591</v>
      </c>
      <c r="E324" s="571" t="s">
        <v>1046</v>
      </c>
      <c r="F324" s="571" t="s">
        <v>1087</v>
      </c>
      <c r="G324" s="571" t="s">
        <v>1088</v>
      </c>
      <c r="H324" s="588">
        <v>18</v>
      </c>
      <c r="I324" s="588">
        <v>3222</v>
      </c>
      <c r="J324" s="571"/>
      <c r="K324" s="571">
        <v>179</v>
      </c>
      <c r="L324" s="588">
        <v>31</v>
      </c>
      <c r="M324" s="588">
        <v>5580</v>
      </c>
      <c r="N324" s="571"/>
      <c r="O324" s="571">
        <v>180</v>
      </c>
      <c r="P324" s="588">
        <v>27</v>
      </c>
      <c r="Q324" s="588">
        <v>5238</v>
      </c>
      <c r="R324" s="576"/>
      <c r="S324" s="589">
        <v>194</v>
      </c>
    </row>
    <row r="325" spans="1:19" ht="14.45" customHeight="1" x14ac:dyDescent="0.2">
      <c r="A325" s="570" t="s">
        <v>1053</v>
      </c>
      <c r="B325" s="571" t="s">
        <v>1054</v>
      </c>
      <c r="C325" s="571" t="s">
        <v>475</v>
      </c>
      <c r="D325" s="571" t="s">
        <v>591</v>
      </c>
      <c r="E325" s="571" t="s">
        <v>1046</v>
      </c>
      <c r="F325" s="571" t="s">
        <v>1089</v>
      </c>
      <c r="G325" s="571" t="s">
        <v>1090</v>
      </c>
      <c r="H325" s="588"/>
      <c r="I325" s="588"/>
      <c r="J325" s="571"/>
      <c r="K325" s="571"/>
      <c r="L325" s="588">
        <v>1</v>
      </c>
      <c r="M325" s="588">
        <v>276</v>
      </c>
      <c r="N325" s="571"/>
      <c r="O325" s="571">
        <v>276</v>
      </c>
      <c r="P325" s="588"/>
      <c r="Q325" s="588"/>
      <c r="R325" s="576"/>
      <c r="S325" s="589"/>
    </row>
    <row r="326" spans="1:19" ht="14.45" customHeight="1" x14ac:dyDescent="0.2">
      <c r="A326" s="570" t="s">
        <v>1053</v>
      </c>
      <c r="B326" s="571" t="s">
        <v>1054</v>
      </c>
      <c r="C326" s="571" t="s">
        <v>475</v>
      </c>
      <c r="D326" s="571" t="s">
        <v>591</v>
      </c>
      <c r="E326" s="571" t="s">
        <v>1046</v>
      </c>
      <c r="F326" s="571" t="s">
        <v>1091</v>
      </c>
      <c r="G326" s="571" t="s">
        <v>1092</v>
      </c>
      <c r="H326" s="588">
        <v>120</v>
      </c>
      <c r="I326" s="588">
        <v>4000</v>
      </c>
      <c r="J326" s="571"/>
      <c r="K326" s="571">
        <v>33.333333333333336</v>
      </c>
      <c r="L326" s="588">
        <v>219</v>
      </c>
      <c r="M326" s="588">
        <v>7299.99</v>
      </c>
      <c r="N326" s="571"/>
      <c r="O326" s="571">
        <v>33.333287671232874</v>
      </c>
      <c r="P326" s="588">
        <v>557</v>
      </c>
      <c r="Q326" s="588">
        <v>25374.45</v>
      </c>
      <c r="R326" s="576"/>
      <c r="S326" s="589">
        <v>45.555565529622982</v>
      </c>
    </row>
    <row r="327" spans="1:19" ht="14.45" customHeight="1" x14ac:dyDescent="0.2">
      <c r="A327" s="570" t="s">
        <v>1053</v>
      </c>
      <c r="B327" s="571" t="s">
        <v>1054</v>
      </c>
      <c r="C327" s="571" t="s">
        <v>475</v>
      </c>
      <c r="D327" s="571" t="s">
        <v>591</v>
      </c>
      <c r="E327" s="571" t="s">
        <v>1046</v>
      </c>
      <c r="F327" s="571" t="s">
        <v>1093</v>
      </c>
      <c r="G327" s="571" t="s">
        <v>1094</v>
      </c>
      <c r="H327" s="588"/>
      <c r="I327" s="588"/>
      <c r="J327" s="571"/>
      <c r="K327" s="571"/>
      <c r="L327" s="588"/>
      <c r="M327" s="588"/>
      <c r="N327" s="571"/>
      <c r="O327" s="571"/>
      <c r="P327" s="588">
        <v>2</v>
      </c>
      <c r="Q327" s="588">
        <v>78</v>
      </c>
      <c r="R327" s="576"/>
      <c r="S327" s="589">
        <v>39</v>
      </c>
    </row>
    <row r="328" spans="1:19" ht="14.45" customHeight="1" x14ac:dyDescent="0.2">
      <c r="A328" s="570" t="s">
        <v>1053</v>
      </c>
      <c r="B328" s="571" t="s">
        <v>1054</v>
      </c>
      <c r="C328" s="571" t="s">
        <v>475</v>
      </c>
      <c r="D328" s="571" t="s">
        <v>591</v>
      </c>
      <c r="E328" s="571" t="s">
        <v>1046</v>
      </c>
      <c r="F328" s="571" t="s">
        <v>1095</v>
      </c>
      <c r="G328" s="571" t="s">
        <v>1096</v>
      </c>
      <c r="H328" s="588">
        <v>99</v>
      </c>
      <c r="I328" s="588">
        <v>13365</v>
      </c>
      <c r="J328" s="571"/>
      <c r="K328" s="571">
        <v>135</v>
      </c>
      <c r="L328" s="588">
        <v>65</v>
      </c>
      <c r="M328" s="588">
        <v>8905</v>
      </c>
      <c r="N328" s="571"/>
      <c r="O328" s="571">
        <v>137</v>
      </c>
      <c r="P328" s="588"/>
      <c r="Q328" s="588"/>
      <c r="R328" s="576"/>
      <c r="S328" s="589"/>
    </row>
    <row r="329" spans="1:19" ht="14.45" customHeight="1" x14ac:dyDescent="0.2">
      <c r="A329" s="570" t="s">
        <v>1053</v>
      </c>
      <c r="B329" s="571" t="s">
        <v>1054</v>
      </c>
      <c r="C329" s="571" t="s">
        <v>475</v>
      </c>
      <c r="D329" s="571" t="s">
        <v>591</v>
      </c>
      <c r="E329" s="571" t="s">
        <v>1046</v>
      </c>
      <c r="F329" s="571" t="s">
        <v>1097</v>
      </c>
      <c r="G329" s="571" t="s">
        <v>1098</v>
      </c>
      <c r="H329" s="588">
        <v>6</v>
      </c>
      <c r="I329" s="588">
        <v>450</v>
      </c>
      <c r="J329" s="571"/>
      <c r="K329" s="571">
        <v>75</v>
      </c>
      <c r="L329" s="588">
        <v>34</v>
      </c>
      <c r="M329" s="588">
        <v>2584</v>
      </c>
      <c r="N329" s="571"/>
      <c r="O329" s="571">
        <v>76</v>
      </c>
      <c r="P329" s="588">
        <v>18</v>
      </c>
      <c r="Q329" s="588">
        <v>1458</v>
      </c>
      <c r="R329" s="576"/>
      <c r="S329" s="589">
        <v>81</v>
      </c>
    </row>
    <row r="330" spans="1:19" ht="14.45" customHeight="1" x14ac:dyDescent="0.2">
      <c r="A330" s="570" t="s">
        <v>1053</v>
      </c>
      <c r="B330" s="571" t="s">
        <v>1054</v>
      </c>
      <c r="C330" s="571" t="s">
        <v>475</v>
      </c>
      <c r="D330" s="571" t="s">
        <v>591</v>
      </c>
      <c r="E330" s="571" t="s">
        <v>1046</v>
      </c>
      <c r="F330" s="571" t="s">
        <v>1099</v>
      </c>
      <c r="G330" s="571" t="s">
        <v>1100</v>
      </c>
      <c r="H330" s="588">
        <v>109</v>
      </c>
      <c r="I330" s="588">
        <v>39022</v>
      </c>
      <c r="J330" s="571"/>
      <c r="K330" s="571">
        <v>358</v>
      </c>
      <c r="L330" s="588">
        <v>169</v>
      </c>
      <c r="M330" s="588">
        <v>60840</v>
      </c>
      <c r="N330" s="571"/>
      <c r="O330" s="571">
        <v>360</v>
      </c>
      <c r="P330" s="588">
        <v>268</v>
      </c>
      <c r="Q330" s="588">
        <v>103984</v>
      </c>
      <c r="R330" s="576"/>
      <c r="S330" s="589">
        <v>388</v>
      </c>
    </row>
    <row r="331" spans="1:19" ht="14.45" customHeight="1" x14ac:dyDescent="0.2">
      <c r="A331" s="570" t="s">
        <v>1053</v>
      </c>
      <c r="B331" s="571" t="s">
        <v>1054</v>
      </c>
      <c r="C331" s="571" t="s">
        <v>475</v>
      </c>
      <c r="D331" s="571" t="s">
        <v>591</v>
      </c>
      <c r="E331" s="571" t="s">
        <v>1046</v>
      </c>
      <c r="F331" s="571" t="s">
        <v>1101</v>
      </c>
      <c r="G331" s="571" t="s">
        <v>1102</v>
      </c>
      <c r="H331" s="588">
        <v>155</v>
      </c>
      <c r="I331" s="588">
        <v>35030</v>
      </c>
      <c r="J331" s="571"/>
      <c r="K331" s="571">
        <v>226</v>
      </c>
      <c r="L331" s="588">
        <v>182</v>
      </c>
      <c r="M331" s="588">
        <v>41496</v>
      </c>
      <c r="N331" s="571"/>
      <c r="O331" s="571">
        <v>228</v>
      </c>
      <c r="P331" s="588">
        <v>461</v>
      </c>
      <c r="Q331" s="588">
        <v>112023</v>
      </c>
      <c r="R331" s="576"/>
      <c r="S331" s="589">
        <v>243</v>
      </c>
    </row>
    <row r="332" spans="1:19" ht="14.45" customHeight="1" x14ac:dyDescent="0.2">
      <c r="A332" s="570" t="s">
        <v>1053</v>
      </c>
      <c r="B332" s="571" t="s">
        <v>1054</v>
      </c>
      <c r="C332" s="571" t="s">
        <v>475</v>
      </c>
      <c r="D332" s="571" t="s">
        <v>591</v>
      </c>
      <c r="E332" s="571" t="s">
        <v>1046</v>
      </c>
      <c r="F332" s="571" t="s">
        <v>1103</v>
      </c>
      <c r="G332" s="571" t="s">
        <v>1104</v>
      </c>
      <c r="H332" s="588"/>
      <c r="I332" s="588"/>
      <c r="J332" s="571"/>
      <c r="K332" s="571"/>
      <c r="L332" s="588">
        <v>2</v>
      </c>
      <c r="M332" s="588">
        <v>158</v>
      </c>
      <c r="N332" s="571"/>
      <c r="O332" s="571">
        <v>79</v>
      </c>
      <c r="P332" s="588"/>
      <c r="Q332" s="588"/>
      <c r="R332" s="576"/>
      <c r="S332" s="589"/>
    </row>
    <row r="333" spans="1:19" ht="14.45" customHeight="1" x14ac:dyDescent="0.2">
      <c r="A333" s="570" t="s">
        <v>1053</v>
      </c>
      <c r="B333" s="571" t="s">
        <v>1054</v>
      </c>
      <c r="C333" s="571" t="s">
        <v>475</v>
      </c>
      <c r="D333" s="571" t="s">
        <v>591</v>
      </c>
      <c r="E333" s="571" t="s">
        <v>1046</v>
      </c>
      <c r="F333" s="571" t="s">
        <v>1109</v>
      </c>
      <c r="G333" s="571" t="s">
        <v>1110</v>
      </c>
      <c r="H333" s="588">
        <v>14</v>
      </c>
      <c r="I333" s="588">
        <v>9898</v>
      </c>
      <c r="J333" s="571"/>
      <c r="K333" s="571">
        <v>707</v>
      </c>
      <c r="L333" s="588">
        <v>20</v>
      </c>
      <c r="M333" s="588">
        <v>14220</v>
      </c>
      <c r="N333" s="571"/>
      <c r="O333" s="571">
        <v>711</v>
      </c>
      <c r="P333" s="588">
        <v>264</v>
      </c>
      <c r="Q333" s="588">
        <v>202752</v>
      </c>
      <c r="R333" s="576"/>
      <c r="S333" s="589">
        <v>768</v>
      </c>
    </row>
    <row r="334" spans="1:19" ht="14.45" customHeight="1" x14ac:dyDescent="0.2">
      <c r="A334" s="570" t="s">
        <v>1053</v>
      </c>
      <c r="B334" s="571" t="s">
        <v>1054</v>
      </c>
      <c r="C334" s="571" t="s">
        <v>475</v>
      </c>
      <c r="D334" s="571" t="s">
        <v>591</v>
      </c>
      <c r="E334" s="571" t="s">
        <v>1046</v>
      </c>
      <c r="F334" s="571" t="s">
        <v>1111</v>
      </c>
      <c r="G334" s="571" t="s">
        <v>1112</v>
      </c>
      <c r="H334" s="588">
        <v>95</v>
      </c>
      <c r="I334" s="588">
        <v>22135</v>
      </c>
      <c r="J334" s="571"/>
      <c r="K334" s="571">
        <v>233</v>
      </c>
      <c r="L334" s="588">
        <v>148</v>
      </c>
      <c r="M334" s="588">
        <v>34780</v>
      </c>
      <c r="N334" s="571"/>
      <c r="O334" s="571">
        <v>235</v>
      </c>
      <c r="P334" s="588">
        <v>861</v>
      </c>
      <c r="Q334" s="588">
        <v>218694</v>
      </c>
      <c r="R334" s="576"/>
      <c r="S334" s="589">
        <v>254</v>
      </c>
    </row>
    <row r="335" spans="1:19" ht="14.45" customHeight="1" x14ac:dyDescent="0.2">
      <c r="A335" s="570" t="s">
        <v>1053</v>
      </c>
      <c r="B335" s="571" t="s">
        <v>1054</v>
      </c>
      <c r="C335" s="571" t="s">
        <v>475</v>
      </c>
      <c r="D335" s="571" t="s">
        <v>591</v>
      </c>
      <c r="E335" s="571" t="s">
        <v>1046</v>
      </c>
      <c r="F335" s="571" t="s">
        <v>1113</v>
      </c>
      <c r="G335" s="571" t="s">
        <v>1114</v>
      </c>
      <c r="H335" s="588"/>
      <c r="I335" s="588"/>
      <c r="J335" s="571"/>
      <c r="K335" s="571"/>
      <c r="L335" s="588">
        <v>1</v>
      </c>
      <c r="M335" s="588">
        <v>482</v>
      </c>
      <c r="N335" s="571"/>
      <c r="O335" s="571">
        <v>482</v>
      </c>
      <c r="P335" s="588"/>
      <c r="Q335" s="588"/>
      <c r="R335" s="576"/>
      <c r="S335" s="589"/>
    </row>
    <row r="336" spans="1:19" ht="14.45" customHeight="1" x14ac:dyDescent="0.2">
      <c r="A336" s="570" t="s">
        <v>1053</v>
      </c>
      <c r="B336" s="571" t="s">
        <v>1054</v>
      </c>
      <c r="C336" s="571" t="s">
        <v>475</v>
      </c>
      <c r="D336" s="571" t="s">
        <v>1028</v>
      </c>
      <c r="E336" s="571" t="s">
        <v>1046</v>
      </c>
      <c r="F336" s="571" t="s">
        <v>1075</v>
      </c>
      <c r="G336" s="571" t="s">
        <v>1076</v>
      </c>
      <c r="H336" s="588">
        <v>3</v>
      </c>
      <c r="I336" s="588">
        <v>114</v>
      </c>
      <c r="J336" s="571"/>
      <c r="K336" s="571">
        <v>38</v>
      </c>
      <c r="L336" s="588">
        <v>7</v>
      </c>
      <c r="M336" s="588">
        <v>266</v>
      </c>
      <c r="N336" s="571"/>
      <c r="O336" s="571">
        <v>38</v>
      </c>
      <c r="P336" s="588">
        <v>29</v>
      </c>
      <c r="Q336" s="588">
        <v>1160</v>
      </c>
      <c r="R336" s="576"/>
      <c r="S336" s="589">
        <v>40</v>
      </c>
    </row>
    <row r="337" spans="1:19" ht="14.45" customHeight="1" x14ac:dyDescent="0.2">
      <c r="A337" s="570" t="s">
        <v>1053</v>
      </c>
      <c r="B337" s="571" t="s">
        <v>1054</v>
      </c>
      <c r="C337" s="571" t="s">
        <v>475</v>
      </c>
      <c r="D337" s="571" t="s">
        <v>1028</v>
      </c>
      <c r="E337" s="571" t="s">
        <v>1046</v>
      </c>
      <c r="F337" s="571" t="s">
        <v>1077</v>
      </c>
      <c r="G337" s="571" t="s">
        <v>1078</v>
      </c>
      <c r="H337" s="588">
        <v>32</v>
      </c>
      <c r="I337" s="588">
        <v>320</v>
      </c>
      <c r="J337" s="571"/>
      <c r="K337" s="571">
        <v>10</v>
      </c>
      <c r="L337" s="588">
        <v>105</v>
      </c>
      <c r="M337" s="588">
        <v>1050</v>
      </c>
      <c r="N337" s="571"/>
      <c r="O337" s="571">
        <v>10</v>
      </c>
      <c r="P337" s="588">
        <v>95</v>
      </c>
      <c r="Q337" s="588">
        <v>950</v>
      </c>
      <c r="R337" s="576"/>
      <c r="S337" s="589">
        <v>10</v>
      </c>
    </row>
    <row r="338" spans="1:19" ht="14.45" customHeight="1" x14ac:dyDescent="0.2">
      <c r="A338" s="570" t="s">
        <v>1053</v>
      </c>
      <c r="B338" s="571" t="s">
        <v>1054</v>
      </c>
      <c r="C338" s="571" t="s">
        <v>475</v>
      </c>
      <c r="D338" s="571" t="s">
        <v>1028</v>
      </c>
      <c r="E338" s="571" t="s">
        <v>1046</v>
      </c>
      <c r="F338" s="571" t="s">
        <v>1083</v>
      </c>
      <c r="G338" s="571" t="s">
        <v>1084</v>
      </c>
      <c r="H338" s="588">
        <v>1</v>
      </c>
      <c r="I338" s="588">
        <v>75</v>
      </c>
      <c r="J338" s="571"/>
      <c r="K338" s="571">
        <v>75</v>
      </c>
      <c r="L338" s="588">
        <v>50</v>
      </c>
      <c r="M338" s="588">
        <v>3800</v>
      </c>
      <c r="N338" s="571"/>
      <c r="O338" s="571">
        <v>76</v>
      </c>
      <c r="P338" s="588">
        <v>52</v>
      </c>
      <c r="Q338" s="588">
        <v>4212</v>
      </c>
      <c r="R338" s="576"/>
      <c r="S338" s="589">
        <v>81</v>
      </c>
    </row>
    <row r="339" spans="1:19" ht="14.45" customHeight="1" x14ac:dyDescent="0.2">
      <c r="A339" s="570" t="s">
        <v>1053</v>
      </c>
      <c r="B339" s="571" t="s">
        <v>1054</v>
      </c>
      <c r="C339" s="571" t="s">
        <v>475</v>
      </c>
      <c r="D339" s="571" t="s">
        <v>1028</v>
      </c>
      <c r="E339" s="571" t="s">
        <v>1046</v>
      </c>
      <c r="F339" s="571" t="s">
        <v>1087</v>
      </c>
      <c r="G339" s="571" t="s">
        <v>1088</v>
      </c>
      <c r="H339" s="588">
        <v>1</v>
      </c>
      <c r="I339" s="588">
        <v>179</v>
      </c>
      <c r="J339" s="571"/>
      <c r="K339" s="571">
        <v>179</v>
      </c>
      <c r="L339" s="588">
        <v>2</v>
      </c>
      <c r="M339" s="588">
        <v>360</v>
      </c>
      <c r="N339" s="571"/>
      <c r="O339" s="571">
        <v>180</v>
      </c>
      <c r="P339" s="588"/>
      <c r="Q339" s="588"/>
      <c r="R339" s="576"/>
      <c r="S339" s="589"/>
    </row>
    <row r="340" spans="1:19" ht="14.45" customHeight="1" x14ac:dyDescent="0.2">
      <c r="A340" s="570" t="s">
        <v>1053</v>
      </c>
      <c r="B340" s="571" t="s">
        <v>1054</v>
      </c>
      <c r="C340" s="571" t="s">
        <v>475</v>
      </c>
      <c r="D340" s="571" t="s">
        <v>1028</v>
      </c>
      <c r="E340" s="571" t="s">
        <v>1046</v>
      </c>
      <c r="F340" s="571" t="s">
        <v>1091</v>
      </c>
      <c r="G340" s="571" t="s">
        <v>1092</v>
      </c>
      <c r="H340" s="588">
        <v>32</v>
      </c>
      <c r="I340" s="588">
        <v>1066.67</v>
      </c>
      <c r="J340" s="571"/>
      <c r="K340" s="571">
        <v>33.333437500000002</v>
      </c>
      <c r="L340" s="588">
        <v>104</v>
      </c>
      <c r="M340" s="588">
        <v>3466.6800000000003</v>
      </c>
      <c r="N340" s="571"/>
      <c r="O340" s="571">
        <v>33.333461538461542</v>
      </c>
      <c r="P340" s="588">
        <v>327</v>
      </c>
      <c r="Q340" s="588">
        <v>14896.660000000002</v>
      </c>
      <c r="R340" s="576"/>
      <c r="S340" s="589">
        <v>45.555535168195725</v>
      </c>
    </row>
    <row r="341" spans="1:19" ht="14.45" customHeight="1" x14ac:dyDescent="0.2">
      <c r="A341" s="570" t="s">
        <v>1053</v>
      </c>
      <c r="B341" s="571" t="s">
        <v>1054</v>
      </c>
      <c r="C341" s="571" t="s">
        <v>475</v>
      </c>
      <c r="D341" s="571" t="s">
        <v>1028</v>
      </c>
      <c r="E341" s="571" t="s">
        <v>1046</v>
      </c>
      <c r="F341" s="571" t="s">
        <v>1097</v>
      </c>
      <c r="G341" s="571" t="s">
        <v>1098</v>
      </c>
      <c r="H341" s="588">
        <v>1</v>
      </c>
      <c r="I341" s="588">
        <v>75</v>
      </c>
      <c r="J341" s="571"/>
      <c r="K341" s="571">
        <v>75</v>
      </c>
      <c r="L341" s="588">
        <v>15</v>
      </c>
      <c r="M341" s="588">
        <v>1140</v>
      </c>
      <c r="N341" s="571"/>
      <c r="O341" s="571">
        <v>76</v>
      </c>
      <c r="P341" s="588">
        <v>23</v>
      </c>
      <c r="Q341" s="588">
        <v>1863</v>
      </c>
      <c r="R341" s="576"/>
      <c r="S341" s="589">
        <v>81</v>
      </c>
    </row>
    <row r="342" spans="1:19" ht="14.45" customHeight="1" x14ac:dyDescent="0.2">
      <c r="A342" s="570" t="s">
        <v>1053</v>
      </c>
      <c r="B342" s="571" t="s">
        <v>1054</v>
      </c>
      <c r="C342" s="571" t="s">
        <v>475</v>
      </c>
      <c r="D342" s="571" t="s">
        <v>1028</v>
      </c>
      <c r="E342" s="571" t="s">
        <v>1046</v>
      </c>
      <c r="F342" s="571" t="s">
        <v>1099</v>
      </c>
      <c r="G342" s="571" t="s">
        <v>1100</v>
      </c>
      <c r="H342" s="588">
        <v>32</v>
      </c>
      <c r="I342" s="588">
        <v>11456</v>
      </c>
      <c r="J342" s="571"/>
      <c r="K342" s="571">
        <v>358</v>
      </c>
      <c r="L342" s="588">
        <v>91</v>
      </c>
      <c r="M342" s="588">
        <v>32760</v>
      </c>
      <c r="N342" s="571"/>
      <c r="O342" s="571">
        <v>360</v>
      </c>
      <c r="P342" s="588">
        <v>138</v>
      </c>
      <c r="Q342" s="588">
        <v>53544</v>
      </c>
      <c r="R342" s="576"/>
      <c r="S342" s="589">
        <v>388</v>
      </c>
    </row>
    <row r="343" spans="1:19" ht="14.45" customHeight="1" x14ac:dyDescent="0.2">
      <c r="A343" s="570" t="s">
        <v>1053</v>
      </c>
      <c r="B343" s="571" t="s">
        <v>1054</v>
      </c>
      <c r="C343" s="571" t="s">
        <v>475</v>
      </c>
      <c r="D343" s="571" t="s">
        <v>1028</v>
      </c>
      <c r="E343" s="571" t="s">
        <v>1046</v>
      </c>
      <c r="F343" s="571" t="s">
        <v>1101</v>
      </c>
      <c r="G343" s="571" t="s">
        <v>1102</v>
      </c>
      <c r="H343" s="588">
        <v>34</v>
      </c>
      <c r="I343" s="588">
        <v>7684</v>
      </c>
      <c r="J343" s="571"/>
      <c r="K343" s="571">
        <v>226</v>
      </c>
      <c r="L343" s="588">
        <v>92</v>
      </c>
      <c r="M343" s="588">
        <v>20976</v>
      </c>
      <c r="N343" s="571"/>
      <c r="O343" s="571">
        <v>228</v>
      </c>
      <c r="P343" s="588">
        <v>310</v>
      </c>
      <c r="Q343" s="588">
        <v>75330</v>
      </c>
      <c r="R343" s="576"/>
      <c r="S343" s="589">
        <v>243</v>
      </c>
    </row>
    <row r="344" spans="1:19" ht="14.45" customHeight="1" x14ac:dyDescent="0.2">
      <c r="A344" s="570" t="s">
        <v>1053</v>
      </c>
      <c r="B344" s="571" t="s">
        <v>1054</v>
      </c>
      <c r="C344" s="571" t="s">
        <v>475</v>
      </c>
      <c r="D344" s="571" t="s">
        <v>1028</v>
      </c>
      <c r="E344" s="571" t="s">
        <v>1046</v>
      </c>
      <c r="F344" s="571" t="s">
        <v>1109</v>
      </c>
      <c r="G344" s="571" t="s">
        <v>1110</v>
      </c>
      <c r="H344" s="588">
        <v>1</v>
      </c>
      <c r="I344" s="588">
        <v>707</v>
      </c>
      <c r="J344" s="571"/>
      <c r="K344" s="571">
        <v>707</v>
      </c>
      <c r="L344" s="588">
        <v>19</v>
      </c>
      <c r="M344" s="588">
        <v>13509</v>
      </c>
      <c r="N344" s="571"/>
      <c r="O344" s="571">
        <v>711</v>
      </c>
      <c r="P344" s="588">
        <v>194</v>
      </c>
      <c r="Q344" s="588">
        <v>148992</v>
      </c>
      <c r="R344" s="576"/>
      <c r="S344" s="589">
        <v>768</v>
      </c>
    </row>
    <row r="345" spans="1:19" ht="14.45" customHeight="1" x14ac:dyDescent="0.2">
      <c r="A345" s="570" t="s">
        <v>1053</v>
      </c>
      <c r="B345" s="571" t="s">
        <v>1054</v>
      </c>
      <c r="C345" s="571" t="s">
        <v>475</v>
      </c>
      <c r="D345" s="571" t="s">
        <v>1028</v>
      </c>
      <c r="E345" s="571" t="s">
        <v>1046</v>
      </c>
      <c r="F345" s="571" t="s">
        <v>1111</v>
      </c>
      <c r="G345" s="571" t="s">
        <v>1112</v>
      </c>
      <c r="H345" s="588"/>
      <c r="I345" s="588"/>
      <c r="J345" s="571"/>
      <c r="K345" s="571"/>
      <c r="L345" s="588">
        <v>37</v>
      </c>
      <c r="M345" s="588">
        <v>8695</v>
      </c>
      <c r="N345" s="571"/>
      <c r="O345" s="571">
        <v>235</v>
      </c>
      <c r="P345" s="588">
        <v>271</v>
      </c>
      <c r="Q345" s="588">
        <v>68834</v>
      </c>
      <c r="R345" s="576"/>
      <c r="S345" s="589">
        <v>254</v>
      </c>
    </row>
    <row r="346" spans="1:19" ht="14.45" customHeight="1" x14ac:dyDescent="0.2">
      <c r="A346" s="570" t="s">
        <v>1053</v>
      </c>
      <c r="B346" s="571" t="s">
        <v>1054</v>
      </c>
      <c r="C346" s="571" t="s">
        <v>475</v>
      </c>
      <c r="D346" s="571" t="s">
        <v>588</v>
      </c>
      <c r="E346" s="571" t="s">
        <v>1046</v>
      </c>
      <c r="F346" s="571" t="s">
        <v>1075</v>
      </c>
      <c r="G346" s="571" t="s">
        <v>1076</v>
      </c>
      <c r="H346" s="588"/>
      <c r="I346" s="588"/>
      <c r="J346" s="571"/>
      <c r="K346" s="571"/>
      <c r="L346" s="588"/>
      <c r="M346" s="588"/>
      <c r="N346" s="571"/>
      <c r="O346" s="571"/>
      <c r="P346" s="588">
        <v>2</v>
      </c>
      <c r="Q346" s="588">
        <v>80</v>
      </c>
      <c r="R346" s="576"/>
      <c r="S346" s="589">
        <v>40</v>
      </c>
    </row>
    <row r="347" spans="1:19" ht="14.45" customHeight="1" x14ac:dyDescent="0.2">
      <c r="A347" s="570" t="s">
        <v>1053</v>
      </c>
      <c r="B347" s="571" t="s">
        <v>1054</v>
      </c>
      <c r="C347" s="571" t="s">
        <v>475</v>
      </c>
      <c r="D347" s="571" t="s">
        <v>588</v>
      </c>
      <c r="E347" s="571" t="s">
        <v>1046</v>
      </c>
      <c r="F347" s="571" t="s">
        <v>1077</v>
      </c>
      <c r="G347" s="571" t="s">
        <v>1078</v>
      </c>
      <c r="H347" s="588"/>
      <c r="I347" s="588"/>
      <c r="J347" s="571"/>
      <c r="K347" s="571"/>
      <c r="L347" s="588">
        <v>1</v>
      </c>
      <c r="M347" s="588">
        <v>10</v>
      </c>
      <c r="N347" s="571"/>
      <c r="O347" s="571">
        <v>10</v>
      </c>
      <c r="P347" s="588">
        <v>14</v>
      </c>
      <c r="Q347" s="588">
        <v>140</v>
      </c>
      <c r="R347" s="576"/>
      <c r="S347" s="589">
        <v>10</v>
      </c>
    </row>
    <row r="348" spans="1:19" ht="14.45" customHeight="1" x14ac:dyDescent="0.2">
      <c r="A348" s="570" t="s">
        <v>1053</v>
      </c>
      <c r="B348" s="571" t="s">
        <v>1054</v>
      </c>
      <c r="C348" s="571" t="s">
        <v>475</v>
      </c>
      <c r="D348" s="571" t="s">
        <v>588</v>
      </c>
      <c r="E348" s="571" t="s">
        <v>1046</v>
      </c>
      <c r="F348" s="571" t="s">
        <v>1083</v>
      </c>
      <c r="G348" s="571" t="s">
        <v>1084</v>
      </c>
      <c r="H348" s="588"/>
      <c r="I348" s="588"/>
      <c r="J348" s="571"/>
      <c r="K348" s="571"/>
      <c r="L348" s="588">
        <v>1</v>
      </c>
      <c r="M348" s="588">
        <v>76</v>
      </c>
      <c r="N348" s="571"/>
      <c r="O348" s="571">
        <v>76</v>
      </c>
      <c r="P348" s="588"/>
      <c r="Q348" s="588"/>
      <c r="R348" s="576"/>
      <c r="S348" s="589"/>
    </row>
    <row r="349" spans="1:19" ht="14.45" customHeight="1" x14ac:dyDescent="0.2">
      <c r="A349" s="570" t="s">
        <v>1053</v>
      </c>
      <c r="B349" s="571" t="s">
        <v>1054</v>
      </c>
      <c r="C349" s="571" t="s">
        <v>475</v>
      </c>
      <c r="D349" s="571" t="s">
        <v>588</v>
      </c>
      <c r="E349" s="571" t="s">
        <v>1046</v>
      </c>
      <c r="F349" s="571" t="s">
        <v>1087</v>
      </c>
      <c r="G349" s="571" t="s">
        <v>1088</v>
      </c>
      <c r="H349" s="588"/>
      <c r="I349" s="588"/>
      <c r="J349" s="571"/>
      <c r="K349" s="571"/>
      <c r="L349" s="588">
        <v>2</v>
      </c>
      <c r="M349" s="588">
        <v>360</v>
      </c>
      <c r="N349" s="571"/>
      <c r="O349" s="571">
        <v>180</v>
      </c>
      <c r="P349" s="588">
        <v>1</v>
      </c>
      <c r="Q349" s="588">
        <v>194</v>
      </c>
      <c r="R349" s="576"/>
      <c r="S349" s="589">
        <v>194</v>
      </c>
    </row>
    <row r="350" spans="1:19" ht="14.45" customHeight="1" x14ac:dyDescent="0.2">
      <c r="A350" s="570" t="s">
        <v>1053</v>
      </c>
      <c r="B350" s="571" t="s">
        <v>1054</v>
      </c>
      <c r="C350" s="571" t="s">
        <v>475</v>
      </c>
      <c r="D350" s="571" t="s">
        <v>588</v>
      </c>
      <c r="E350" s="571" t="s">
        <v>1046</v>
      </c>
      <c r="F350" s="571" t="s">
        <v>1091</v>
      </c>
      <c r="G350" s="571" t="s">
        <v>1092</v>
      </c>
      <c r="H350" s="588"/>
      <c r="I350" s="588"/>
      <c r="J350" s="571"/>
      <c r="K350" s="571"/>
      <c r="L350" s="588">
        <v>3</v>
      </c>
      <c r="M350" s="588">
        <v>100</v>
      </c>
      <c r="N350" s="571"/>
      <c r="O350" s="571">
        <v>33.333333333333336</v>
      </c>
      <c r="P350" s="588">
        <v>32</v>
      </c>
      <c r="Q350" s="588">
        <v>1457.7799999999997</v>
      </c>
      <c r="R350" s="576"/>
      <c r="S350" s="589">
        <v>45.555624999999992</v>
      </c>
    </row>
    <row r="351" spans="1:19" ht="14.45" customHeight="1" x14ac:dyDescent="0.2">
      <c r="A351" s="570" t="s">
        <v>1053</v>
      </c>
      <c r="B351" s="571" t="s">
        <v>1054</v>
      </c>
      <c r="C351" s="571" t="s">
        <v>475</v>
      </c>
      <c r="D351" s="571" t="s">
        <v>588</v>
      </c>
      <c r="E351" s="571" t="s">
        <v>1046</v>
      </c>
      <c r="F351" s="571" t="s">
        <v>1097</v>
      </c>
      <c r="G351" s="571" t="s">
        <v>1098</v>
      </c>
      <c r="H351" s="588"/>
      <c r="I351" s="588"/>
      <c r="J351" s="571"/>
      <c r="K351" s="571"/>
      <c r="L351" s="588"/>
      <c r="M351" s="588"/>
      <c r="N351" s="571"/>
      <c r="O351" s="571"/>
      <c r="P351" s="588">
        <v>2</v>
      </c>
      <c r="Q351" s="588">
        <v>162</v>
      </c>
      <c r="R351" s="576"/>
      <c r="S351" s="589">
        <v>81</v>
      </c>
    </row>
    <row r="352" spans="1:19" ht="14.45" customHeight="1" x14ac:dyDescent="0.2">
      <c r="A352" s="570" t="s">
        <v>1053</v>
      </c>
      <c r="B352" s="571" t="s">
        <v>1054</v>
      </c>
      <c r="C352" s="571" t="s">
        <v>475</v>
      </c>
      <c r="D352" s="571" t="s">
        <v>588</v>
      </c>
      <c r="E352" s="571" t="s">
        <v>1046</v>
      </c>
      <c r="F352" s="571" t="s">
        <v>1099</v>
      </c>
      <c r="G352" s="571" t="s">
        <v>1100</v>
      </c>
      <c r="H352" s="588"/>
      <c r="I352" s="588"/>
      <c r="J352" s="571"/>
      <c r="K352" s="571"/>
      <c r="L352" s="588"/>
      <c r="M352" s="588"/>
      <c r="N352" s="571"/>
      <c r="O352" s="571"/>
      <c r="P352" s="588">
        <v>13</v>
      </c>
      <c r="Q352" s="588">
        <v>5044</v>
      </c>
      <c r="R352" s="576"/>
      <c r="S352" s="589">
        <v>388</v>
      </c>
    </row>
    <row r="353" spans="1:19" ht="14.45" customHeight="1" x14ac:dyDescent="0.2">
      <c r="A353" s="570" t="s">
        <v>1053</v>
      </c>
      <c r="B353" s="571" t="s">
        <v>1054</v>
      </c>
      <c r="C353" s="571" t="s">
        <v>475</v>
      </c>
      <c r="D353" s="571" t="s">
        <v>588</v>
      </c>
      <c r="E353" s="571" t="s">
        <v>1046</v>
      </c>
      <c r="F353" s="571" t="s">
        <v>1101</v>
      </c>
      <c r="G353" s="571" t="s">
        <v>1102</v>
      </c>
      <c r="H353" s="588"/>
      <c r="I353" s="588"/>
      <c r="J353" s="571"/>
      <c r="K353" s="571"/>
      <c r="L353" s="588">
        <v>1</v>
      </c>
      <c r="M353" s="588">
        <v>228</v>
      </c>
      <c r="N353" s="571"/>
      <c r="O353" s="571">
        <v>228</v>
      </c>
      <c r="P353" s="588">
        <v>32</v>
      </c>
      <c r="Q353" s="588">
        <v>7776</v>
      </c>
      <c r="R353" s="576"/>
      <c r="S353" s="589">
        <v>243</v>
      </c>
    </row>
    <row r="354" spans="1:19" ht="14.45" customHeight="1" x14ac:dyDescent="0.2">
      <c r="A354" s="570" t="s">
        <v>1053</v>
      </c>
      <c r="B354" s="571" t="s">
        <v>1054</v>
      </c>
      <c r="C354" s="571" t="s">
        <v>475</v>
      </c>
      <c r="D354" s="571" t="s">
        <v>588</v>
      </c>
      <c r="E354" s="571" t="s">
        <v>1046</v>
      </c>
      <c r="F354" s="571" t="s">
        <v>1109</v>
      </c>
      <c r="G354" s="571" t="s">
        <v>1110</v>
      </c>
      <c r="H354" s="588"/>
      <c r="I354" s="588"/>
      <c r="J354" s="571"/>
      <c r="K354" s="571"/>
      <c r="L354" s="588">
        <v>1</v>
      </c>
      <c r="M354" s="588">
        <v>711</v>
      </c>
      <c r="N354" s="571"/>
      <c r="O354" s="571">
        <v>711</v>
      </c>
      <c r="P354" s="588">
        <v>18</v>
      </c>
      <c r="Q354" s="588">
        <v>13824</v>
      </c>
      <c r="R354" s="576"/>
      <c r="S354" s="589">
        <v>768</v>
      </c>
    </row>
    <row r="355" spans="1:19" ht="14.45" customHeight="1" x14ac:dyDescent="0.2">
      <c r="A355" s="570" t="s">
        <v>1053</v>
      </c>
      <c r="B355" s="571" t="s">
        <v>1054</v>
      </c>
      <c r="C355" s="571" t="s">
        <v>475</v>
      </c>
      <c r="D355" s="571" t="s">
        <v>588</v>
      </c>
      <c r="E355" s="571" t="s">
        <v>1046</v>
      </c>
      <c r="F355" s="571" t="s">
        <v>1111</v>
      </c>
      <c r="G355" s="571" t="s">
        <v>1112</v>
      </c>
      <c r="H355" s="588"/>
      <c r="I355" s="588"/>
      <c r="J355" s="571"/>
      <c r="K355" s="571"/>
      <c r="L355" s="588">
        <v>1</v>
      </c>
      <c r="M355" s="588">
        <v>235</v>
      </c>
      <c r="N355" s="571"/>
      <c r="O355" s="571">
        <v>235</v>
      </c>
      <c r="P355" s="588">
        <v>157</v>
      </c>
      <c r="Q355" s="588">
        <v>39878</v>
      </c>
      <c r="R355" s="576"/>
      <c r="S355" s="589">
        <v>254</v>
      </c>
    </row>
    <row r="356" spans="1:19" ht="14.45" customHeight="1" x14ac:dyDescent="0.2">
      <c r="A356" s="570" t="s">
        <v>1053</v>
      </c>
      <c r="B356" s="571" t="s">
        <v>1054</v>
      </c>
      <c r="C356" s="571" t="s">
        <v>480</v>
      </c>
      <c r="D356" s="571" t="s">
        <v>921</v>
      </c>
      <c r="E356" s="571" t="s">
        <v>1046</v>
      </c>
      <c r="F356" s="571" t="s">
        <v>1097</v>
      </c>
      <c r="G356" s="571" t="s">
        <v>1098</v>
      </c>
      <c r="H356" s="588">
        <v>2</v>
      </c>
      <c r="I356" s="588">
        <v>150</v>
      </c>
      <c r="J356" s="571"/>
      <c r="K356" s="571">
        <v>75</v>
      </c>
      <c r="L356" s="588"/>
      <c r="M356" s="588"/>
      <c r="N356" s="571"/>
      <c r="O356" s="571"/>
      <c r="P356" s="588"/>
      <c r="Q356" s="588"/>
      <c r="R356" s="576"/>
      <c r="S356" s="589"/>
    </row>
    <row r="357" spans="1:19" ht="14.45" customHeight="1" x14ac:dyDescent="0.2">
      <c r="A357" s="570" t="s">
        <v>1117</v>
      </c>
      <c r="B357" s="571" t="s">
        <v>1118</v>
      </c>
      <c r="C357" s="571" t="s">
        <v>475</v>
      </c>
      <c r="D357" s="571" t="s">
        <v>921</v>
      </c>
      <c r="E357" s="571" t="s">
        <v>1046</v>
      </c>
      <c r="F357" s="571" t="s">
        <v>1085</v>
      </c>
      <c r="G357" s="571" t="s">
        <v>1086</v>
      </c>
      <c r="H357" s="588">
        <v>4</v>
      </c>
      <c r="I357" s="588">
        <v>488</v>
      </c>
      <c r="J357" s="571"/>
      <c r="K357" s="571">
        <v>122</v>
      </c>
      <c r="L357" s="588">
        <v>21</v>
      </c>
      <c r="M357" s="588">
        <v>2583</v>
      </c>
      <c r="N357" s="571"/>
      <c r="O357" s="571">
        <v>123</v>
      </c>
      <c r="P357" s="588"/>
      <c r="Q357" s="588"/>
      <c r="R357" s="576"/>
      <c r="S357" s="589"/>
    </row>
    <row r="358" spans="1:19" ht="14.45" customHeight="1" x14ac:dyDescent="0.2">
      <c r="A358" s="570" t="s">
        <v>1117</v>
      </c>
      <c r="B358" s="571" t="s">
        <v>1118</v>
      </c>
      <c r="C358" s="571" t="s">
        <v>475</v>
      </c>
      <c r="D358" s="571" t="s">
        <v>587</v>
      </c>
      <c r="E358" s="571" t="s">
        <v>1046</v>
      </c>
      <c r="F358" s="571" t="s">
        <v>1075</v>
      </c>
      <c r="G358" s="571" t="s">
        <v>1076</v>
      </c>
      <c r="H358" s="588">
        <v>3</v>
      </c>
      <c r="I358" s="588">
        <v>114</v>
      </c>
      <c r="J358" s="571"/>
      <c r="K358" s="571">
        <v>38</v>
      </c>
      <c r="L358" s="588">
        <v>3</v>
      </c>
      <c r="M358" s="588">
        <v>114</v>
      </c>
      <c r="N358" s="571"/>
      <c r="O358" s="571">
        <v>38</v>
      </c>
      <c r="P358" s="588"/>
      <c r="Q358" s="588"/>
      <c r="R358" s="576"/>
      <c r="S358" s="589"/>
    </row>
    <row r="359" spans="1:19" ht="14.45" customHeight="1" x14ac:dyDescent="0.2">
      <c r="A359" s="570" t="s">
        <v>1117</v>
      </c>
      <c r="B359" s="571" t="s">
        <v>1118</v>
      </c>
      <c r="C359" s="571" t="s">
        <v>475</v>
      </c>
      <c r="D359" s="571" t="s">
        <v>587</v>
      </c>
      <c r="E359" s="571" t="s">
        <v>1046</v>
      </c>
      <c r="F359" s="571" t="s">
        <v>1085</v>
      </c>
      <c r="G359" s="571" t="s">
        <v>1086</v>
      </c>
      <c r="H359" s="588">
        <v>451</v>
      </c>
      <c r="I359" s="588">
        <v>55022</v>
      </c>
      <c r="J359" s="571"/>
      <c r="K359" s="571">
        <v>122</v>
      </c>
      <c r="L359" s="588">
        <v>423</v>
      </c>
      <c r="M359" s="588">
        <v>52029</v>
      </c>
      <c r="N359" s="571"/>
      <c r="O359" s="571">
        <v>123</v>
      </c>
      <c r="P359" s="588"/>
      <c r="Q359" s="588"/>
      <c r="R359" s="576"/>
      <c r="S359" s="589"/>
    </row>
    <row r="360" spans="1:19" ht="14.45" customHeight="1" x14ac:dyDescent="0.2">
      <c r="A360" s="570" t="s">
        <v>1117</v>
      </c>
      <c r="B360" s="571" t="s">
        <v>1118</v>
      </c>
      <c r="C360" s="571" t="s">
        <v>475</v>
      </c>
      <c r="D360" s="571" t="s">
        <v>587</v>
      </c>
      <c r="E360" s="571" t="s">
        <v>1046</v>
      </c>
      <c r="F360" s="571" t="s">
        <v>1095</v>
      </c>
      <c r="G360" s="571" t="s">
        <v>1096</v>
      </c>
      <c r="H360" s="588">
        <v>4</v>
      </c>
      <c r="I360" s="588">
        <v>540</v>
      </c>
      <c r="J360" s="571"/>
      <c r="K360" s="571">
        <v>135</v>
      </c>
      <c r="L360" s="588">
        <v>3</v>
      </c>
      <c r="M360" s="588">
        <v>411</v>
      </c>
      <c r="N360" s="571"/>
      <c r="O360" s="571">
        <v>137</v>
      </c>
      <c r="P360" s="588"/>
      <c r="Q360" s="588"/>
      <c r="R360" s="576"/>
      <c r="S360" s="589"/>
    </row>
    <row r="361" spans="1:19" ht="14.45" customHeight="1" x14ac:dyDescent="0.2">
      <c r="A361" s="570" t="s">
        <v>1117</v>
      </c>
      <c r="B361" s="571" t="s">
        <v>1118</v>
      </c>
      <c r="C361" s="571" t="s">
        <v>475</v>
      </c>
      <c r="D361" s="571" t="s">
        <v>960</v>
      </c>
      <c r="E361" s="571" t="s">
        <v>1046</v>
      </c>
      <c r="F361" s="571" t="s">
        <v>1085</v>
      </c>
      <c r="G361" s="571" t="s">
        <v>1086</v>
      </c>
      <c r="H361" s="588">
        <v>14</v>
      </c>
      <c r="I361" s="588">
        <v>1708</v>
      </c>
      <c r="J361" s="571"/>
      <c r="K361" s="571">
        <v>122</v>
      </c>
      <c r="L361" s="588">
        <v>8</v>
      </c>
      <c r="M361" s="588">
        <v>984</v>
      </c>
      <c r="N361" s="571"/>
      <c r="O361" s="571">
        <v>123</v>
      </c>
      <c r="P361" s="588"/>
      <c r="Q361" s="588"/>
      <c r="R361" s="576"/>
      <c r="S361" s="589"/>
    </row>
    <row r="362" spans="1:19" ht="14.45" customHeight="1" x14ac:dyDescent="0.2">
      <c r="A362" s="570" t="s">
        <v>1117</v>
      </c>
      <c r="B362" s="571" t="s">
        <v>1118</v>
      </c>
      <c r="C362" s="571" t="s">
        <v>475</v>
      </c>
      <c r="D362" s="571" t="s">
        <v>1013</v>
      </c>
      <c r="E362" s="571" t="s">
        <v>1046</v>
      </c>
      <c r="F362" s="571" t="s">
        <v>1085</v>
      </c>
      <c r="G362" s="571" t="s">
        <v>1086</v>
      </c>
      <c r="H362" s="588">
        <v>3</v>
      </c>
      <c r="I362" s="588">
        <v>366</v>
      </c>
      <c r="J362" s="571"/>
      <c r="K362" s="571">
        <v>122</v>
      </c>
      <c r="L362" s="588">
        <v>5</v>
      </c>
      <c r="M362" s="588">
        <v>615</v>
      </c>
      <c r="N362" s="571"/>
      <c r="O362" s="571">
        <v>123</v>
      </c>
      <c r="P362" s="588"/>
      <c r="Q362" s="588"/>
      <c r="R362" s="576"/>
      <c r="S362" s="589"/>
    </row>
    <row r="363" spans="1:19" ht="14.45" customHeight="1" thickBot="1" x14ac:dyDescent="0.25">
      <c r="A363" s="578" t="s">
        <v>1117</v>
      </c>
      <c r="B363" s="579" t="s">
        <v>1118</v>
      </c>
      <c r="C363" s="579" t="s">
        <v>475</v>
      </c>
      <c r="D363" s="579" t="s">
        <v>591</v>
      </c>
      <c r="E363" s="579" t="s">
        <v>1046</v>
      </c>
      <c r="F363" s="579" t="s">
        <v>1085</v>
      </c>
      <c r="G363" s="579" t="s">
        <v>1086</v>
      </c>
      <c r="H363" s="590">
        <v>30</v>
      </c>
      <c r="I363" s="590">
        <v>3660</v>
      </c>
      <c r="J363" s="579"/>
      <c r="K363" s="579">
        <v>122</v>
      </c>
      <c r="L363" s="590">
        <v>8</v>
      </c>
      <c r="M363" s="590">
        <v>984</v>
      </c>
      <c r="N363" s="579"/>
      <c r="O363" s="579">
        <v>123</v>
      </c>
      <c r="P363" s="590"/>
      <c r="Q363" s="590"/>
      <c r="R363" s="584"/>
      <c r="S363" s="591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D10DDCA3-D056-458A-A5DA-3EBADF762B2A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1" t="s">
        <v>270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127</v>
      </c>
      <c r="B3" s="220">
        <f>SUBTOTAL(9,B6:B1048576)</f>
        <v>0</v>
      </c>
      <c r="C3" s="221">
        <f t="shared" ref="C3:R3" si="0">SUBTOTAL(9,C6:C1048576)</f>
        <v>0</v>
      </c>
      <c r="D3" s="221">
        <f t="shared" si="0"/>
        <v>0</v>
      </c>
      <c r="E3" s="221">
        <f t="shared" si="0"/>
        <v>0</v>
      </c>
      <c r="F3" s="221">
        <f t="shared" si="0"/>
        <v>14841</v>
      </c>
      <c r="G3" s="224" t="str">
        <f>IF(D3&lt;&gt;0,F3/D3,"")</f>
        <v/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04"/>
      <c r="B5" s="605">
        <v>2019</v>
      </c>
      <c r="C5" s="606"/>
      <c r="D5" s="606">
        <v>2020</v>
      </c>
      <c r="E5" s="606"/>
      <c r="F5" s="606">
        <v>2021</v>
      </c>
      <c r="G5" s="644" t="s">
        <v>2</v>
      </c>
      <c r="H5" s="605">
        <v>2019</v>
      </c>
      <c r="I5" s="606"/>
      <c r="J5" s="606">
        <v>2020</v>
      </c>
      <c r="K5" s="606"/>
      <c r="L5" s="606">
        <v>2021</v>
      </c>
      <c r="M5" s="644" t="s">
        <v>2</v>
      </c>
      <c r="N5" s="605">
        <v>2019</v>
      </c>
      <c r="O5" s="606"/>
      <c r="P5" s="606">
        <v>2020</v>
      </c>
      <c r="Q5" s="606"/>
      <c r="R5" s="606">
        <v>2021</v>
      </c>
      <c r="S5" s="644" t="s">
        <v>2</v>
      </c>
    </row>
    <row r="6" spans="1:19" ht="14.45" customHeight="1" x14ac:dyDescent="0.2">
      <c r="A6" s="595" t="s">
        <v>1121</v>
      </c>
      <c r="B6" s="626"/>
      <c r="C6" s="564"/>
      <c r="D6" s="626"/>
      <c r="E6" s="564"/>
      <c r="F6" s="626">
        <v>2299</v>
      </c>
      <c r="G6" s="569"/>
      <c r="H6" s="626"/>
      <c r="I6" s="564"/>
      <c r="J6" s="626"/>
      <c r="K6" s="564"/>
      <c r="L6" s="626"/>
      <c r="M6" s="569"/>
      <c r="N6" s="626"/>
      <c r="O6" s="564"/>
      <c r="P6" s="626"/>
      <c r="Q6" s="564"/>
      <c r="R6" s="626"/>
      <c r="S6" s="122"/>
    </row>
    <row r="7" spans="1:19" ht="14.45" customHeight="1" x14ac:dyDescent="0.2">
      <c r="A7" s="597" t="s">
        <v>1122</v>
      </c>
      <c r="B7" s="628"/>
      <c r="C7" s="571"/>
      <c r="D7" s="628"/>
      <c r="E7" s="571"/>
      <c r="F7" s="628">
        <v>1463</v>
      </c>
      <c r="G7" s="576"/>
      <c r="H7" s="628"/>
      <c r="I7" s="571"/>
      <c r="J7" s="628"/>
      <c r="K7" s="571"/>
      <c r="L7" s="628"/>
      <c r="M7" s="576"/>
      <c r="N7" s="628"/>
      <c r="O7" s="571"/>
      <c r="P7" s="628"/>
      <c r="Q7" s="571"/>
      <c r="R7" s="628"/>
      <c r="S7" s="577"/>
    </row>
    <row r="8" spans="1:19" ht="14.45" customHeight="1" x14ac:dyDescent="0.2">
      <c r="A8" s="597" t="s">
        <v>1123</v>
      </c>
      <c r="B8" s="628"/>
      <c r="C8" s="571"/>
      <c r="D8" s="628"/>
      <c r="E8" s="571"/>
      <c r="F8" s="628">
        <v>1045</v>
      </c>
      <c r="G8" s="576"/>
      <c r="H8" s="628"/>
      <c r="I8" s="571"/>
      <c r="J8" s="628"/>
      <c r="K8" s="571"/>
      <c r="L8" s="628"/>
      <c r="M8" s="576"/>
      <c r="N8" s="628"/>
      <c r="O8" s="571"/>
      <c r="P8" s="628"/>
      <c r="Q8" s="571"/>
      <c r="R8" s="628"/>
      <c r="S8" s="577"/>
    </row>
    <row r="9" spans="1:19" ht="14.45" customHeight="1" x14ac:dyDescent="0.2">
      <c r="A9" s="597" t="s">
        <v>1124</v>
      </c>
      <c r="B9" s="628"/>
      <c r="C9" s="571"/>
      <c r="D9" s="628"/>
      <c r="E9" s="571"/>
      <c r="F9" s="628">
        <v>209</v>
      </c>
      <c r="G9" s="576"/>
      <c r="H9" s="628"/>
      <c r="I9" s="571"/>
      <c r="J9" s="628"/>
      <c r="K9" s="571"/>
      <c r="L9" s="628"/>
      <c r="M9" s="576"/>
      <c r="N9" s="628"/>
      <c r="O9" s="571"/>
      <c r="P9" s="628"/>
      <c r="Q9" s="571"/>
      <c r="R9" s="628"/>
      <c r="S9" s="577"/>
    </row>
    <row r="10" spans="1:19" ht="14.45" customHeight="1" x14ac:dyDescent="0.2">
      <c r="A10" s="597" t="s">
        <v>1125</v>
      </c>
      <c r="B10" s="628"/>
      <c r="C10" s="571"/>
      <c r="D10" s="628"/>
      <c r="E10" s="571"/>
      <c r="F10" s="628">
        <v>1045</v>
      </c>
      <c r="G10" s="576"/>
      <c r="H10" s="628"/>
      <c r="I10" s="571"/>
      <c r="J10" s="628"/>
      <c r="K10" s="571"/>
      <c r="L10" s="628"/>
      <c r="M10" s="576"/>
      <c r="N10" s="628"/>
      <c r="O10" s="571"/>
      <c r="P10" s="628"/>
      <c r="Q10" s="571"/>
      <c r="R10" s="628"/>
      <c r="S10" s="577"/>
    </row>
    <row r="11" spans="1:19" ht="14.45" customHeight="1" x14ac:dyDescent="0.2">
      <c r="A11" s="597" t="s">
        <v>1126</v>
      </c>
      <c r="B11" s="628"/>
      <c r="C11" s="571"/>
      <c r="D11" s="628"/>
      <c r="E11" s="571"/>
      <c r="F11" s="628">
        <v>209</v>
      </c>
      <c r="G11" s="576"/>
      <c r="H11" s="628"/>
      <c r="I11" s="571"/>
      <c r="J11" s="628"/>
      <c r="K11" s="571"/>
      <c r="L11" s="628"/>
      <c r="M11" s="576"/>
      <c r="N11" s="628"/>
      <c r="O11" s="571"/>
      <c r="P11" s="628"/>
      <c r="Q11" s="571"/>
      <c r="R11" s="628"/>
      <c r="S11" s="577"/>
    </row>
    <row r="12" spans="1:19" ht="14.45" customHeight="1" x14ac:dyDescent="0.2">
      <c r="A12" s="597" t="s">
        <v>1127</v>
      </c>
      <c r="B12" s="628"/>
      <c r="C12" s="571"/>
      <c r="D12" s="628"/>
      <c r="E12" s="571"/>
      <c r="F12" s="628">
        <v>2092</v>
      </c>
      <c r="G12" s="576"/>
      <c r="H12" s="628"/>
      <c r="I12" s="571"/>
      <c r="J12" s="628"/>
      <c r="K12" s="571"/>
      <c r="L12" s="628"/>
      <c r="M12" s="576"/>
      <c r="N12" s="628"/>
      <c r="O12" s="571"/>
      <c r="P12" s="628"/>
      <c r="Q12" s="571"/>
      <c r="R12" s="628"/>
      <c r="S12" s="577"/>
    </row>
    <row r="13" spans="1:19" ht="14.45" customHeight="1" x14ac:dyDescent="0.2">
      <c r="A13" s="597" t="s">
        <v>1128</v>
      </c>
      <c r="B13" s="628"/>
      <c r="C13" s="571"/>
      <c r="D13" s="628"/>
      <c r="E13" s="571"/>
      <c r="F13" s="628">
        <v>1254</v>
      </c>
      <c r="G13" s="576"/>
      <c r="H13" s="628"/>
      <c r="I13" s="571"/>
      <c r="J13" s="628"/>
      <c r="K13" s="571"/>
      <c r="L13" s="628"/>
      <c r="M13" s="576"/>
      <c r="N13" s="628"/>
      <c r="O13" s="571"/>
      <c r="P13" s="628"/>
      <c r="Q13" s="571"/>
      <c r="R13" s="628"/>
      <c r="S13" s="577"/>
    </row>
    <row r="14" spans="1:19" ht="14.45" customHeight="1" x14ac:dyDescent="0.2">
      <c r="A14" s="597" t="s">
        <v>1129</v>
      </c>
      <c r="B14" s="628"/>
      <c r="C14" s="571"/>
      <c r="D14" s="628"/>
      <c r="E14" s="571"/>
      <c r="F14" s="628">
        <v>1254</v>
      </c>
      <c r="G14" s="576"/>
      <c r="H14" s="628"/>
      <c r="I14" s="571"/>
      <c r="J14" s="628"/>
      <c r="K14" s="571"/>
      <c r="L14" s="628"/>
      <c r="M14" s="576"/>
      <c r="N14" s="628"/>
      <c r="O14" s="571"/>
      <c r="P14" s="628"/>
      <c r="Q14" s="571"/>
      <c r="R14" s="628"/>
      <c r="S14" s="577"/>
    </row>
    <row r="15" spans="1:19" ht="14.45" customHeight="1" x14ac:dyDescent="0.2">
      <c r="A15" s="597" t="s">
        <v>1130</v>
      </c>
      <c r="B15" s="628"/>
      <c r="C15" s="571"/>
      <c r="D15" s="628"/>
      <c r="E15" s="571"/>
      <c r="F15" s="628">
        <v>1045</v>
      </c>
      <c r="G15" s="576"/>
      <c r="H15" s="628"/>
      <c r="I15" s="571"/>
      <c r="J15" s="628"/>
      <c r="K15" s="571"/>
      <c r="L15" s="628"/>
      <c r="M15" s="576"/>
      <c r="N15" s="628"/>
      <c r="O15" s="571"/>
      <c r="P15" s="628"/>
      <c r="Q15" s="571"/>
      <c r="R15" s="628"/>
      <c r="S15" s="577"/>
    </row>
    <row r="16" spans="1:19" ht="14.45" customHeight="1" x14ac:dyDescent="0.2">
      <c r="A16" s="597" t="s">
        <v>1131</v>
      </c>
      <c r="B16" s="628"/>
      <c r="C16" s="571"/>
      <c r="D16" s="628"/>
      <c r="E16" s="571"/>
      <c r="F16" s="628">
        <v>1045</v>
      </c>
      <c r="G16" s="576"/>
      <c r="H16" s="628"/>
      <c r="I16" s="571"/>
      <c r="J16" s="628"/>
      <c r="K16" s="571"/>
      <c r="L16" s="628"/>
      <c r="M16" s="576"/>
      <c r="N16" s="628"/>
      <c r="O16" s="571"/>
      <c r="P16" s="628"/>
      <c r="Q16" s="571"/>
      <c r="R16" s="628"/>
      <c r="S16" s="577"/>
    </row>
    <row r="17" spans="1:19" ht="14.45" customHeight="1" x14ac:dyDescent="0.2">
      <c r="A17" s="597" t="s">
        <v>1132</v>
      </c>
      <c r="B17" s="628"/>
      <c r="C17" s="571"/>
      <c r="D17" s="628"/>
      <c r="E17" s="571"/>
      <c r="F17" s="628">
        <v>418</v>
      </c>
      <c r="G17" s="576"/>
      <c r="H17" s="628"/>
      <c r="I17" s="571"/>
      <c r="J17" s="628"/>
      <c r="K17" s="571"/>
      <c r="L17" s="628"/>
      <c r="M17" s="576"/>
      <c r="N17" s="628"/>
      <c r="O17" s="571"/>
      <c r="P17" s="628"/>
      <c r="Q17" s="571"/>
      <c r="R17" s="628"/>
      <c r="S17" s="577"/>
    </row>
    <row r="18" spans="1:19" ht="14.45" customHeight="1" x14ac:dyDescent="0.2">
      <c r="A18" s="597" t="s">
        <v>1133</v>
      </c>
      <c r="B18" s="628"/>
      <c r="C18" s="571"/>
      <c r="D18" s="628"/>
      <c r="E18" s="571"/>
      <c r="F18" s="628">
        <v>418</v>
      </c>
      <c r="G18" s="576"/>
      <c r="H18" s="628"/>
      <c r="I18" s="571"/>
      <c r="J18" s="628"/>
      <c r="K18" s="571"/>
      <c r="L18" s="628"/>
      <c r="M18" s="576"/>
      <c r="N18" s="628"/>
      <c r="O18" s="571"/>
      <c r="P18" s="628"/>
      <c r="Q18" s="571"/>
      <c r="R18" s="628"/>
      <c r="S18" s="577"/>
    </row>
    <row r="19" spans="1:19" ht="14.45" customHeight="1" thickBot="1" x14ac:dyDescent="0.25">
      <c r="A19" s="632" t="s">
        <v>1134</v>
      </c>
      <c r="B19" s="630"/>
      <c r="C19" s="579"/>
      <c r="D19" s="630"/>
      <c r="E19" s="579"/>
      <c r="F19" s="630">
        <v>1045</v>
      </c>
      <c r="G19" s="584"/>
      <c r="H19" s="630"/>
      <c r="I19" s="579"/>
      <c r="J19" s="630"/>
      <c r="K19" s="579"/>
      <c r="L19" s="630"/>
      <c r="M19" s="584"/>
      <c r="N19" s="630"/>
      <c r="O19" s="579"/>
      <c r="P19" s="630"/>
      <c r="Q19" s="579"/>
      <c r="R19" s="630"/>
      <c r="S19" s="58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A7F5D5DA-4F03-4B44-B140-80A30EE8E8FB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2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29" t="s">
        <v>1148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1" t="s">
        <v>270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127</v>
      </c>
      <c r="F3" s="102">
        <f t="shared" ref="F3:O3" si="0">SUBTOTAL(9,F6:F1048576)</f>
        <v>0</v>
      </c>
      <c r="G3" s="103">
        <f t="shared" si="0"/>
        <v>0</v>
      </c>
      <c r="H3" s="103"/>
      <c r="I3" s="103"/>
      <c r="J3" s="103">
        <f t="shared" si="0"/>
        <v>0</v>
      </c>
      <c r="K3" s="103">
        <f t="shared" si="0"/>
        <v>0</v>
      </c>
      <c r="L3" s="103"/>
      <c r="M3" s="103"/>
      <c r="N3" s="103">
        <f t="shared" si="0"/>
        <v>71</v>
      </c>
      <c r="O3" s="103">
        <f t="shared" si="0"/>
        <v>14841</v>
      </c>
      <c r="P3" s="75">
        <f>IF(K3=0,0,O3/K3)</f>
        <v>0</v>
      </c>
      <c r="Q3" s="104">
        <f>IF(N3=0,0,O3/N3)</f>
        <v>209.02816901408451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2019</v>
      </c>
      <c r="G4" s="456"/>
      <c r="H4" s="105"/>
      <c r="I4" s="105"/>
      <c r="J4" s="455">
        <v>2020</v>
      </c>
      <c r="K4" s="456"/>
      <c r="L4" s="105"/>
      <c r="M4" s="105"/>
      <c r="N4" s="455">
        <v>2021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35"/>
      <c r="B5" s="633"/>
      <c r="C5" s="635"/>
      <c r="D5" s="645"/>
      <c r="E5" s="637"/>
      <c r="F5" s="646" t="s">
        <v>71</v>
      </c>
      <c r="G5" s="647" t="s">
        <v>14</v>
      </c>
      <c r="H5" s="648"/>
      <c r="I5" s="648"/>
      <c r="J5" s="646" t="s">
        <v>71</v>
      </c>
      <c r="K5" s="647" t="s">
        <v>14</v>
      </c>
      <c r="L5" s="648"/>
      <c r="M5" s="648"/>
      <c r="N5" s="646" t="s">
        <v>71</v>
      </c>
      <c r="O5" s="647" t="s">
        <v>14</v>
      </c>
      <c r="P5" s="649"/>
      <c r="Q5" s="642"/>
    </row>
    <row r="6" spans="1:17" ht="14.45" customHeight="1" x14ac:dyDescent="0.2">
      <c r="A6" s="563" t="s">
        <v>1135</v>
      </c>
      <c r="B6" s="564" t="s">
        <v>1045</v>
      </c>
      <c r="C6" s="564" t="s">
        <v>1046</v>
      </c>
      <c r="D6" s="564" t="s">
        <v>1049</v>
      </c>
      <c r="E6" s="564" t="s">
        <v>1050</v>
      </c>
      <c r="F6" s="116"/>
      <c r="G6" s="116"/>
      <c r="H6" s="116"/>
      <c r="I6" s="116"/>
      <c r="J6" s="116"/>
      <c r="K6" s="116"/>
      <c r="L6" s="116"/>
      <c r="M6" s="116"/>
      <c r="N6" s="116">
        <v>11</v>
      </c>
      <c r="O6" s="116">
        <v>2299</v>
      </c>
      <c r="P6" s="569"/>
      <c r="Q6" s="587">
        <v>209</v>
      </c>
    </row>
    <row r="7" spans="1:17" ht="14.45" customHeight="1" x14ac:dyDescent="0.2">
      <c r="A7" s="570" t="s">
        <v>1136</v>
      </c>
      <c r="B7" s="571" t="s">
        <v>1045</v>
      </c>
      <c r="C7" s="571" t="s">
        <v>1046</v>
      </c>
      <c r="D7" s="571" t="s">
        <v>1049</v>
      </c>
      <c r="E7" s="571" t="s">
        <v>1050</v>
      </c>
      <c r="F7" s="588"/>
      <c r="G7" s="588"/>
      <c r="H7" s="588"/>
      <c r="I7" s="588"/>
      <c r="J7" s="588"/>
      <c r="K7" s="588"/>
      <c r="L7" s="588"/>
      <c r="M7" s="588"/>
      <c r="N7" s="588">
        <v>7</v>
      </c>
      <c r="O7" s="588">
        <v>1463</v>
      </c>
      <c r="P7" s="576"/>
      <c r="Q7" s="589">
        <v>209</v>
      </c>
    </row>
    <row r="8" spans="1:17" ht="14.45" customHeight="1" x14ac:dyDescent="0.2">
      <c r="A8" s="570" t="s">
        <v>1137</v>
      </c>
      <c r="B8" s="571" t="s">
        <v>1045</v>
      </c>
      <c r="C8" s="571" t="s">
        <v>1046</v>
      </c>
      <c r="D8" s="571" t="s">
        <v>1049</v>
      </c>
      <c r="E8" s="571" t="s">
        <v>1050</v>
      </c>
      <c r="F8" s="588"/>
      <c r="G8" s="588"/>
      <c r="H8" s="588"/>
      <c r="I8" s="588"/>
      <c r="J8" s="588"/>
      <c r="K8" s="588"/>
      <c r="L8" s="588"/>
      <c r="M8" s="588"/>
      <c r="N8" s="588">
        <v>5</v>
      </c>
      <c r="O8" s="588">
        <v>1045</v>
      </c>
      <c r="P8" s="576"/>
      <c r="Q8" s="589">
        <v>209</v>
      </c>
    </row>
    <row r="9" spans="1:17" ht="14.45" customHeight="1" x14ac:dyDescent="0.2">
      <c r="A9" s="570" t="s">
        <v>1138</v>
      </c>
      <c r="B9" s="571" t="s">
        <v>1045</v>
      </c>
      <c r="C9" s="571" t="s">
        <v>1046</v>
      </c>
      <c r="D9" s="571" t="s">
        <v>1049</v>
      </c>
      <c r="E9" s="571" t="s">
        <v>1050</v>
      </c>
      <c r="F9" s="588"/>
      <c r="G9" s="588"/>
      <c r="H9" s="588"/>
      <c r="I9" s="588"/>
      <c r="J9" s="588"/>
      <c r="K9" s="588"/>
      <c r="L9" s="588"/>
      <c r="M9" s="588"/>
      <c r="N9" s="588">
        <v>1</v>
      </c>
      <c r="O9" s="588">
        <v>209</v>
      </c>
      <c r="P9" s="576"/>
      <c r="Q9" s="589">
        <v>209</v>
      </c>
    </row>
    <row r="10" spans="1:17" ht="14.45" customHeight="1" x14ac:dyDescent="0.2">
      <c r="A10" s="570" t="s">
        <v>1139</v>
      </c>
      <c r="B10" s="571" t="s">
        <v>1045</v>
      </c>
      <c r="C10" s="571" t="s">
        <v>1046</v>
      </c>
      <c r="D10" s="571" t="s">
        <v>1049</v>
      </c>
      <c r="E10" s="571" t="s">
        <v>1050</v>
      </c>
      <c r="F10" s="588"/>
      <c r="G10" s="588"/>
      <c r="H10" s="588"/>
      <c r="I10" s="588"/>
      <c r="J10" s="588"/>
      <c r="K10" s="588"/>
      <c r="L10" s="588"/>
      <c r="M10" s="588"/>
      <c r="N10" s="588">
        <v>5</v>
      </c>
      <c r="O10" s="588">
        <v>1045</v>
      </c>
      <c r="P10" s="576"/>
      <c r="Q10" s="589">
        <v>209</v>
      </c>
    </row>
    <row r="11" spans="1:17" ht="14.45" customHeight="1" x14ac:dyDescent="0.2">
      <c r="A11" s="570" t="s">
        <v>1117</v>
      </c>
      <c r="B11" s="571" t="s">
        <v>1045</v>
      </c>
      <c r="C11" s="571" t="s">
        <v>1046</v>
      </c>
      <c r="D11" s="571" t="s">
        <v>1049</v>
      </c>
      <c r="E11" s="571" t="s">
        <v>1050</v>
      </c>
      <c r="F11" s="588"/>
      <c r="G11" s="588"/>
      <c r="H11" s="588"/>
      <c r="I11" s="588"/>
      <c r="J11" s="588"/>
      <c r="K11" s="588"/>
      <c r="L11" s="588"/>
      <c r="M11" s="588"/>
      <c r="N11" s="588">
        <v>1</v>
      </c>
      <c r="O11" s="588">
        <v>209</v>
      </c>
      <c r="P11" s="576"/>
      <c r="Q11" s="589">
        <v>209</v>
      </c>
    </row>
    <row r="12" spans="1:17" ht="14.45" customHeight="1" x14ac:dyDescent="0.2">
      <c r="A12" s="570" t="s">
        <v>1140</v>
      </c>
      <c r="B12" s="571" t="s">
        <v>1045</v>
      </c>
      <c r="C12" s="571" t="s">
        <v>1046</v>
      </c>
      <c r="D12" s="571" t="s">
        <v>1049</v>
      </c>
      <c r="E12" s="571" t="s">
        <v>1050</v>
      </c>
      <c r="F12" s="588"/>
      <c r="G12" s="588"/>
      <c r="H12" s="588"/>
      <c r="I12" s="588"/>
      <c r="J12" s="588"/>
      <c r="K12" s="588"/>
      <c r="L12" s="588"/>
      <c r="M12" s="588"/>
      <c r="N12" s="588">
        <v>10</v>
      </c>
      <c r="O12" s="588">
        <v>2092</v>
      </c>
      <c r="P12" s="576"/>
      <c r="Q12" s="589">
        <v>209.2</v>
      </c>
    </row>
    <row r="13" spans="1:17" ht="14.45" customHeight="1" x14ac:dyDescent="0.2">
      <c r="A13" s="570" t="s">
        <v>1141</v>
      </c>
      <c r="B13" s="571" t="s">
        <v>1045</v>
      </c>
      <c r="C13" s="571" t="s">
        <v>1046</v>
      </c>
      <c r="D13" s="571" t="s">
        <v>1049</v>
      </c>
      <c r="E13" s="571" t="s">
        <v>1050</v>
      </c>
      <c r="F13" s="588"/>
      <c r="G13" s="588"/>
      <c r="H13" s="588"/>
      <c r="I13" s="588"/>
      <c r="J13" s="588"/>
      <c r="K13" s="588"/>
      <c r="L13" s="588"/>
      <c r="M13" s="588"/>
      <c r="N13" s="588">
        <v>6</v>
      </c>
      <c r="O13" s="588">
        <v>1254</v>
      </c>
      <c r="P13" s="576"/>
      <c r="Q13" s="589">
        <v>209</v>
      </c>
    </row>
    <row r="14" spans="1:17" ht="14.45" customHeight="1" x14ac:dyDescent="0.2">
      <c r="A14" s="570" t="s">
        <v>1142</v>
      </c>
      <c r="B14" s="571" t="s">
        <v>1045</v>
      </c>
      <c r="C14" s="571" t="s">
        <v>1046</v>
      </c>
      <c r="D14" s="571" t="s">
        <v>1049</v>
      </c>
      <c r="E14" s="571" t="s">
        <v>1050</v>
      </c>
      <c r="F14" s="588"/>
      <c r="G14" s="588"/>
      <c r="H14" s="588"/>
      <c r="I14" s="588"/>
      <c r="J14" s="588"/>
      <c r="K14" s="588"/>
      <c r="L14" s="588"/>
      <c r="M14" s="588"/>
      <c r="N14" s="588">
        <v>6</v>
      </c>
      <c r="O14" s="588">
        <v>1254</v>
      </c>
      <c r="P14" s="576"/>
      <c r="Q14" s="589">
        <v>209</v>
      </c>
    </row>
    <row r="15" spans="1:17" ht="14.45" customHeight="1" x14ac:dyDescent="0.2">
      <c r="A15" s="570" t="s">
        <v>1143</v>
      </c>
      <c r="B15" s="571" t="s">
        <v>1045</v>
      </c>
      <c r="C15" s="571" t="s">
        <v>1046</v>
      </c>
      <c r="D15" s="571" t="s">
        <v>1049</v>
      </c>
      <c r="E15" s="571" t="s">
        <v>1050</v>
      </c>
      <c r="F15" s="588"/>
      <c r="G15" s="588"/>
      <c r="H15" s="588"/>
      <c r="I15" s="588"/>
      <c r="J15" s="588"/>
      <c r="K15" s="588"/>
      <c r="L15" s="588"/>
      <c r="M15" s="588"/>
      <c r="N15" s="588">
        <v>5</v>
      </c>
      <c r="O15" s="588">
        <v>1045</v>
      </c>
      <c r="P15" s="576"/>
      <c r="Q15" s="589">
        <v>209</v>
      </c>
    </row>
    <row r="16" spans="1:17" ht="14.45" customHeight="1" x14ac:dyDescent="0.2">
      <c r="A16" s="570" t="s">
        <v>1144</v>
      </c>
      <c r="B16" s="571" t="s">
        <v>1045</v>
      </c>
      <c r="C16" s="571" t="s">
        <v>1046</v>
      </c>
      <c r="D16" s="571" t="s">
        <v>1049</v>
      </c>
      <c r="E16" s="571" t="s">
        <v>1050</v>
      </c>
      <c r="F16" s="588"/>
      <c r="G16" s="588"/>
      <c r="H16" s="588"/>
      <c r="I16" s="588"/>
      <c r="J16" s="588"/>
      <c r="K16" s="588"/>
      <c r="L16" s="588"/>
      <c r="M16" s="588"/>
      <c r="N16" s="588">
        <v>5</v>
      </c>
      <c r="O16" s="588">
        <v>1045</v>
      </c>
      <c r="P16" s="576"/>
      <c r="Q16" s="589">
        <v>209</v>
      </c>
    </row>
    <row r="17" spans="1:17" ht="14.45" customHeight="1" x14ac:dyDescent="0.2">
      <c r="A17" s="570" t="s">
        <v>1145</v>
      </c>
      <c r="B17" s="571" t="s">
        <v>1045</v>
      </c>
      <c r="C17" s="571" t="s">
        <v>1046</v>
      </c>
      <c r="D17" s="571" t="s">
        <v>1047</v>
      </c>
      <c r="E17" s="571" t="s">
        <v>1048</v>
      </c>
      <c r="F17" s="588"/>
      <c r="G17" s="588"/>
      <c r="H17" s="588"/>
      <c r="I17" s="588"/>
      <c r="J17" s="588"/>
      <c r="K17" s="588"/>
      <c r="L17" s="588"/>
      <c r="M17" s="588"/>
      <c r="N17" s="588">
        <v>1</v>
      </c>
      <c r="O17" s="588">
        <v>209</v>
      </c>
      <c r="P17" s="576"/>
      <c r="Q17" s="589">
        <v>209</v>
      </c>
    </row>
    <row r="18" spans="1:17" ht="14.45" customHeight="1" x14ac:dyDescent="0.2">
      <c r="A18" s="570" t="s">
        <v>1145</v>
      </c>
      <c r="B18" s="571" t="s">
        <v>1045</v>
      </c>
      <c r="C18" s="571" t="s">
        <v>1046</v>
      </c>
      <c r="D18" s="571" t="s">
        <v>1049</v>
      </c>
      <c r="E18" s="571" t="s">
        <v>1050</v>
      </c>
      <c r="F18" s="588"/>
      <c r="G18" s="588"/>
      <c r="H18" s="588"/>
      <c r="I18" s="588"/>
      <c r="J18" s="588"/>
      <c r="K18" s="588"/>
      <c r="L18" s="588"/>
      <c r="M18" s="588"/>
      <c r="N18" s="588">
        <v>1</v>
      </c>
      <c r="O18" s="588">
        <v>209</v>
      </c>
      <c r="P18" s="576"/>
      <c r="Q18" s="589">
        <v>209</v>
      </c>
    </row>
    <row r="19" spans="1:17" ht="14.45" customHeight="1" x14ac:dyDescent="0.2">
      <c r="A19" s="570" t="s">
        <v>1146</v>
      </c>
      <c r="B19" s="571" t="s">
        <v>1045</v>
      </c>
      <c r="C19" s="571" t="s">
        <v>1046</v>
      </c>
      <c r="D19" s="571" t="s">
        <v>1049</v>
      </c>
      <c r="E19" s="571" t="s">
        <v>1050</v>
      </c>
      <c r="F19" s="588"/>
      <c r="G19" s="588"/>
      <c r="H19" s="588"/>
      <c r="I19" s="588"/>
      <c r="J19" s="588"/>
      <c r="K19" s="588"/>
      <c r="L19" s="588"/>
      <c r="M19" s="588"/>
      <c r="N19" s="588">
        <v>2</v>
      </c>
      <c r="O19" s="588">
        <v>418</v>
      </c>
      <c r="P19" s="576"/>
      <c r="Q19" s="589">
        <v>209</v>
      </c>
    </row>
    <row r="20" spans="1:17" ht="14.45" customHeight="1" thickBot="1" x14ac:dyDescent="0.25">
      <c r="A20" s="578" t="s">
        <v>1147</v>
      </c>
      <c r="B20" s="579" t="s">
        <v>1045</v>
      </c>
      <c r="C20" s="579" t="s">
        <v>1046</v>
      </c>
      <c r="D20" s="579" t="s">
        <v>1049</v>
      </c>
      <c r="E20" s="579" t="s">
        <v>1050</v>
      </c>
      <c r="F20" s="590"/>
      <c r="G20" s="590"/>
      <c r="H20" s="590"/>
      <c r="I20" s="590"/>
      <c r="J20" s="590"/>
      <c r="K20" s="590"/>
      <c r="L20" s="590"/>
      <c r="M20" s="590"/>
      <c r="N20" s="590">
        <v>5</v>
      </c>
      <c r="O20" s="590">
        <v>1045</v>
      </c>
      <c r="P20" s="584"/>
      <c r="Q20" s="591">
        <v>209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54845B8A-C9DF-4F77-9A94-C6F0A4E54BF0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1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2019</v>
      </c>
      <c r="C3" s="40">
        <v>2020</v>
      </c>
      <c r="D3" s="7"/>
      <c r="E3" s="335">
        <v>2021</v>
      </c>
      <c r="F3" s="336"/>
      <c r="G3" s="336"/>
      <c r="H3" s="337"/>
      <c r="I3" s="338">
        <v>2021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7" t="s">
        <v>246</v>
      </c>
      <c r="J4" s="268" t="s">
        <v>247</v>
      </c>
    </row>
    <row r="5" spans="1:10" ht="14.45" customHeight="1" x14ac:dyDescent="0.2">
      <c r="A5" s="112" t="str">
        <f>HYPERLINK("#'Léky Žádanky'!A1","Léky (Kč)")</f>
        <v>Léky (Kč)</v>
      </c>
      <c r="B5" s="27">
        <v>780.13843000000008</v>
      </c>
      <c r="C5" s="29">
        <v>122.83280000000002</v>
      </c>
      <c r="D5" s="8"/>
      <c r="E5" s="117">
        <v>244.86613999999997</v>
      </c>
      <c r="F5" s="28">
        <v>0</v>
      </c>
      <c r="G5" s="116">
        <f>E5-F5</f>
        <v>244.86613999999997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43.742150000000002</v>
      </c>
      <c r="C6" s="31">
        <v>609.91954999999996</v>
      </c>
      <c r="D6" s="8"/>
      <c r="E6" s="118">
        <v>55.358299999999993</v>
      </c>
      <c r="F6" s="30">
        <v>0</v>
      </c>
      <c r="G6" s="119">
        <f>E6-F6</f>
        <v>55.358299999999993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4906.7310799999996</v>
      </c>
      <c r="C7" s="31">
        <v>20517.909479999998</v>
      </c>
      <c r="D7" s="8"/>
      <c r="E7" s="118">
        <v>4852.4262199999994</v>
      </c>
      <c r="F7" s="30">
        <v>0</v>
      </c>
      <c r="G7" s="119">
        <f>E7-F7</f>
        <v>4852.4262199999994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1133.9144899999992</v>
      </c>
      <c r="C8" s="33">
        <v>2594.4252099999999</v>
      </c>
      <c r="D8" s="8"/>
      <c r="E8" s="120">
        <v>1159.65311</v>
      </c>
      <c r="F8" s="32">
        <v>0</v>
      </c>
      <c r="G8" s="121">
        <f>E8-F8</f>
        <v>1159.65311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6864.5261499999988</v>
      </c>
      <c r="C9" s="35">
        <v>23845.087039999999</v>
      </c>
      <c r="D9" s="8"/>
      <c r="E9" s="3">
        <v>6312.3037699999995</v>
      </c>
      <c r="F9" s="34">
        <v>0</v>
      </c>
      <c r="G9" s="34">
        <f>E9-F9</f>
        <v>6312.3037699999995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1471.2360000000001</v>
      </c>
      <c r="C11" s="29">
        <f>IF(ISERROR(VLOOKUP("Celkem:",'ZV Vykáz.-A'!A:H,5,0)),0,VLOOKUP("Celkem:",'ZV Vykáz.-A'!A:H,5,0)/1000)</f>
        <v>1348.32933</v>
      </c>
      <c r="D11" s="8"/>
      <c r="E11" s="117">
        <f>IF(ISERROR(VLOOKUP("Celkem:",'ZV Vykáz.-A'!A:H,8,0)),0,VLOOKUP("Celkem:",'ZV Vykáz.-A'!A:H,8,0)/1000)</f>
        <v>22763.717350000003</v>
      </c>
      <c r="F11" s="28"/>
      <c r="G11" s="116">
        <f>E11-F11</f>
        <v>22763.717350000003</v>
      </c>
      <c r="H11" s="122" t="str">
        <f>IF(F11&lt;0.00000001,"",E11/F11)</f>
        <v/>
      </c>
      <c r="I11" s="116">
        <f>E11-B11</f>
        <v>21292.481350000002</v>
      </c>
      <c r="J11" s="122">
        <f>IF(B11&lt;0.00000001,"",E11/B11)</f>
        <v>15.472512465709105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/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1471.2360000000001</v>
      </c>
      <c r="C13" s="37">
        <f>SUM(C11:C12)</f>
        <v>1348.32933</v>
      </c>
      <c r="D13" s="8"/>
      <c r="E13" s="5">
        <f>SUM(E11:E12)</f>
        <v>22763.717350000003</v>
      </c>
      <c r="F13" s="36"/>
      <c r="G13" s="36">
        <f>E13-F13</f>
        <v>22763.717350000003</v>
      </c>
      <c r="H13" s="126" t="str">
        <f>IF(F13&lt;0.00000001,"",E13/F13)</f>
        <v/>
      </c>
      <c r="I13" s="36">
        <f>SUM(I11:I12)</f>
        <v>21292.481350000002</v>
      </c>
      <c r="J13" s="126">
        <f>IF(B13&lt;0.00000001,"",E13/B13)</f>
        <v>15.472512465709105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0.21432448035761367</v>
      </c>
      <c r="C15" s="39">
        <f>IF(C9=0,"",C13/C9)</f>
        <v>5.6545372543123251E-2</v>
      </c>
      <c r="D15" s="8"/>
      <c r="E15" s="6">
        <f>IF(E9=0,"",E13/E9)</f>
        <v>3.6062455451189424</v>
      </c>
      <c r="F15" s="38"/>
      <c r="G15" s="38">
        <f>IF(ISERROR(F15-E15),"",E15-F15)</f>
        <v>3.6062455451189424</v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4" t="s">
        <v>188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187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245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16DD39AF-E51F-4A9D-B5B2-1AFB5CD381C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1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81</v>
      </c>
      <c r="C3" s="199" t="s">
        <v>82</v>
      </c>
      <c r="D3" s="199" t="s">
        <v>83</v>
      </c>
      <c r="E3" s="198" t="s">
        <v>84</v>
      </c>
      <c r="F3" s="199" t="s">
        <v>85</v>
      </c>
      <c r="G3" s="199" t="s">
        <v>86</v>
      </c>
      <c r="H3" s="199" t="s">
        <v>87</v>
      </c>
      <c r="I3" s="199" t="s">
        <v>88</v>
      </c>
      <c r="J3" s="199" t="s">
        <v>89</v>
      </c>
      <c r="K3" s="199" t="s">
        <v>90</v>
      </c>
      <c r="L3" s="199" t="s">
        <v>91</v>
      </c>
      <c r="M3" s="199" t="s">
        <v>92</v>
      </c>
    </row>
    <row r="4" spans="1:13" ht="14.45" customHeight="1" x14ac:dyDescent="0.2">
      <c r="A4" s="197" t="s">
        <v>80</v>
      </c>
      <c r="B4" s="200">
        <f>(B10+B8)/B6</f>
        <v>0.58897312976809812</v>
      </c>
      <c r="C4" s="200">
        <f t="shared" ref="C4:M4" si="0">(C10+C8)/C6</f>
        <v>0.61644014700327665</v>
      </c>
      <c r="D4" s="200">
        <f t="shared" si="0"/>
        <v>0.72001800147722761</v>
      </c>
      <c r="E4" s="200">
        <f t="shared" si="0"/>
        <v>0.7354184785482889</v>
      </c>
      <c r="F4" s="200">
        <f t="shared" si="0"/>
        <v>0.84860622820919329</v>
      </c>
      <c r="G4" s="200">
        <f t="shared" si="0"/>
        <v>0.95465021334642186</v>
      </c>
      <c r="H4" s="200">
        <f t="shared" si="0"/>
        <v>0.95465021334642186</v>
      </c>
      <c r="I4" s="200">
        <f t="shared" si="0"/>
        <v>0.95465021334642186</v>
      </c>
      <c r="J4" s="200">
        <f t="shared" si="0"/>
        <v>0.95465021334642186</v>
      </c>
      <c r="K4" s="200">
        <f t="shared" si="0"/>
        <v>0.95465021334642186</v>
      </c>
      <c r="L4" s="200">
        <f t="shared" si="0"/>
        <v>0.95465021334642186</v>
      </c>
      <c r="M4" s="200">
        <f t="shared" si="0"/>
        <v>0.95465021334642186</v>
      </c>
    </row>
    <row r="5" spans="1:13" ht="14.45" customHeight="1" x14ac:dyDescent="0.2">
      <c r="A5" s="201" t="s">
        <v>53</v>
      </c>
      <c r="B5" s="200">
        <f>IF(ISERROR(VLOOKUP($A5,'Man Tab'!$A:$Q,COLUMN()+2,0)),0,VLOOKUP($A5,'Man Tab'!$A:$Q,COLUMN()+2,0))</f>
        <v>3218.8397300000001</v>
      </c>
      <c r="C5" s="200">
        <f>IF(ISERROR(VLOOKUP($A5,'Man Tab'!$A:$Q,COLUMN()+2,0)),0,VLOOKUP($A5,'Man Tab'!$A:$Q,COLUMN()+2,0))</f>
        <v>3145.8211200000001</v>
      </c>
      <c r="D5" s="200">
        <f>IF(ISERROR(VLOOKUP($A5,'Man Tab'!$A:$Q,COLUMN()+2,0)),0,VLOOKUP($A5,'Man Tab'!$A:$Q,COLUMN()+2,0))</f>
        <v>3962.5360599999999</v>
      </c>
      <c r="E5" s="200">
        <f>IF(ISERROR(VLOOKUP($A5,'Man Tab'!$A:$Q,COLUMN()+2,0)),0,VLOOKUP($A5,'Man Tab'!$A:$Q,COLUMN()+2,0))</f>
        <v>4784.4185499999994</v>
      </c>
      <c r="F5" s="200">
        <f>IF(ISERROR(VLOOKUP($A5,'Man Tab'!$A:$Q,COLUMN()+2,0)),0,VLOOKUP($A5,'Man Tab'!$A:$Q,COLUMN()+2,0))</f>
        <v>4251.6879000000008</v>
      </c>
      <c r="G5" s="200">
        <f>IF(ISERROR(VLOOKUP($A5,'Man Tab'!$A:$Q,COLUMN()+2,0)),0,VLOOKUP($A5,'Man Tab'!$A:$Q,COLUMN()+2,0))</f>
        <v>4481.7836799999995</v>
      </c>
      <c r="H5" s="200">
        <f>IF(ISERROR(VLOOKUP($A5,'Man Tab'!$A:$Q,COLUMN()+2,0)),0,VLOOKUP($A5,'Man Tab'!$A:$Q,COLUMN()+2,0))</f>
        <v>0</v>
      </c>
      <c r="I5" s="200">
        <f>IF(ISERROR(VLOOKUP($A5,'Man Tab'!$A:$Q,COLUMN()+2,0)),0,VLOOKUP($A5,'Man Tab'!$A:$Q,COLUMN()+2,0))</f>
        <v>0</v>
      </c>
      <c r="J5" s="200">
        <f>IF(ISERROR(VLOOKUP($A5,'Man Tab'!$A:$Q,COLUMN()+2,0)),0,VLOOKUP($A5,'Man Tab'!$A:$Q,COLUMN()+2,0))</f>
        <v>0</v>
      </c>
      <c r="K5" s="200">
        <f>IF(ISERROR(VLOOKUP($A5,'Man Tab'!$A:$Q,COLUMN()+2,0)),0,VLOOKUP($A5,'Man Tab'!$A:$Q,COLUMN()+2,0))</f>
        <v>0</v>
      </c>
      <c r="L5" s="200">
        <f>IF(ISERROR(VLOOKUP($A5,'Man Tab'!$A:$Q,COLUMN()+2,0)),0,VLOOKUP($A5,'Man Tab'!$A:$Q,COLUMN()+2,0))</f>
        <v>0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76</v>
      </c>
      <c r="B6" s="202">
        <f>B5</f>
        <v>3218.8397300000001</v>
      </c>
      <c r="C6" s="202">
        <f t="shared" ref="C6:M6" si="1">C5+B6</f>
        <v>6364.6608500000002</v>
      </c>
      <c r="D6" s="202">
        <f t="shared" si="1"/>
        <v>10327.196910000001</v>
      </c>
      <c r="E6" s="202">
        <f t="shared" si="1"/>
        <v>15111.615460000001</v>
      </c>
      <c r="F6" s="202">
        <f t="shared" si="1"/>
        <v>19363.303360000002</v>
      </c>
      <c r="G6" s="202">
        <f t="shared" si="1"/>
        <v>23845.087040000002</v>
      </c>
      <c r="H6" s="202">
        <f t="shared" si="1"/>
        <v>23845.087040000002</v>
      </c>
      <c r="I6" s="202">
        <f t="shared" si="1"/>
        <v>23845.087040000002</v>
      </c>
      <c r="J6" s="202">
        <f t="shared" si="1"/>
        <v>23845.087040000002</v>
      </c>
      <c r="K6" s="202">
        <f t="shared" si="1"/>
        <v>23845.087040000002</v>
      </c>
      <c r="L6" s="202">
        <f t="shared" si="1"/>
        <v>23845.087040000002</v>
      </c>
      <c r="M6" s="202">
        <f t="shared" si="1"/>
        <v>23845.087040000002</v>
      </c>
    </row>
    <row r="7" spans="1:13" ht="14.45" customHeight="1" x14ac:dyDescent="0.2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77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102</v>
      </c>
      <c r="B9" s="201">
        <v>1895810.11</v>
      </c>
      <c r="C9" s="201">
        <v>2027622.36</v>
      </c>
      <c r="D9" s="201">
        <v>3512335.21</v>
      </c>
      <c r="E9" s="201">
        <v>3677593.5700000003</v>
      </c>
      <c r="F9" s="201">
        <v>5318458.5799999991</v>
      </c>
      <c r="G9" s="201">
        <v>6331897.6000000006</v>
      </c>
      <c r="H9" s="201">
        <v>0</v>
      </c>
      <c r="I9" s="201">
        <v>0</v>
      </c>
      <c r="J9" s="201">
        <v>0</v>
      </c>
      <c r="K9" s="201">
        <v>0</v>
      </c>
      <c r="L9" s="201">
        <v>0</v>
      </c>
      <c r="M9" s="201">
        <v>0</v>
      </c>
    </row>
    <row r="10" spans="1:13" ht="14.45" customHeight="1" x14ac:dyDescent="0.2">
      <c r="A10" s="201" t="s">
        <v>78</v>
      </c>
      <c r="B10" s="202">
        <f>B9/1000</f>
        <v>1895.8101100000001</v>
      </c>
      <c r="C10" s="202">
        <f t="shared" ref="C10:M10" si="3">C9/1000+B10</f>
        <v>3923.4324700000002</v>
      </c>
      <c r="D10" s="202">
        <f t="shared" si="3"/>
        <v>7435.7676800000008</v>
      </c>
      <c r="E10" s="202">
        <f t="shared" si="3"/>
        <v>11113.361250000002</v>
      </c>
      <c r="F10" s="202">
        <f t="shared" si="3"/>
        <v>16431.81983</v>
      </c>
      <c r="G10" s="202">
        <f t="shared" si="3"/>
        <v>22763.717430000001</v>
      </c>
      <c r="H10" s="202">
        <f t="shared" si="3"/>
        <v>22763.717430000001</v>
      </c>
      <c r="I10" s="202">
        <f t="shared" si="3"/>
        <v>22763.717430000001</v>
      </c>
      <c r="J10" s="202">
        <f t="shared" si="3"/>
        <v>22763.717430000001</v>
      </c>
      <c r="K10" s="202">
        <f t="shared" si="3"/>
        <v>22763.717430000001</v>
      </c>
      <c r="L10" s="202">
        <f t="shared" si="3"/>
        <v>22763.717430000001</v>
      </c>
      <c r="M10" s="202">
        <f t="shared" si="3"/>
        <v>22763.717430000001</v>
      </c>
    </row>
    <row r="11" spans="1:13" ht="14.45" customHeight="1" x14ac:dyDescent="0.2">
      <c r="A11" s="197"/>
      <c r="B11" s="197" t="s">
        <v>93</v>
      </c>
      <c r="C11" s="197">
        <f ca="1">IF(MONTH(TODAY())=1,12,MONTH(TODAY())-1)</f>
        <v>6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>
        <f>IF(ISERROR(HI!F15),#REF!,HI!F15)</f>
        <v>0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>
        <f>IF(ISERROR(HI!F15),#REF!,HI!F15)</f>
        <v>0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3AD80AF4-6C40-44CA-96AF-D0B2BC6A6B1B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3" customFormat="1" ht="14.45" customHeight="1" thickBot="1" x14ac:dyDescent="0.25">
      <c r="A2" s="231" t="s">
        <v>270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2021</v>
      </c>
      <c r="C4" s="138" t="s">
        <v>30</v>
      </c>
      <c r="D4" s="261" t="s">
        <v>249</v>
      </c>
      <c r="E4" s="261" t="s">
        <v>250</v>
      </c>
      <c r="F4" s="261" t="s">
        <v>251</v>
      </c>
      <c r="G4" s="261" t="s">
        <v>252</v>
      </c>
      <c r="H4" s="261" t="s">
        <v>253</v>
      </c>
      <c r="I4" s="261" t="s">
        <v>254</v>
      </c>
      <c r="J4" s="261" t="s">
        <v>255</v>
      </c>
      <c r="K4" s="261" t="s">
        <v>256</v>
      </c>
      <c r="L4" s="261" t="s">
        <v>257</v>
      </c>
      <c r="M4" s="261" t="s">
        <v>258</v>
      </c>
      <c r="N4" s="261" t="s">
        <v>259</v>
      </c>
      <c r="O4" s="261" t="s">
        <v>260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700.00000009999997</v>
      </c>
      <c r="C7" s="52">
        <v>58.333333341666666</v>
      </c>
      <c r="D7" s="52">
        <v>29.939919999999997</v>
      </c>
      <c r="E7" s="52">
        <v>12.37208</v>
      </c>
      <c r="F7" s="52">
        <v>18.30677</v>
      </c>
      <c r="G7" s="52">
        <v>18.44049</v>
      </c>
      <c r="H7" s="52">
        <v>19.82713</v>
      </c>
      <c r="I7" s="52">
        <v>23.94641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122.83279999999999</v>
      </c>
      <c r="Q7" s="95">
        <v>0.35095085709272128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140.00000020000002</v>
      </c>
      <c r="C9" s="52">
        <v>11.666666683333334</v>
      </c>
      <c r="D9" s="52">
        <v>75.951719999999995</v>
      </c>
      <c r="E9" s="52">
        <v>45.239570000000001</v>
      </c>
      <c r="F9" s="52">
        <v>143.10626999999999</v>
      </c>
      <c r="G9" s="52">
        <v>81.384520000000009</v>
      </c>
      <c r="H9" s="52">
        <v>145.7628</v>
      </c>
      <c r="I9" s="52">
        <v>118.47467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609.91955000000007</v>
      </c>
      <c r="Q9" s="95">
        <v>8.7131364161240903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54.915089200000004</v>
      </c>
      <c r="C11" s="52">
        <v>4.5762574333333337</v>
      </c>
      <c r="D11" s="52">
        <v>167.73272</v>
      </c>
      <c r="E11" s="52">
        <v>35.910249999999998</v>
      </c>
      <c r="F11" s="52">
        <v>38.703279999999999</v>
      </c>
      <c r="G11" s="52">
        <v>22.254619999999999</v>
      </c>
      <c r="H11" s="52">
        <v>34.278570000000002</v>
      </c>
      <c r="I11" s="52">
        <v>29.157229999999998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328.03666999999996</v>
      </c>
      <c r="Q11" s="95">
        <v>11.947050429265257</v>
      </c>
    </row>
    <row r="12" spans="1:17" ht="14.45" customHeight="1" x14ac:dyDescent="0.2">
      <c r="A12" s="15" t="s">
        <v>40</v>
      </c>
      <c r="B12" s="51">
        <v>47.6215464</v>
      </c>
      <c r="C12" s="52">
        <v>3.9684621999999998</v>
      </c>
      <c r="D12" s="52">
        <v>0.2039</v>
      </c>
      <c r="E12" s="52">
        <v>1.1068800000000001</v>
      </c>
      <c r="F12" s="52">
        <v>1.3212200000000001</v>
      </c>
      <c r="G12" s="52">
        <v>0.21915999999999999</v>
      </c>
      <c r="H12" s="52">
        <v>0.36230000000000001</v>
      </c>
      <c r="I12" s="52">
        <v>4.6781800000000002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7.8916400000000007</v>
      </c>
      <c r="Q12" s="95">
        <v>0.33143148833150871</v>
      </c>
    </row>
    <row r="13" spans="1:17" ht="14.45" customHeight="1" x14ac:dyDescent="0.2">
      <c r="A13" s="15" t="s">
        <v>41</v>
      </c>
      <c r="B13" s="51">
        <v>24.9999997</v>
      </c>
      <c r="C13" s="52">
        <v>2.0833333083333332</v>
      </c>
      <c r="D13" s="52">
        <v>10.482209999999998</v>
      </c>
      <c r="E13" s="52">
        <v>7.3698300000000003</v>
      </c>
      <c r="F13" s="52">
        <v>7.0888100000000005</v>
      </c>
      <c r="G13" s="52">
        <v>6.0992100000000002</v>
      </c>
      <c r="H13" s="52">
        <v>5.7152700000000003</v>
      </c>
      <c r="I13" s="52">
        <v>2.3869400000000001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39.142270000000003</v>
      </c>
      <c r="Q13" s="95">
        <v>3.1313816375765802</v>
      </c>
    </row>
    <row r="14" spans="1:17" ht="14.45" customHeight="1" x14ac:dyDescent="0.2">
      <c r="A14" s="15" t="s">
        <v>42</v>
      </c>
      <c r="B14" s="51">
        <v>1264.5845308999999</v>
      </c>
      <c r="C14" s="52">
        <v>105.38204424166666</v>
      </c>
      <c r="D14" s="52">
        <v>148.64599999999999</v>
      </c>
      <c r="E14" s="52">
        <v>136.38999999999999</v>
      </c>
      <c r="F14" s="52">
        <v>132.512</v>
      </c>
      <c r="G14" s="52">
        <v>106.404</v>
      </c>
      <c r="H14" s="52">
        <v>87.081000000000003</v>
      </c>
      <c r="I14" s="52">
        <v>67.897999999999996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678.93100000000004</v>
      </c>
      <c r="Q14" s="95">
        <v>1.0737613554655892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199.24754440000001</v>
      </c>
      <c r="C17" s="52">
        <v>16.603962033333335</v>
      </c>
      <c r="D17" s="52">
        <v>40.203069999999997</v>
      </c>
      <c r="E17" s="52">
        <v>34.893980000000006</v>
      </c>
      <c r="F17" s="52">
        <v>57.964179999999999</v>
      </c>
      <c r="G17" s="52">
        <v>2.3914400000000002</v>
      </c>
      <c r="H17" s="52">
        <v>40.332740000000001</v>
      </c>
      <c r="I17" s="52">
        <v>58.485759999999999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234.27116999999998</v>
      </c>
      <c r="Q17" s="95">
        <v>2.3515589183843404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2.2959999999999998</v>
      </c>
      <c r="F18" s="52">
        <v>0.71399999999999997</v>
      </c>
      <c r="G18" s="52">
        <v>0.182</v>
      </c>
      <c r="H18" s="52">
        <v>0.29399999999999998</v>
      </c>
      <c r="I18" s="52">
        <v>0.27300000000000002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3.7589999999999999</v>
      </c>
      <c r="Q18" s="95" t="s">
        <v>271</v>
      </c>
    </row>
    <row r="19" spans="1:17" ht="14.45" customHeight="1" x14ac:dyDescent="0.2">
      <c r="A19" s="15" t="s">
        <v>47</v>
      </c>
      <c r="B19" s="51">
        <v>287.14690469999999</v>
      </c>
      <c r="C19" s="52">
        <v>23.928908724999999</v>
      </c>
      <c r="D19" s="52">
        <v>67.046300000000002</v>
      </c>
      <c r="E19" s="52">
        <v>40.159519999999993</v>
      </c>
      <c r="F19" s="52">
        <v>45.96651</v>
      </c>
      <c r="G19" s="52">
        <v>69.676869999999994</v>
      </c>
      <c r="H19" s="52">
        <v>80.565399999999997</v>
      </c>
      <c r="I19" s="52">
        <v>61.375489999999999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364.79009000000002</v>
      </c>
      <c r="Q19" s="95">
        <v>2.5407906826028204</v>
      </c>
    </row>
    <row r="20" spans="1:17" ht="14.45" customHeight="1" x14ac:dyDescent="0.2">
      <c r="A20" s="15" t="s">
        <v>48</v>
      </c>
      <c r="B20" s="51">
        <v>12130.2079679</v>
      </c>
      <c r="C20" s="52">
        <v>1010.8506639916667</v>
      </c>
      <c r="D20" s="52">
        <v>2313.7784900000001</v>
      </c>
      <c r="E20" s="52">
        <v>2528.07492</v>
      </c>
      <c r="F20" s="52">
        <v>3455.44166</v>
      </c>
      <c r="G20" s="52">
        <v>4400.9529000000002</v>
      </c>
      <c r="H20" s="52">
        <v>3770.0251000000003</v>
      </c>
      <c r="I20" s="52">
        <v>4049.6364100000001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20517.909479999998</v>
      </c>
      <c r="Q20" s="95">
        <v>3.3829443871525133</v>
      </c>
    </row>
    <row r="21" spans="1:17" ht="14.45" customHeight="1" x14ac:dyDescent="0.2">
      <c r="A21" s="16" t="s">
        <v>49</v>
      </c>
      <c r="B21" s="51">
        <v>707.07744239999897</v>
      </c>
      <c r="C21" s="52">
        <v>58.923120199999914</v>
      </c>
      <c r="D21" s="52">
        <v>61.296339999999994</v>
      </c>
      <c r="E21" s="52">
        <v>61.296339999999994</v>
      </c>
      <c r="F21" s="52">
        <v>61.296339999999994</v>
      </c>
      <c r="G21" s="52">
        <v>58.135339999999999</v>
      </c>
      <c r="H21" s="52">
        <v>58.135339999999999</v>
      </c>
      <c r="I21" s="52">
        <v>60.634370000000004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360.79406999999998</v>
      </c>
      <c r="Q21" s="95">
        <v>1.0205220768332646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303.32921000000005</v>
      </c>
      <c r="E22" s="52">
        <v>237.6181</v>
      </c>
      <c r="F22" s="52">
        <v>0</v>
      </c>
      <c r="G22" s="52">
        <v>17.666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558.61331000000007</v>
      </c>
      <c r="Q22" s="95" t="s">
        <v>271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0</v>
      </c>
      <c r="C24" s="52">
        <v>0</v>
      </c>
      <c r="D24" s="52">
        <v>0.22985000000016953</v>
      </c>
      <c r="E24" s="52">
        <v>3.0936500000002525</v>
      </c>
      <c r="F24" s="52">
        <v>0.11502000000018597</v>
      </c>
      <c r="G24" s="52">
        <v>0.61199999999917054</v>
      </c>
      <c r="H24" s="52">
        <v>9.3082500000009532</v>
      </c>
      <c r="I24" s="52">
        <v>4.8372199999994336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18.195990000000165</v>
      </c>
      <c r="Q24" s="95" t="s">
        <v>271</v>
      </c>
    </row>
    <row r="25" spans="1:17" ht="14.45" customHeight="1" x14ac:dyDescent="0.2">
      <c r="A25" s="17" t="s">
        <v>53</v>
      </c>
      <c r="B25" s="54">
        <v>15555.8010259</v>
      </c>
      <c r="C25" s="55">
        <v>1296.3167521583334</v>
      </c>
      <c r="D25" s="55">
        <v>3218.8397300000001</v>
      </c>
      <c r="E25" s="55">
        <v>3145.8211200000001</v>
      </c>
      <c r="F25" s="55">
        <v>3962.5360599999999</v>
      </c>
      <c r="G25" s="55">
        <v>4784.4185499999994</v>
      </c>
      <c r="H25" s="55">
        <v>4251.6879000000008</v>
      </c>
      <c r="I25" s="55">
        <v>4481.7836799999995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23845.087040000002</v>
      </c>
      <c r="Q25" s="96">
        <v>3.0657485269062721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313.56637000000001</v>
      </c>
      <c r="E26" s="52">
        <v>281.70148</v>
      </c>
      <c r="F26" s="52">
        <v>416.56753000000003</v>
      </c>
      <c r="G26" s="52">
        <v>351.37594999999999</v>
      </c>
      <c r="H26" s="52">
        <v>429.77375999999998</v>
      </c>
      <c r="I26" s="52">
        <v>525.89725999999996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2318.8823499999999</v>
      </c>
      <c r="Q26" s="95" t="s">
        <v>271</v>
      </c>
    </row>
    <row r="27" spans="1:17" ht="14.45" customHeight="1" x14ac:dyDescent="0.2">
      <c r="A27" s="18" t="s">
        <v>55</v>
      </c>
      <c r="B27" s="54">
        <v>15555.8010259</v>
      </c>
      <c r="C27" s="55">
        <v>1296.3167521583334</v>
      </c>
      <c r="D27" s="55">
        <v>3532.4061000000002</v>
      </c>
      <c r="E27" s="55">
        <v>3427.5226000000002</v>
      </c>
      <c r="F27" s="55">
        <v>4379.1035899999997</v>
      </c>
      <c r="G27" s="55">
        <v>5135.7944999999991</v>
      </c>
      <c r="H27" s="55">
        <v>4681.4616600000008</v>
      </c>
      <c r="I27" s="55">
        <v>5007.6809399999993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26163.969389999998</v>
      </c>
      <c r="Q27" s="96">
        <v>3.3638858386575756</v>
      </c>
    </row>
    <row r="28" spans="1:17" ht="14.45" customHeight="1" x14ac:dyDescent="0.2">
      <c r="A28" s="16" t="s">
        <v>56</v>
      </c>
      <c r="B28" s="51">
        <v>7903.1971622000001</v>
      </c>
      <c r="C28" s="52">
        <v>658.59976351666671</v>
      </c>
      <c r="D28" s="52">
        <v>351.80500000000001</v>
      </c>
      <c r="E28" s="52">
        <v>414.92917999999997</v>
      </c>
      <c r="F28" s="52">
        <v>624.77644999999995</v>
      </c>
      <c r="G28" s="52">
        <v>570.50864000000001</v>
      </c>
      <c r="H28" s="52">
        <v>669.70587999999998</v>
      </c>
      <c r="I28" s="52">
        <v>726.21716000000004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3357.9423099999999</v>
      </c>
      <c r="Q28" s="95">
        <v>0.84976807261259191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271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phoneticPr fontId="61" type="noConversion"/>
  <hyperlinks>
    <hyperlink ref="A2" location="Obsah!A1" display="Zpět na Obsah  KL 01  1.-4.měsíc" xr:uid="{17217F72-E4E5-4576-923C-83E731EEE936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1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264</v>
      </c>
      <c r="G4" s="353" t="s">
        <v>64</v>
      </c>
      <c r="H4" s="140" t="s">
        <v>141</v>
      </c>
      <c r="I4" s="351" t="s">
        <v>65</v>
      </c>
      <c r="J4" s="353" t="s">
        <v>262</v>
      </c>
      <c r="K4" s="354" t="s">
        <v>261</v>
      </c>
    </row>
    <row r="5" spans="1:13" ht="39" thickBot="1" x14ac:dyDescent="0.25">
      <c r="A5" s="78"/>
      <c r="B5" s="24" t="s">
        <v>268</v>
      </c>
      <c r="C5" s="25" t="s">
        <v>267</v>
      </c>
      <c r="D5" s="26" t="s">
        <v>266</v>
      </c>
      <c r="E5" s="26" t="s">
        <v>265</v>
      </c>
      <c r="F5" s="352"/>
      <c r="G5" s="352"/>
      <c r="H5" s="25" t="s">
        <v>263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-8263.2836291000094</v>
      </c>
      <c r="C6" s="461">
        <v>-4539.3821600000201</v>
      </c>
      <c r="D6" s="461">
        <v>3723.9014690999893</v>
      </c>
      <c r="E6" s="462">
        <v>0.5493436221908341</v>
      </c>
      <c r="F6" s="460">
        <v>-3565.4571879999899</v>
      </c>
      <c r="G6" s="461">
        <v>-1782.7285939999952</v>
      </c>
      <c r="H6" s="461">
        <v>6049.8463200000006</v>
      </c>
      <c r="I6" s="461">
        <v>15478.13372</v>
      </c>
      <c r="J6" s="461">
        <v>17260.862313999995</v>
      </c>
      <c r="K6" s="463">
        <v>-4.341135765728354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13530.3673932</v>
      </c>
      <c r="C7" s="461">
        <v>14242.788130000001</v>
      </c>
      <c r="D7" s="461">
        <v>712.42073680000067</v>
      </c>
      <c r="E7" s="462">
        <v>1.0526534658000524</v>
      </c>
      <c r="F7" s="460">
        <v>15555.8010259</v>
      </c>
      <c r="G7" s="461">
        <v>7777.9005129500001</v>
      </c>
      <c r="H7" s="461">
        <v>4481.7836799999995</v>
      </c>
      <c r="I7" s="461">
        <v>23845.087039999999</v>
      </c>
      <c r="J7" s="461">
        <v>16067.186527049998</v>
      </c>
      <c r="K7" s="463">
        <v>1.5328742634531358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2196.4585932</v>
      </c>
      <c r="C8" s="461">
        <v>2067.0899300000001</v>
      </c>
      <c r="D8" s="461">
        <v>-129.3686631999999</v>
      </c>
      <c r="E8" s="462">
        <v>0.94110125107729714</v>
      </c>
      <c r="F8" s="460">
        <v>2232.1211664999996</v>
      </c>
      <c r="G8" s="461">
        <v>1116.0605832499998</v>
      </c>
      <c r="H8" s="461">
        <v>246.54170000000002</v>
      </c>
      <c r="I8" s="461">
        <v>1787.01882</v>
      </c>
      <c r="J8" s="461">
        <v>670.9582367500002</v>
      </c>
      <c r="K8" s="463">
        <v>0.80059221104115641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942.00321899999904</v>
      </c>
      <c r="C9" s="461">
        <v>835.91593</v>
      </c>
      <c r="D9" s="461">
        <v>-106.08728899999903</v>
      </c>
      <c r="E9" s="462">
        <v>0.88738118208065364</v>
      </c>
      <c r="F9" s="460">
        <v>967.53663560000007</v>
      </c>
      <c r="G9" s="461">
        <v>483.76831780000003</v>
      </c>
      <c r="H9" s="461">
        <v>178.64370000000002</v>
      </c>
      <c r="I9" s="461">
        <v>1108.08782</v>
      </c>
      <c r="J9" s="461">
        <v>624.31950219999999</v>
      </c>
      <c r="K9" s="463">
        <v>1.1452670412969321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2.7E-4</v>
      </c>
      <c r="D10" s="461">
        <v>2.7E-4</v>
      </c>
      <c r="E10" s="462">
        <v>0</v>
      </c>
      <c r="F10" s="460">
        <v>0</v>
      </c>
      <c r="G10" s="461">
        <v>0</v>
      </c>
      <c r="H10" s="461">
        <v>2.7E-4</v>
      </c>
      <c r="I10" s="461">
        <v>8.9000000000000006E-4</v>
      </c>
      <c r="J10" s="461">
        <v>8.9000000000000006E-4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2.7E-4</v>
      </c>
      <c r="D11" s="461">
        <v>2.7E-4</v>
      </c>
      <c r="E11" s="462">
        <v>0</v>
      </c>
      <c r="F11" s="460">
        <v>0</v>
      </c>
      <c r="G11" s="461">
        <v>0</v>
      </c>
      <c r="H11" s="461">
        <v>2.7E-4</v>
      </c>
      <c r="I11" s="461">
        <v>8.9000000000000006E-4</v>
      </c>
      <c r="J11" s="461">
        <v>8.9000000000000006E-4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700.00000009999997</v>
      </c>
      <c r="C12" s="461">
        <v>530.25017000000003</v>
      </c>
      <c r="D12" s="461">
        <v>-169.74983009999994</v>
      </c>
      <c r="E12" s="462">
        <v>0.75750024274892858</v>
      </c>
      <c r="F12" s="460">
        <v>700.00000009999997</v>
      </c>
      <c r="G12" s="461">
        <v>350.00000004999998</v>
      </c>
      <c r="H12" s="461">
        <v>23.94641</v>
      </c>
      <c r="I12" s="461">
        <v>122.83280000000001</v>
      </c>
      <c r="J12" s="461">
        <v>-227.16720004999996</v>
      </c>
      <c r="K12" s="463">
        <v>0.17547542854636067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700.00000009999997</v>
      </c>
      <c r="C13" s="461">
        <v>529.07717000000002</v>
      </c>
      <c r="D13" s="461">
        <v>-170.92283009999994</v>
      </c>
      <c r="E13" s="462">
        <v>0.75582452846345372</v>
      </c>
      <c r="F13" s="460">
        <v>700.00000009999997</v>
      </c>
      <c r="G13" s="461">
        <v>350.00000004999998</v>
      </c>
      <c r="H13" s="461">
        <v>22.497409999999999</v>
      </c>
      <c r="I13" s="461">
        <v>119.62430000000001</v>
      </c>
      <c r="J13" s="461">
        <v>-230.37570004999998</v>
      </c>
      <c r="K13" s="463">
        <v>0.17089185711844404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0</v>
      </c>
      <c r="C14" s="461">
        <v>1.173</v>
      </c>
      <c r="D14" s="461">
        <v>1.173</v>
      </c>
      <c r="E14" s="462">
        <v>0</v>
      </c>
      <c r="F14" s="460">
        <v>0</v>
      </c>
      <c r="G14" s="461">
        <v>0</v>
      </c>
      <c r="H14" s="461">
        <v>1.4490000000000001</v>
      </c>
      <c r="I14" s="461">
        <v>3.2084999999999999</v>
      </c>
      <c r="J14" s="461">
        <v>3.2084999999999999</v>
      </c>
      <c r="K14" s="463">
        <v>0</v>
      </c>
      <c r="L14" s="150"/>
      <c r="M14" s="459" t="str">
        <f t="shared" si="0"/>
        <v/>
      </c>
    </row>
    <row r="15" spans="1:13" ht="14.45" customHeight="1" x14ac:dyDescent="0.2">
      <c r="A15" s="464" t="s">
        <v>281</v>
      </c>
      <c r="B15" s="460">
        <v>127.99999980000001</v>
      </c>
      <c r="C15" s="461">
        <v>138.69893999999999</v>
      </c>
      <c r="D15" s="461">
        <v>10.698940199999981</v>
      </c>
      <c r="E15" s="462">
        <v>1.0835854704431021</v>
      </c>
      <c r="F15" s="460">
        <v>140.00000020000002</v>
      </c>
      <c r="G15" s="461">
        <v>70.000000100000008</v>
      </c>
      <c r="H15" s="461">
        <v>118.47467</v>
      </c>
      <c r="I15" s="461">
        <v>609.91955000000007</v>
      </c>
      <c r="J15" s="461">
        <v>539.91954990000011</v>
      </c>
      <c r="K15" s="463">
        <v>4.3565682080620451</v>
      </c>
      <c r="L15" s="150"/>
      <c r="M15" s="459" t="str">
        <f t="shared" si="0"/>
        <v>X</v>
      </c>
    </row>
    <row r="16" spans="1:13" ht="14.45" customHeight="1" x14ac:dyDescent="0.2">
      <c r="A16" s="464" t="s">
        <v>282</v>
      </c>
      <c r="B16" s="460">
        <v>18</v>
      </c>
      <c r="C16" s="461">
        <v>28.400860000000002</v>
      </c>
      <c r="D16" s="461">
        <v>10.400860000000002</v>
      </c>
      <c r="E16" s="462">
        <v>1.5778255555555556</v>
      </c>
      <c r="F16" s="460">
        <v>26</v>
      </c>
      <c r="G16" s="461">
        <v>13</v>
      </c>
      <c r="H16" s="461">
        <v>3.1933400000000001</v>
      </c>
      <c r="I16" s="461">
        <v>14.91324</v>
      </c>
      <c r="J16" s="461">
        <v>1.9132400000000001</v>
      </c>
      <c r="K16" s="463">
        <v>0.57358615384615386</v>
      </c>
      <c r="L16" s="150"/>
      <c r="M16" s="459" t="str">
        <f t="shared" si="0"/>
        <v/>
      </c>
    </row>
    <row r="17" spans="1:13" ht="14.45" customHeight="1" x14ac:dyDescent="0.2">
      <c r="A17" s="464" t="s">
        <v>283</v>
      </c>
      <c r="B17" s="460">
        <v>0</v>
      </c>
      <c r="C17" s="461">
        <v>4.0899999999999999E-2</v>
      </c>
      <c r="D17" s="461">
        <v>4.0899999999999999E-2</v>
      </c>
      <c r="E17" s="462">
        <v>0</v>
      </c>
      <c r="F17" s="460">
        <v>0</v>
      </c>
      <c r="G17" s="461">
        <v>0</v>
      </c>
      <c r="H17" s="461">
        <v>0</v>
      </c>
      <c r="I17" s="461">
        <v>0</v>
      </c>
      <c r="J17" s="461">
        <v>0</v>
      </c>
      <c r="K17" s="463">
        <v>0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2.9999998999999997</v>
      </c>
      <c r="C18" s="461">
        <v>3.75264</v>
      </c>
      <c r="D18" s="461">
        <v>0.75264010000000026</v>
      </c>
      <c r="E18" s="462">
        <v>1.2508800416960015</v>
      </c>
      <c r="F18" s="460">
        <v>4</v>
      </c>
      <c r="G18" s="461">
        <v>2</v>
      </c>
      <c r="H18" s="461">
        <v>2.7703200000000003</v>
      </c>
      <c r="I18" s="461">
        <v>34.547370000000001</v>
      </c>
      <c r="J18" s="461">
        <v>32.547370000000001</v>
      </c>
      <c r="K18" s="463">
        <v>8.6368425000000002</v>
      </c>
      <c r="L18" s="150"/>
      <c r="M18" s="459" t="str">
        <f t="shared" si="0"/>
        <v/>
      </c>
    </row>
    <row r="19" spans="1:13" ht="14.45" customHeight="1" x14ac:dyDescent="0.2">
      <c r="A19" s="464" t="s">
        <v>285</v>
      </c>
      <c r="B19" s="460">
        <v>65</v>
      </c>
      <c r="C19" s="461">
        <v>64.512140000000002</v>
      </c>
      <c r="D19" s="461">
        <v>-0.48785999999999774</v>
      </c>
      <c r="E19" s="462">
        <v>0.99249446153846155</v>
      </c>
      <c r="F19" s="460">
        <v>65</v>
      </c>
      <c r="G19" s="461">
        <v>32.5</v>
      </c>
      <c r="H19" s="461">
        <v>104.39201</v>
      </c>
      <c r="I19" s="461">
        <v>427.78190999999998</v>
      </c>
      <c r="J19" s="461">
        <v>395.28190999999998</v>
      </c>
      <c r="K19" s="463">
        <v>6.5812601538461539</v>
      </c>
      <c r="L19" s="150"/>
      <c r="M19" s="459" t="str">
        <f t="shared" si="0"/>
        <v/>
      </c>
    </row>
    <row r="20" spans="1:13" ht="14.45" customHeight="1" x14ac:dyDescent="0.2">
      <c r="A20" s="464" t="s">
        <v>286</v>
      </c>
      <c r="B20" s="460">
        <v>30</v>
      </c>
      <c r="C20" s="461">
        <v>25.308400000000002</v>
      </c>
      <c r="D20" s="461">
        <v>-4.6915999999999976</v>
      </c>
      <c r="E20" s="462">
        <v>0.84361333333333344</v>
      </c>
      <c r="F20" s="460">
        <v>25.000000100000001</v>
      </c>
      <c r="G20" s="461">
        <v>12.500000050000001</v>
      </c>
      <c r="H20" s="461">
        <v>0</v>
      </c>
      <c r="I20" s="461">
        <v>0.1017</v>
      </c>
      <c r="J20" s="461">
        <v>-12.398300050000001</v>
      </c>
      <c r="K20" s="463">
        <v>4.0679999837280002E-3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8.9999999000000006</v>
      </c>
      <c r="C21" s="461">
        <v>7.0819999999999999</v>
      </c>
      <c r="D21" s="461">
        <v>-1.9179999000000008</v>
      </c>
      <c r="E21" s="462">
        <v>0.78688889763209879</v>
      </c>
      <c r="F21" s="460">
        <v>8.0000000999999994</v>
      </c>
      <c r="G21" s="461">
        <v>4.0000000499999997</v>
      </c>
      <c r="H21" s="461">
        <v>2.1440000000000001</v>
      </c>
      <c r="I21" s="461">
        <v>28.270029999999998</v>
      </c>
      <c r="J21" s="461">
        <v>24.270029949999998</v>
      </c>
      <c r="K21" s="463">
        <v>3.5337537058280786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3</v>
      </c>
      <c r="C22" s="461">
        <v>9.6020000000000003</v>
      </c>
      <c r="D22" s="461">
        <v>6.6020000000000003</v>
      </c>
      <c r="E22" s="462">
        <v>3.2006666666666668</v>
      </c>
      <c r="F22" s="460">
        <v>12</v>
      </c>
      <c r="G22" s="461">
        <v>6</v>
      </c>
      <c r="H22" s="461">
        <v>4.5999999999999996</v>
      </c>
      <c r="I22" s="461">
        <v>91.203999999999994</v>
      </c>
      <c r="J22" s="461">
        <v>85.203999999999994</v>
      </c>
      <c r="K22" s="463">
        <v>7.6003333333333325</v>
      </c>
      <c r="L22" s="150"/>
      <c r="M22" s="459" t="str">
        <f t="shared" si="0"/>
        <v/>
      </c>
    </row>
    <row r="23" spans="1:13" ht="14.45" customHeight="1" x14ac:dyDescent="0.2">
      <c r="A23" s="464" t="s">
        <v>289</v>
      </c>
      <c r="B23" s="460">
        <v>0</v>
      </c>
      <c r="C23" s="461">
        <v>0</v>
      </c>
      <c r="D23" s="461">
        <v>0</v>
      </c>
      <c r="E23" s="462">
        <v>0</v>
      </c>
      <c r="F23" s="460">
        <v>0</v>
      </c>
      <c r="G23" s="461">
        <v>0</v>
      </c>
      <c r="H23" s="461">
        <v>0</v>
      </c>
      <c r="I23" s="461">
        <v>0.42630000000000001</v>
      </c>
      <c r="J23" s="461">
        <v>0.42630000000000001</v>
      </c>
      <c r="K23" s="463">
        <v>0</v>
      </c>
      <c r="L23" s="150"/>
      <c r="M23" s="459" t="str">
        <f t="shared" si="0"/>
        <v/>
      </c>
    </row>
    <row r="24" spans="1:13" ht="14.45" customHeight="1" x14ac:dyDescent="0.2">
      <c r="A24" s="464" t="s">
        <v>290</v>
      </c>
      <c r="B24" s="460">
        <v>0</v>
      </c>
      <c r="C24" s="461">
        <v>0</v>
      </c>
      <c r="D24" s="461">
        <v>0</v>
      </c>
      <c r="E24" s="462">
        <v>0</v>
      </c>
      <c r="F24" s="460">
        <v>0</v>
      </c>
      <c r="G24" s="461">
        <v>0</v>
      </c>
      <c r="H24" s="461">
        <v>1.375</v>
      </c>
      <c r="I24" s="461">
        <v>12.675000000000001</v>
      </c>
      <c r="J24" s="461">
        <v>12.675000000000001</v>
      </c>
      <c r="K24" s="463">
        <v>0</v>
      </c>
      <c r="L24" s="150"/>
      <c r="M24" s="459" t="str">
        <f t="shared" si="0"/>
        <v/>
      </c>
    </row>
    <row r="25" spans="1:13" ht="14.45" customHeight="1" x14ac:dyDescent="0.2">
      <c r="A25" s="464" t="s">
        <v>291</v>
      </c>
      <c r="B25" s="460">
        <v>64.7117413</v>
      </c>
      <c r="C25" s="461">
        <v>106.26495</v>
      </c>
      <c r="D25" s="461">
        <v>41.553208699999999</v>
      </c>
      <c r="E25" s="462">
        <v>1.6421278096560816</v>
      </c>
      <c r="F25" s="460">
        <v>54.915089200000004</v>
      </c>
      <c r="G25" s="461">
        <v>27.457544600000002</v>
      </c>
      <c r="H25" s="461">
        <v>29.157229999999998</v>
      </c>
      <c r="I25" s="461">
        <v>328.03666999999996</v>
      </c>
      <c r="J25" s="461">
        <v>300.57912539999995</v>
      </c>
      <c r="K25" s="463">
        <v>5.9735252146326285</v>
      </c>
      <c r="L25" s="150"/>
      <c r="M25" s="459" t="str">
        <f t="shared" si="0"/>
        <v>X</v>
      </c>
    </row>
    <row r="26" spans="1:13" ht="14.45" customHeight="1" x14ac:dyDescent="0.2">
      <c r="A26" s="464" t="s">
        <v>292</v>
      </c>
      <c r="B26" s="460">
        <v>0</v>
      </c>
      <c r="C26" s="461">
        <v>18.94134</v>
      </c>
      <c r="D26" s="461">
        <v>18.94134</v>
      </c>
      <c r="E26" s="462">
        <v>0</v>
      </c>
      <c r="F26" s="460">
        <v>0</v>
      </c>
      <c r="G26" s="461">
        <v>0</v>
      </c>
      <c r="H26" s="461">
        <v>1.6197300000000001</v>
      </c>
      <c r="I26" s="461">
        <v>21.014720000000001</v>
      </c>
      <c r="J26" s="461">
        <v>21.014720000000001</v>
      </c>
      <c r="K26" s="463">
        <v>0</v>
      </c>
      <c r="L26" s="150"/>
      <c r="M26" s="459" t="str">
        <f t="shared" si="0"/>
        <v/>
      </c>
    </row>
    <row r="27" spans="1:13" ht="14.45" customHeight="1" x14ac:dyDescent="0.2">
      <c r="A27" s="464" t="s">
        <v>293</v>
      </c>
      <c r="B27" s="460">
        <v>1</v>
      </c>
      <c r="C27" s="461">
        <v>0.20083999999999999</v>
      </c>
      <c r="D27" s="461">
        <v>-0.79915999999999998</v>
      </c>
      <c r="E27" s="462">
        <v>0.20083999999999999</v>
      </c>
      <c r="F27" s="460">
        <v>1</v>
      </c>
      <c r="G27" s="461">
        <v>0.5</v>
      </c>
      <c r="H27" s="461">
        <v>5.4689999999999996E-2</v>
      </c>
      <c r="I27" s="461">
        <v>1.016</v>
      </c>
      <c r="J27" s="461">
        <v>0.51600000000000001</v>
      </c>
      <c r="K27" s="463">
        <v>1.016</v>
      </c>
      <c r="L27" s="150"/>
      <c r="M27" s="459" t="str">
        <f t="shared" si="0"/>
        <v/>
      </c>
    </row>
    <row r="28" spans="1:13" ht="14.45" customHeight="1" x14ac:dyDescent="0.2">
      <c r="A28" s="464" t="s">
        <v>294</v>
      </c>
      <c r="B28" s="460">
        <v>15</v>
      </c>
      <c r="C28" s="461">
        <v>27.50657</v>
      </c>
      <c r="D28" s="461">
        <v>12.50657</v>
      </c>
      <c r="E28" s="462">
        <v>1.8337713333333334</v>
      </c>
      <c r="F28" s="460">
        <v>0</v>
      </c>
      <c r="G28" s="461">
        <v>0</v>
      </c>
      <c r="H28" s="461">
        <v>15.23634</v>
      </c>
      <c r="I28" s="461">
        <v>81.781890000000004</v>
      </c>
      <c r="J28" s="461">
        <v>81.781890000000004</v>
      </c>
      <c r="K28" s="463">
        <v>0</v>
      </c>
      <c r="L28" s="150"/>
      <c r="M28" s="459" t="str">
        <f t="shared" si="0"/>
        <v/>
      </c>
    </row>
    <row r="29" spans="1:13" ht="14.45" customHeight="1" x14ac:dyDescent="0.2">
      <c r="A29" s="464" t="s">
        <v>295</v>
      </c>
      <c r="B29" s="460">
        <v>25.000000100000001</v>
      </c>
      <c r="C29" s="461">
        <v>22.987269999999999</v>
      </c>
      <c r="D29" s="461">
        <v>-2.0127301000000024</v>
      </c>
      <c r="E29" s="462">
        <v>0.91949079632203667</v>
      </c>
      <c r="F29" s="460">
        <v>25.000000100000001</v>
      </c>
      <c r="G29" s="461">
        <v>12.500000050000001</v>
      </c>
      <c r="H29" s="461">
        <v>5.9221499999999994</v>
      </c>
      <c r="I29" s="461">
        <v>50.465510000000002</v>
      </c>
      <c r="J29" s="461">
        <v>37.965509949999998</v>
      </c>
      <c r="K29" s="463">
        <v>2.0186203919255186</v>
      </c>
      <c r="L29" s="150"/>
      <c r="M29" s="459" t="str">
        <f t="shared" si="0"/>
        <v/>
      </c>
    </row>
    <row r="30" spans="1:13" ht="14.45" customHeight="1" x14ac:dyDescent="0.2">
      <c r="A30" s="464" t="s">
        <v>296</v>
      </c>
      <c r="B30" s="460">
        <v>3.2001765999999998</v>
      </c>
      <c r="C30" s="461">
        <v>5.1627999999999998</v>
      </c>
      <c r="D30" s="461">
        <v>1.9626234</v>
      </c>
      <c r="E30" s="462">
        <v>1.6132859667807082</v>
      </c>
      <c r="F30" s="460">
        <v>3.5352405</v>
      </c>
      <c r="G30" s="461">
        <v>1.76762025</v>
      </c>
      <c r="H30" s="461">
        <v>0.26535000000000003</v>
      </c>
      <c r="I30" s="461">
        <v>1.7827299999999999</v>
      </c>
      <c r="J30" s="461">
        <v>1.5109749999999922E-2</v>
      </c>
      <c r="K30" s="463">
        <v>0.50427403736747189</v>
      </c>
      <c r="L30" s="150"/>
      <c r="M30" s="459" t="str">
        <f t="shared" si="0"/>
        <v/>
      </c>
    </row>
    <row r="31" spans="1:13" ht="14.45" customHeight="1" x14ac:dyDescent="0.2">
      <c r="A31" s="464" t="s">
        <v>297</v>
      </c>
      <c r="B31" s="460">
        <v>0</v>
      </c>
      <c r="C31" s="461">
        <v>2.5937100000000002</v>
      </c>
      <c r="D31" s="461">
        <v>2.5937100000000002</v>
      </c>
      <c r="E31" s="462">
        <v>0</v>
      </c>
      <c r="F31" s="460">
        <v>0</v>
      </c>
      <c r="G31" s="461">
        <v>0</v>
      </c>
      <c r="H31" s="461">
        <v>0.35211000000000003</v>
      </c>
      <c r="I31" s="461">
        <v>2.11266</v>
      </c>
      <c r="J31" s="461">
        <v>2.11266</v>
      </c>
      <c r="K31" s="463">
        <v>0</v>
      </c>
      <c r="L31" s="150"/>
      <c r="M31" s="459" t="str">
        <f t="shared" si="0"/>
        <v/>
      </c>
    </row>
    <row r="32" spans="1:13" ht="14.45" customHeight="1" x14ac:dyDescent="0.2">
      <c r="A32" s="464" t="s">
        <v>298</v>
      </c>
      <c r="B32" s="460">
        <v>0</v>
      </c>
      <c r="C32" s="461">
        <v>0</v>
      </c>
      <c r="D32" s="461">
        <v>0</v>
      </c>
      <c r="E32" s="462">
        <v>0</v>
      </c>
      <c r="F32" s="460">
        <v>0</v>
      </c>
      <c r="G32" s="461">
        <v>0</v>
      </c>
      <c r="H32" s="461">
        <v>0</v>
      </c>
      <c r="I32" s="461">
        <v>0.35011000000000003</v>
      </c>
      <c r="J32" s="461">
        <v>0.35011000000000003</v>
      </c>
      <c r="K32" s="463">
        <v>0</v>
      </c>
      <c r="L32" s="150"/>
      <c r="M32" s="459" t="str">
        <f t="shared" si="0"/>
        <v/>
      </c>
    </row>
    <row r="33" spans="1:13" ht="14.45" customHeight="1" x14ac:dyDescent="0.2">
      <c r="A33" s="464" t="s">
        <v>299</v>
      </c>
      <c r="B33" s="460">
        <v>10.511564700000001</v>
      </c>
      <c r="C33" s="461">
        <v>10.7653</v>
      </c>
      <c r="D33" s="461">
        <v>0.25373529999999889</v>
      </c>
      <c r="E33" s="462">
        <v>1.0241386803241574</v>
      </c>
      <c r="F33" s="460">
        <v>15.3798487</v>
      </c>
      <c r="G33" s="461">
        <v>7.6899243500000001</v>
      </c>
      <c r="H33" s="461">
        <v>2.25786</v>
      </c>
      <c r="I33" s="461">
        <v>23.334849999999999</v>
      </c>
      <c r="J33" s="461">
        <v>15.644925649999999</v>
      </c>
      <c r="K33" s="463">
        <v>1.5172353418535254</v>
      </c>
      <c r="L33" s="150"/>
      <c r="M33" s="459" t="str">
        <f t="shared" si="0"/>
        <v/>
      </c>
    </row>
    <row r="34" spans="1:13" ht="14.45" customHeight="1" x14ac:dyDescent="0.2">
      <c r="A34" s="464" t="s">
        <v>300</v>
      </c>
      <c r="B34" s="460">
        <v>0</v>
      </c>
      <c r="C34" s="461">
        <v>0</v>
      </c>
      <c r="D34" s="461">
        <v>0</v>
      </c>
      <c r="E34" s="462">
        <v>0</v>
      </c>
      <c r="F34" s="460">
        <v>0</v>
      </c>
      <c r="G34" s="461">
        <v>0</v>
      </c>
      <c r="H34" s="461">
        <v>0</v>
      </c>
      <c r="I34" s="461">
        <v>90.132999999999996</v>
      </c>
      <c r="J34" s="461">
        <v>90.132999999999996</v>
      </c>
      <c r="K34" s="463">
        <v>0</v>
      </c>
      <c r="L34" s="150"/>
      <c r="M34" s="459" t="str">
        <f t="shared" si="0"/>
        <v/>
      </c>
    </row>
    <row r="35" spans="1:13" ht="14.45" customHeight="1" x14ac:dyDescent="0.2">
      <c r="A35" s="464" t="s">
        <v>301</v>
      </c>
      <c r="B35" s="460">
        <v>0</v>
      </c>
      <c r="C35" s="461">
        <v>0</v>
      </c>
      <c r="D35" s="461">
        <v>0</v>
      </c>
      <c r="E35" s="462">
        <v>0</v>
      </c>
      <c r="F35" s="460">
        <v>0</v>
      </c>
      <c r="G35" s="461">
        <v>0</v>
      </c>
      <c r="H35" s="461">
        <v>0</v>
      </c>
      <c r="I35" s="461">
        <v>1.2499899999999999</v>
      </c>
      <c r="J35" s="461">
        <v>1.2499899999999999</v>
      </c>
      <c r="K35" s="463">
        <v>0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0</v>
      </c>
      <c r="C36" s="461">
        <v>4.5564499999999999</v>
      </c>
      <c r="D36" s="461">
        <v>4.5564499999999999</v>
      </c>
      <c r="E36" s="462">
        <v>0</v>
      </c>
      <c r="F36" s="460">
        <v>0</v>
      </c>
      <c r="G36" s="461">
        <v>0</v>
      </c>
      <c r="H36" s="461">
        <v>0</v>
      </c>
      <c r="I36" s="461">
        <v>0</v>
      </c>
      <c r="J36" s="461">
        <v>0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9.9999999000000006</v>
      </c>
      <c r="C37" s="461">
        <v>13.55067</v>
      </c>
      <c r="D37" s="461">
        <v>3.5506700999999996</v>
      </c>
      <c r="E37" s="462">
        <v>1.3550670135506702</v>
      </c>
      <c r="F37" s="460">
        <v>9.9999999000000006</v>
      </c>
      <c r="G37" s="461">
        <v>4.9999999500000003</v>
      </c>
      <c r="H37" s="461">
        <v>3.4489999999999998</v>
      </c>
      <c r="I37" s="461">
        <v>54.795209999999997</v>
      </c>
      <c r="J37" s="461">
        <v>49.795210049999994</v>
      </c>
      <c r="K37" s="463">
        <v>5.4795210547952102</v>
      </c>
      <c r="L37" s="150"/>
      <c r="M37" s="459" t="str">
        <f t="shared" si="0"/>
        <v/>
      </c>
    </row>
    <row r="38" spans="1:13" ht="14.45" customHeight="1" x14ac:dyDescent="0.2">
      <c r="A38" s="464" t="s">
        <v>304</v>
      </c>
      <c r="B38" s="460">
        <v>45.291477899999997</v>
      </c>
      <c r="C38" s="461">
        <v>4.0238000000000005</v>
      </c>
      <c r="D38" s="461">
        <v>-41.267677899999995</v>
      </c>
      <c r="E38" s="462">
        <v>8.8842320599125349E-2</v>
      </c>
      <c r="F38" s="460">
        <v>47.6215464</v>
      </c>
      <c r="G38" s="461">
        <v>23.8107732</v>
      </c>
      <c r="H38" s="461">
        <v>4.6781800000000002</v>
      </c>
      <c r="I38" s="461">
        <v>7.8916400000000007</v>
      </c>
      <c r="J38" s="461">
        <v>-15.919133199999999</v>
      </c>
      <c r="K38" s="463">
        <v>0.16571574416575435</v>
      </c>
      <c r="L38" s="150"/>
      <c r="M38" s="459" t="str">
        <f t="shared" si="0"/>
        <v>X</v>
      </c>
    </row>
    <row r="39" spans="1:13" ht="14.45" customHeight="1" x14ac:dyDescent="0.2">
      <c r="A39" s="464" t="s">
        <v>305</v>
      </c>
      <c r="B39" s="460">
        <v>38.216596100000004</v>
      </c>
      <c r="C39" s="461">
        <v>2.1539999999999999</v>
      </c>
      <c r="D39" s="461">
        <v>-36.062596100000007</v>
      </c>
      <c r="E39" s="462">
        <v>5.6362947510126361E-2</v>
      </c>
      <c r="F39" s="460">
        <v>42.239395799999997</v>
      </c>
      <c r="G39" s="461">
        <v>21.119697899999998</v>
      </c>
      <c r="H39" s="461">
        <v>0</v>
      </c>
      <c r="I39" s="461">
        <v>0</v>
      </c>
      <c r="J39" s="461">
        <v>-21.119697899999998</v>
      </c>
      <c r="K39" s="463">
        <v>0</v>
      </c>
      <c r="L39" s="150"/>
      <c r="M39" s="459" t="str">
        <f t="shared" si="0"/>
        <v/>
      </c>
    </row>
    <row r="40" spans="1:13" ht="14.45" customHeight="1" x14ac:dyDescent="0.2">
      <c r="A40" s="464" t="s">
        <v>306</v>
      </c>
      <c r="B40" s="460">
        <v>5.0748818</v>
      </c>
      <c r="C40" s="461">
        <v>1.089</v>
      </c>
      <c r="D40" s="461">
        <v>-3.9858818</v>
      </c>
      <c r="E40" s="462">
        <v>0.21458627864002663</v>
      </c>
      <c r="F40" s="460">
        <v>4.1820447000000005</v>
      </c>
      <c r="G40" s="461">
        <v>2.0910223500000003</v>
      </c>
      <c r="H40" s="461">
        <v>0</v>
      </c>
      <c r="I40" s="461">
        <v>0</v>
      </c>
      <c r="J40" s="461">
        <v>-2.0910223500000003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307</v>
      </c>
      <c r="B41" s="460">
        <v>2</v>
      </c>
      <c r="C41" s="461">
        <v>0.78079999999999994</v>
      </c>
      <c r="D41" s="461">
        <v>-1.2192000000000001</v>
      </c>
      <c r="E41" s="462">
        <v>0.39039999999999997</v>
      </c>
      <c r="F41" s="460">
        <v>1.2001059000000001</v>
      </c>
      <c r="G41" s="461">
        <v>0.60005295000000003</v>
      </c>
      <c r="H41" s="461">
        <v>1.7999999999999998E-4</v>
      </c>
      <c r="I41" s="461">
        <v>3.2136399999999998</v>
      </c>
      <c r="J41" s="461">
        <v>2.6135870499999996</v>
      </c>
      <c r="K41" s="463">
        <v>2.6777970177465171</v>
      </c>
      <c r="L41" s="150"/>
      <c r="M41" s="459" t="str">
        <f t="shared" si="0"/>
        <v/>
      </c>
    </row>
    <row r="42" spans="1:13" ht="14.45" customHeight="1" x14ac:dyDescent="0.2">
      <c r="A42" s="464" t="s">
        <v>308</v>
      </c>
      <c r="B42" s="460">
        <v>0</v>
      </c>
      <c r="C42" s="461">
        <v>0</v>
      </c>
      <c r="D42" s="461">
        <v>0</v>
      </c>
      <c r="E42" s="462">
        <v>0</v>
      </c>
      <c r="F42" s="460">
        <v>0</v>
      </c>
      <c r="G42" s="461">
        <v>0</v>
      </c>
      <c r="H42" s="461">
        <v>4.6779999999999999</v>
      </c>
      <c r="I42" s="461">
        <v>4.6779999999999999</v>
      </c>
      <c r="J42" s="461">
        <v>4.6779999999999999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309</v>
      </c>
      <c r="B43" s="460">
        <v>3.9999998999999997</v>
      </c>
      <c r="C43" s="461">
        <v>56.5458</v>
      </c>
      <c r="D43" s="461">
        <v>52.545800100000001</v>
      </c>
      <c r="E43" s="462">
        <v>14.136450353411259</v>
      </c>
      <c r="F43" s="460">
        <v>24.9999997</v>
      </c>
      <c r="G43" s="461">
        <v>12.499999849999998</v>
      </c>
      <c r="H43" s="461">
        <v>2.3869400000000001</v>
      </c>
      <c r="I43" s="461">
        <v>39.142269999999996</v>
      </c>
      <c r="J43" s="461">
        <v>26.642270149999998</v>
      </c>
      <c r="K43" s="463">
        <v>1.5656908187882896</v>
      </c>
      <c r="L43" s="150"/>
      <c r="M43" s="459" t="str">
        <f t="shared" si="0"/>
        <v>X</v>
      </c>
    </row>
    <row r="44" spans="1:13" ht="14.45" customHeight="1" x14ac:dyDescent="0.2">
      <c r="A44" s="464" t="s">
        <v>310</v>
      </c>
      <c r="B44" s="460">
        <v>0</v>
      </c>
      <c r="C44" s="461">
        <v>0.93653999999999993</v>
      </c>
      <c r="D44" s="461">
        <v>0.93653999999999993</v>
      </c>
      <c r="E44" s="462">
        <v>0</v>
      </c>
      <c r="F44" s="460">
        <v>0</v>
      </c>
      <c r="G44" s="461">
        <v>0</v>
      </c>
      <c r="H44" s="461">
        <v>0</v>
      </c>
      <c r="I44" s="461">
        <v>1.04345</v>
      </c>
      <c r="J44" s="461">
        <v>1.04345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311</v>
      </c>
      <c r="B45" s="460">
        <v>0</v>
      </c>
      <c r="C45" s="461">
        <v>19.04806</v>
      </c>
      <c r="D45" s="461">
        <v>19.04806</v>
      </c>
      <c r="E45" s="462">
        <v>0</v>
      </c>
      <c r="F45" s="460">
        <v>19</v>
      </c>
      <c r="G45" s="461">
        <v>9.5</v>
      </c>
      <c r="H45" s="461">
        <v>2.1528</v>
      </c>
      <c r="I45" s="461">
        <v>35.031699999999994</v>
      </c>
      <c r="J45" s="461">
        <v>25.531699999999994</v>
      </c>
      <c r="K45" s="463">
        <v>1.8437736842105259</v>
      </c>
      <c r="L45" s="150"/>
      <c r="M45" s="459" t="str">
        <f t="shared" si="0"/>
        <v/>
      </c>
    </row>
    <row r="46" spans="1:13" ht="14.45" customHeight="1" x14ac:dyDescent="0.2">
      <c r="A46" s="464" t="s">
        <v>312</v>
      </c>
      <c r="B46" s="460">
        <v>3.9999998999999997</v>
      </c>
      <c r="C46" s="461">
        <v>5.89635</v>
      </c>
      <c r="D46" s="461">
        <v>1.8963501000000003</v>
      </c>
      <c r="E46" s="462">
        <v>1.4740875368521886</v>
      </c>
      <c r="F46" s="460">
        <v>5.9999997</v>
      </c>
      <c r="G46" s="461">
        <v>2.99999985</v>
      </c>
      <c r="H46" s="461">
        <v>0.23413999999999999</v>
      </c>
      <c r="I46" s="461">
        <v>3.0671200000000001</v>
      </c>
      <c r="J46" s="461">
        <v>6.7120150000000045E-2</v>
      </c>
      <c r="K46" s="463">
        <v>0.51118669222600133</v>
      </c>
      <c r="L46" s="150"/>
      <c r="M46" s="459" t="str">
        <f t="shared" si="0"/>
        <v/>
      </c>
    </row>
    <row r="47" spans="1:13" ht="14.45" customHeight="1" x14ac:dyDescent="0.2">
      <c r="A47" s="464" t="s">
        <v>313</v>
      </c>
      <c r="B47" s="460">
        <v>0</v>
      </c>
      <c r="C47" s="461">
        <v>28.967400000000001</v>
      </c>
      <c r="D47" s="461">
        <v>28.967400000000001</v>
      </c>
      <c r="E47" s="462">
        <v>0</v>
      </c>
      <c r="F47" s="460">
        <v>0</v>
      </c>
      <c r="G47" s="461">
        <v>0</v>
      </c>
      <c r="H47" s="461">
        <v>0</v>
      </c>
      <c r="I47" s="461">
        <v>0</v>
      </c>
      <c r="J47" s="461">
        <v>0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314</v>
      </c>
      <c r="B48" s="460">
        <v>0</v>
      </c>
      <c r="C48" s="461">
        <v>1.2861500000000001</v>
      </c>
      <c r="D48" s="461">
        <v>1.2861500000000001</v>
      </c>
      <c r="E48" s="462">
        <v>0</v>
      </c>
      <c r="F48" s="460">
        <v>0</v>
      </c>
      <c r="G48" s="461">
        <v>0</v>
      </c>
      <c r="H48" s="461">
        <v>0</v>
      </c>
      <c r="I48" s="461">
        <v>0</v>
      </c>
      <c r="J48" s="461">
        <v>0</v>
      </c>
      <c r="K48" s="463">
        <v>0</v>
      </c>
      <c r="L48" s="150"/>
      <c r="M48" s="459" t="str">
        <f t="shared" si="0"/>
        <v/>
      </c>
    </row>
    <row r="49" spans="1:13" ht="14.45" customHeight="1" x14ac:dyDescent="0.2">
      <c r="A49" s="464" t="s">
        <v>315</v>
      </c>
      <c r="B49" s="460">
        <v>0</v>
      </c>
      <c r="C49" s="461">
        <v>0.4113</v>
      </c>
      <c r="D49" s="461">
        <v>0.4113</v>
      </c>
      <c r="E49" s="462">
        <v>0</v>
      </c>
      <c r="F49" s="460">
        <v>0</v>
      </c>
      <c r="G49" s="461">
        <v>0</v>
      </c>
      <c r="H49" s="461">
        <v>0</v>
      </c>
      <c r="I49" s="461">
        <v>0</v>
      </c>
      <c r="J49" s="461">
        <v>0</v>
      </c>
      <c r="K49" s="463">
        <v>0</v>
      </c>
      <c r="L49" s="150"/>
      <c r="M49" s="459" t="str">
        <f t="shared" si="0"/>
        <v/>
      </c>
    </row>
    <row r="50" spans="1:13" ht="14.45" customHeight="1" x14ac:dyDescent="0.2">
      <c r="A50" s="464" t="s">
        <v>316</v>
      </c>
      <c r="B50" s="460">
        <v>0</v>
      </c>
      <c r="C50" s="461">
        <v>0.13200000000000001</v>
      </c>
      <c r="D50" s="461">
        <v>0.13200000000000001</v>
      </c>
      <c r="E50" s="462">
        <v>0</v>
      </c>
      <c r="F50" s="460">
        <v>0</v>
      </c>
      <c r="G50" s="461">
        <v>0</v>
      </c>
      <c r="H50" s="461">
        <v>0</v>
      </c>
      <c r="I50" s="461">
        <v>0.26400000000000001</v>
      </c>
      <c r="J50" s="461">
        <v>0.26400000000000001</v>
      </c>
      <c r="K50" s="463">
        <v>0</v>
      </c>
      <c r="L50" s="150"/>
      <c r="M50" s="459" t="str">
        <f t="shared" si="0"/>
        <v>X</v>
      </c>
    </row>
    <row r="51" spans="1:13" ht="14.45" customHeight="1" x14ac:dyDescent="0.2">
      <c r="A51" s="464" t="s">
        <v>317</v>
      </c>
      <c r="B51" s="460">
        <v>0</v>
      </c>
      <c r="C51" s="461">
        <v>0.13200000000000001</v>
      </c>
      <c r="D51" s="461">
        <v>0.13200000000000001</v>
      </c>
      <c r="E51" s="462">
        <v>0</v>
      </c>
      <c r="F51" s="460">
        <v>0</v>
      </c>
      <c r="G51" s="461">
        <v>0</v>
      </c>
      <c r="H51" s="461">
        <v>0</v>
      </c>
      <c r="I51" s="461">
        <v>0.26400000000000001</v>
      </c>
      <c r="J51" s="461">
        <v>0.26400000000000001</v>
      </c>
      <c r="K51" s="463">
        <v>0</v>
      </c>
      <c r="L51" s="150"/>
      <c r="M51" s="459" t="str">
        <f t="shared" si="0"/>
        <v/>
      </c>
    </row>
    <row r="52" spans="1:13" ht="14.45" customHeight="1" x14ac:dyDescent="0.2">
      <c r="A52" s="464" t="s">
        <v>318</v>
      </c>
      <c r="B52" s="460">
        <v>1254.4553742000001</v>
      </c>
      <c r="C52" s="461">
        <v>1231.174</v>
      </c>
      <c r="D52" s="461">
        <v>-23.281374200000073</v>
      </c>
      <c r="E52" s="462">
        <v>0.98144105029256445</v>
      </c>
      <c r="F52" s="460">
        <v>1264.5845308999999</v>
      </c>
      <c r="G52" s="461">
        <v>632.29226544999995</v>
      </c>
      <c r="H52" s="461">
        <v>67.897999999999996</v>
      </c>
      <c r="I52" s="461">
        <v>678.93100000000004</v>
      </c>
      <c r="J52" s="461">
        <v>46.638734550000095</v>
      </c>
      <c r="K52" s="463">
        <v>0.53688067773279458</v>
      </c>
      <c r="L52" s="150"/>
      <c r="M52" s="459" t="str">
        <f t="shared" si="0"/>
        <v/>
      </c>
    </row>
    <row r="53" spans="1:13" ht="14.45" customHeight="1" x14ac:dyDescent="0.2">
      <c r="A53" s="464" t="s">
        <v>319</v>
      </c>
      <c r="B53" s="460">
        <v>1254.4553742000001</v>
      </c>
      <c r="C53" s="461">
        <v>1231.174</v>
      </c>
      <c r="D53" s="461">
        <v>-23.281374200000073</v>
      </c>
      <c r="E53" s="462">
        <v>0.98144105029256445</v>
      </c>
      <c r="F53" s="460">
        <v>1264.5845308999999</v>
      </c>
      <c r="G53" s="461">
        <v>632.29226544999995</v>
      </c>
      <c r="H53" s="461">
        <v>67.897999999999996</v>
      </c>
      <c r="I53" s="461">
        <v>678.93100000000004</v>
      </c>
      <c r="J53" s="461">
        <v>46.638734550000095</v>
      </c>
      <c r="K53" s="463">
        <v>0.53688067773279458</v>
      </c>
      <c r="L53" s="150"/>
      <c r="M53" s="459" t="str">
        <f t="shared" si="0"/>
        <v>X</v>
      </c>
    </row>
    <row r="54" spans="1:13" ht="14.45" customHeight="1" x14ac:dyDescent="0.2">
      <c r="A54" s="464" t="s">
        <v>320</v>
      </c>
      <c r="B54" s="460">
        <v>444.53888520000004</v>
      </c>
      <c r="C54" s="461">
        <v>430.22399999999999</v>
      </c>
      <c r="D54" s="461">
        <v>-14.314885200000049</v>
      </c>
      <c r="E54" s="462">
        <v>0.96779835088316357</v>
      </c>
      <c r="F54" s="460">
        <v>428.92994020000003</v>
      </c>
      <c r="G54" s="461">
        <v>214.46497010000002</v>
      </c>
      <c r="H54" s="461">
        <v>35.572000000000003</v>
      </c>
      <c r="I54" s="461">
        <v>198.244</v>
      </c>
      <c r="J54" s="461">
        <v>-16.220970100000017</v>
      </c>
      <c r="K54" s="463">
        <v>0.4621827049600768</v>
      </c>
      <c r="L54" s="150"/>
      <c r="M54" s="459" t="str">
        <f t="shared" si="0"/>
        <v/>
      </c>
    </row>
    <row r="55" spans="1:13" ht="14.45" customHeight="1" x14ac:dyDescent="0.2">
      <c r="A55" s="464" t="s">
        <v>321</v>
      </c>
      <c r="B55" s="460">
        <v>109.9289122</v>
      </c>
      <c r="C55" s="461">
        <v>97.222999999999999</v>
      </c>
      <c r="D55" s="461">
        <v>-12.7059122</v>
      </c>
      <c r="E55" s="462">
        <v>0.88441701145115126</v>
      </c>
      <c r="F55" s="460">
        <v>112.59245209999999</v>
      </c>
      <c r="G55" s="461">
        <v>56.296226049999987</v>
      </c>
      <c r="H55" s="461">
        <v>9.702</v>
      </c>
      <c r="I55" s="461">
        <v>55.749000000000002</v>
      </c>
      <c r="J55" s="461">
        <v>-0.54722604999998481</v>
      </c>
      <c r="K55" s="463">
        <v>0.49513976257028341</v>
      </c>
      <c r="L55" s="150"/>
      <c r="M55" s="459" t="str">
        <f t="shared" si="0"/>
        <v/>
      </c>
    </row>
    <row r="56" spans="1:13" ht="14.45" customHeight="1" x14ac:dyDescent="0.2">
      <c r="A56" s="464" t="s">
        <v>322</v>
      </c>
      <c r="B56" s="460">
        <v>699.98757680000006</v>
      </c>
      <c r="C56" s="461">
        <v>703.72699999999998</v>
      </c>
      <c r="D56" s="461">
        <v>3.7394231999999192</v>
      </c>
      <c r="E56" s="462">
        <v>1.0053421279518913</v>
      </c>
      <c r="F56" s="460">
        <v>723.062138599999</v>
      </c>
      <c r="G56" s="461">
        <v>361.5310692999995</v>
      </c>
      <c r="H56" s="461">
        <v>22.623999999999999</v>
      </c>
      <c r="I56" s="461">
        <v>424.93799999999999</v>
      </c>
      <c r="J56" s="461">
        <v>63.406930700000487</v>
      </c>
      <c r="K56" s="463">
        <v>0.58769222908389274</v>
      </c>
      <c r="L56" s="150"/>
      <c r="M56" s="459" t="str">
        <f t="shared" si="0"/>
        <v/>
      </c>
    </row>
    <row r="57" spans="1:13" ht="14.45" customHeight="1" x14ac:dyDescent="0.2">
      <c r="A57" s="464" t="s">
        <v>323</v>
      </c>
      <c r="B57" s="460">
        <v>282.55810919999999</v>
      </c>
      <c r="C57" s="461">
        <v>463.28982000000002</v>
      </c>
      <c r="D57" s="461">
        <v>180.73171080000003</v>
      </c>
      <c r="E57" s="462">
        <v>1.639626699483874</v>
      </c>
      <c r="F57" s="460">
        <v>486.39444910000003</v>
      </c>
      <c r="G57" s="461">
        <v>243.19722455000004</v>
      </c>
      <c r="H57" s="461">
        <v>124.09485000000001</v>
      </c>
      <c r="I57" s="461">
        <v>607.49436000000003</v>
      </c>
      <c r="J57" s="461">
        <v>364.29713544999998</v>
      </c>
      <c r="K57" s="463">
        <v>1.248974697643193</v>
      </c>
      <c r="L57" s="150"/>
      <c r="M57" s="459" t="str">
        <f t="shared" si="0"/>
        <v/>
      </c>
    </row>
    <row r="58" spans="1:13" ht="14.45" customHeight="1" x14ac:dyDescent="0.2">
      <c r="A58" s="464" t="s">
        <v>324</v>
      </c>
      <c r="B58" s="460">
        <v>19.878296800000001</v>
      </c>
      <c r="C58" s="461">
        <v>171.35228000000001</v>
      </c>
      <c r="D58" s="461">
        <v>151.47398320000002</v>
      </c>
      <c r="E58" s="462">
        <v>8.6200684960091749</v>
      </c>
      <c r="F58" s="460">
        <v>199.24754440000001</v>
      </c>
      <c r="G58" s="461">
        <v>99.623772200000019</v>
      </c>
      <c r="H58" s="461">
        <v>58.485759999999999</v>
      </c>
      <c r="I58" s="461">
        <v>234.27117000000001</v>
      </c>
      <c r="J58" s="461">
        <v>134.64739779999999</v>
      </c>
      <c r="K58" s="463">
        <v>1.1757794591921706</v>
      </c>
      <c r="L58" s="150"/>
      <c r="M58" s="459" t="str">
        <f t="shared" si="0"/>
        <v/>
      </c>
    </row>
    <row r="59" spans="1:13" ht="14.45" customHeight="1" x14ac:dyDescent="0.2">
      <c r="A59" s="464" t="s">
        <v>325</v>
      </c>
      <c r="B59" s="460">
        <v>19.878296800000001</v>
      </c>
      <c r="C59" s="461">
        <v>171.35228000000001</v>
      </c>
      <c r="D59" s="461">
        <v>151.47398320000002</v>
      </c>
      <c r="E59" s="462">
        <v>8.6200684960091749</v>
      </c>
      <c r="F59" s="460">
        <v>199.24754440000001</v>
      </c>
      <c r="G59" s="461">
        <v>99.623772200000019</v>
      </c>
      <c r="H59" s="461">
        <v>58.485759999999999</v>
      </c>
      <c r="I59" s="461">
        <v>234.27117000000001</v>
      </c>
      <c r="J59" s="461">
        <v>134.64739779999999</v>
      </c>
      <c r="K59" s="463">
        <v>1.1757794591921706</v>
      </c>
      <c r="L59" s="150"/>
      <c r="M59" s="459" t="str">
        <f t="shared" si="0"/>
        <v>X</v>
      </c>
    </row>
    <row r="60" spans="1:13" ht="14.45" customHeight="1" x14ac:dyDescent="0.2">
      <c r="A60" s="464" t="s">
        <v>326</v>
      </c>
      <c r="B60" s="460">
        <v>4.6417763000000001</v>
      </c>
      <c r="C60" s="461">
        <v>7.3299399999999997</v>
      </c>
      <c r="D60" s="461">
        <v>2.6881636999999996</v>
      </c>
      <c r="E60" s="462">
        <v>1.5791239228827119</v>
      </c>
      <c r="F60" s="460">
        <v>4.6417763999999995</v>
      </c>
      <c r="G60" s="461">
        <v>2.3208881999999997</v>
      </c>
      <c r="H60" s="461">
        <v>0</v>
      </c>
      <c r="I60" s="461">
        <v>0</v>
      </c>
      <c r="J60" s="461">
        <v>-2.3208881999999997</v>
      </c>
      <c r="K60" s="463">
        <v>0</v>
      </c>
      <c r="L60" s="150"/>
      <c r="M60" s="459" t="str">
        <f t="shared" si="0"/>
        <v/>
      </c>
    </row>
    <row r="61" spans="1:13" ht="14.45" customHeight="1" x14ac:dyDescent="0.2">
      <c r="A61" s="464" t="s">
        <v>327</v>
      </c>
      <c r="B61" s="460">
        <v>0.85124810000000006</v>
      </c>
      <c r="C61" s="461">
        <v>0</v>
      </c>
      <c r="D61" s="461">
        <v>-0.85124810000000006</v>
      </c>
      <c r="E61" s="462">
        <v>0</v>
      </c>
      <c r="F61" s="460">
        <v>1.6809684999999999</v>
      </c>
      <c r="G61" s="461">
        <v>0.84048425000000004</v>
      </c>
      <c r="H61" s="461">
        <v>0</v>
      </c>
      <c r="I61" s="461">
        <v>0.25</v>
      </c>
      <c r="J61" s="461">
        <v>-0.59048425000000004</v>
      </c>
      <c r="K61" s="463">
        <v>0.14872378631723321</v>
      </c>
      <c r="L61" s="150"/>
      <c r="M61" s="459" t="str">
        <f t="shared" si="0"/>
        <v/>
      </c>
    </row>
    <row r="62" spans="1:13" ht="14.45" customHeight="1" x14ac:dyDescent="0.2">
      <c r="A62" s="464" t="s">
        <v>328</v>
      </c>
      <c r="B62" s="460">
        <v>7.0000001000000003</v>
      </c>
      <c r="C62" s="461">
        <v>2.6738600000000003</v>
      </c>
      <c r="D62" s="461">
        <v>-4.3261400999999999</v>
      </c>
      <c r="E62" s="462">
        <v>0.38197999454314296</v>
      </c>
      <c r="F62" s="460">
        <v>184.17481229999999</v>
      </c>
      <c r="G62" s="461">
        <v>92.087406149999993</v>
      </c>
      <c r="H62" s="461">
        <v>0</v>
      </c>
      <c r="I62" s="461">
        <v>66.219039999999993</v>
      </c>
      <c r="J62" s="461">
        <v>-25.86836615</v>
      </c>
      <c r="K62" s="463">
        <v>0.35954449565088548</v>
      </c>
      <c r="L62" s="150"/>
      <c r="M62" s="459" t="str">
        <f t="shared" si="0"/>
        <v/>
      </c>
    </row>
    <row r="63" spans="1:13" ht="14.45" customHeight="1" x14ac:dyDescent="0.2">
      <c r="A63" s="464" t="s">
        <v>329</v>
      </c>
      <c r="B63" s="460">
        <v>7.3852722999999996</v>
      </c>
      <c r="C63" s="461">
        <v>11.118079999999999</v>
      </c>
      <c r="D63" s="461">
        <v>3.7328076999999995</v>
      </c>
      <c r="E63" s="462">
        <v>1.5054394135203382</v>
      </c>
      <c r="F63" s="460">
        <v>8.7499871999999996</v>
      </c>
      <c r="G63" s="461">
        <v>4.3749935999999998</v>
      </c>
      <c r="H63" s="461">
        <v>4.0115600000000002</v>
      </c>
      <c r="I63" s="461">
        <v>19.993130000000001</v>
      </c>
      <c r="J63" s="461">
        <v>15.618136400000001</v>
      </c>
      <c r="K63" s="463">
        <v>2.2849324853869502</v>
      </c>
      <c r="L63" s="150"/>
      <c r="M63" s="459" t="str">
        <f t="shared" si="0"/>
        <v/>
      </c>
    </row>
    <row r="64" spans="1:13" ht="14.45" customHeight="1" x14ac:dyDescent="0.2">
      <c r="A64" s="464" t="s">
        <v>330</v>
      </c>
      <c r="B64" s="460">
        <v>0</v>
      </c>
      <c r="C64" s="461">
        <v>11.991100000000001</v>
      </c>
      <c r="D64" s="461">
        <v>11.991100000000001</v>
      </c>
      <c r="E64" s="462">
        <v>0</v>
      </c>
      <c r="F64" s="460">
        <v>0</v>
      </c>
      <c r="G64" s="461">
        <v>0</v>
      </c>
      <c r="H64" s="461">
        <v>0</v>
      </c>
      <c r="I64" s="461">
        <v>0</v>
      </c>
      <c r="J64" s="461">
        <v>0</v>
      </c>
      <c r="K64" s="463">
        <v>0</v>
      </c>
      <c r="L64" s="150"/>
      <c r="M64" s="459" t="str">
        <f t="shared" si="0"/>
        <v/>
      </c>
    </row>
    <row r="65" spans="1:13" ht="14.45" customHeight="1" x14ac:dyDescent="0.2">
      <c r="A65" s="464" t="s">
        <v>331</v>
      </c>
      <c r="B65" s="460">
        <v>0</v>
      </c>
      <c r="C65" s="461">
        <v>128.1721</v>
      </c>
      <c r="D65" s="461">
        <v>128.1721</v>
      </c>
      <c r="E65" s="462">
        <v>0</v>
      </c>
      <c r="F65" s="460">
        <v>0</v>
      </c>
      <c r="G65" s="461">
        <v>0</v>
      </c>
      <c r="H65" s="461">
        <v>6.5339999999999998</v>
      </c>
      <c r="I65" s="461">
        <v>64.057400000000001</v>
      </c>
      <c r="J65" s="461">
        <v>64.057400000000001</v>
      </c>
      <c r="K65" s="463">
        <v>0</v>
      </c>
      <c r="L65" s="150"/>
      <c r="M65" s="459" t="str">
        <f t="shared" si="0"/>
        <v/>
      </c>
    </row>
    <row r="66" spans="1:13" ht="14.45" customHeight="1" x14ac:dyDescent="0.2">
      <c r="A66" s="464" t="s">
        <v>332</v>
      </c>
      <c r="B66" s="460">
        <v>0</v>
      </c>
      <c r="C66" s="461">
        <v>10.067200000000001</v>
      </c>
      <c r="D66" s="461">
        <v>10.067200000000001</v>
      </c>
      <c r="E66" s="462">
        <v>0</v>
      </c>
      <c r="F66" s="460">
        <v>0</v>
      </c>
      <c r="G66" s="461">
        <v>0</v>
      </c>
      <c r="H66" s="461">
        <v>47.940199999999997</v>
      </c>
      <c r="I66" s="461">
        <v>83.75160000000001</v>
      </c>
      <c r="J66" s="461">
        <v>83.75160000000001</v>
      </c>
      <c r="K66" s="463">
        <v>0</v>
      </c>
      <c r="L66" s="150"/>
      <c r="M66" s="459" t="str">
        <f t="shared" si="0"/>
        <v/>
      </c>
    </row>
    <row r="67" spans="1:13" ht="14.45" customHeight="1" x14ac:dyDescent="0.2">
      <c r="A67" s="464" t="s">
        <v>333</v>
      </c>
      <c r="B67" s="460">
        <v>0</v>
      </c>
      <c r="C67" s="461">
        <v>0.91400000000000003</v>
      </c>
      <c r="D67" s="461">
        <v>0.91400000000000003</v>
      </c>
      <c r="E67" s="462">
        <v>0</v>
      </c>
      <c r="F67" s="460">
        <v>0</v>
      </c>
      <c r="G67" s="461">
        <v>0</v>
      </c>
      <c r="H67" s="461">
        <v>0.27300000000000002</v>
      </c>
      <c r="I67" s="461">
        <v>3.7589999999999999</v>
      </c>
      <c r="J67" s="461">
        <v>3.7589999999999999</v>
      </c>
      <c r="K67" s="463">
        <v>0</v>
      </c>
      <c r="L67" s="150"/>
      <c r="M67" s="459" t="str">
        <f t="shared" si="0"/>
        <v/>
      </c>
    </row>
    <row r="68" spans="1:13" ht="14.45" customHeight="1" x14ac:dyDescent="0.2">
      <c r="A68" s="464" t="s">
        <v>334</v>
      </c>
      <c r="B68" s="460">
        <v>0</v>
      </c>
      <c r="C68" s="461">
        <v>0.91400000000000003</v>
      </c>
      <c r="D68" s="461">
        <v>0.91400000000000003</v>
      </c>
      <c r="E68" s="462">
        <v>0</v>
      </c>
      <c r="F68" s="460">
        <v>0</v>
      </c>
      <c r="G68" s="461">
        <v>0</v>
      </c>
      <c r="H68" s="461">
        <v>0.27300000000000002</v>
      </c>
      <c r="I68" s="461">
        <v>3.7589999999999999</v>
      </c>
      <c r="J68" s="461">
        <v>3.7589999999999999</v>
      </c>
      <c r="K68" s="463">
        <v>0</v>
      </c>
      <c r="L68" s="150"/>
      <c r="M68" s="459" t="str">
        <f t="shared" si="0"/>
        <v>X</v>
      </c>
    </row>
    <row r="69" spans="1:13" ht="14.45" customHeight="1" x14ac:dyDescent="0.2">
      <c r="A69" s="464" t="s">
        <v>335</v>
      </c>
      <c r="B69" s="460">
        <v>0</v>
      </c>
      <c r="C69" s="461">
        <v>0.91400000000000003</v>
      </c>
      <c r="D69" s="461">
        <v>0.91400000000000003</v>
      </c>
      <c r="E69" s="462">
        <v>0</v>
      </c>
      <c r="F69" s="460">
        <v>0</v>
      </c>
      <c r="G69" s="461">
        <v>0</v>
      </c>
      <c r="H69" s="461">
        <v>0.27300000000000002</v>
      </c>
      <c r="I69" s="461">
        <v>3.7589999999999999</v>
      </c>
      <c r="J69" s="461">
        <v>3.7589999999999999</v>
      </c>
      <c r="K69" s="463">
        <v>0</v>
      </c>
      <c r="L69" s="150"/>
      <c r="M69" s="459" t="str">
        <f t="shared" si="0"/>
        <v/>
      </c>
    </row>
    <row r="70" spans="1:13" ht="14.45" customHeight="1" x14ac:dyDescent="0.2">
      <c r="A70" s="464" t="s">
        <v>336</v>
      </c>
      <c r="B70" s="460">
        <v>0</v>
      </c>
      <c r="C70" s="461">
        <v>0</v>
      </c>
      <c r="D70" s="461">
        <v>0</v>
      </c>
      <c r="E70" s="462">
        <v>0</v>
      </c>
      <c r="F70" s="460">
        <v>0</v>
      </c>
      <c r="G70" s="461">
        <v>0</v>
      </c>
      <c r="H70" s="461">
        <v>3.9605999999999999</v>
      </c>
      <c r="I70" s="461">
        <v>4.6741000000000001</v>
      </c>
      <c r="J70" s="461">
        <v>4.6741000000000001</v>
      </c>
      <c r="K70" s="463">
        <v>0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337</v>
      </c>
      <c r="B71" s="460">
        <v>0</v>
      </c>
      <c r="C71" s="461">
        <v>0</v>
      </c>
      <c r="D71" s="461">
        <v>0</v>
      </c>
      <c r="E71" s="462">
        <v>0</v>
      </c>
      <c r="F71" s="460">
        <v>0</v>
      </c>
      <c r="G71" s="461">
        <v>0</v>
      </c>
      <c r="H71" s="461">
        <v>3.9605999999999999</v>
      </c>
      <c r="I71" s="461">
        <v>4.6741000000000001</v>
      </c>
      <c r="J71" s="461">
        <v>4.6741000000000001</v>
      </c>
      <c r="K71" s="463">
        <v>0</v>
      </c>
      <c r="L71" s="150"/>
      <c r="M71" s="459" t="str">
        <f t="shared" si="1"/>
        <v>X</v>
      </c>
    </row>
    <row r="72" spans="1:13" ht="14.45" customHeight="1" x14ac:dyDescent="0.2">
      <c r="A72" s="464" t="s">
        <v>338</v>
      </c>
      <c r="B72" s="460">
        <v>0</v>
      </c>
      <c r="C72" s="461">
        <v>0</v>
      </c>
      <c r="D72" s="461">
        <v>0</v>
      </c>
      <c r="E72" s="462">
        <v>0</v>
      </c>
      <c r="F72" s="460">
        <v>0</v>
      </c>
      <c r="G72" s="461">
        <v>0</v>
      </c>
      <c r="H72" s="461">
        <v>3.9605999999999999</v>
      </c>
      <c r="I72" s="461">
        <v>4.6741000000000001</v>
      </c>
      <c r="J72" s="461">
        <v>4.6741000000000001</v>
      </c>
      <c r="K72" s="463">
        <v>0</v>
      </c>
      <c r="L72" s="150"/>
      <c r="M72" s="459" t="str">
        <f t="shared" si="1"/>
        <v/>
      </c>
    </row>
    <row r="73" spans="1:13" ht="14.45" customHeight="1" x14ac:dyDescent="0.2">
      <c r="A73" s="464" t="s">
        <v>339</v>
      </c>
      <c r="B73" s="460">
        <v>262.6798124</v>
      </c>
      <c r="C73" s="461">
        <v>291.02353999999997</v>
      </c>
      <c r="D73" s="461">
        <v>28.343727599999966</v>
      </c>
      <c r="E73" s="462">
        <v>1.1079021921823178</v>
      </c>
      <c r="F73" s="460">
        <v>287.14690469999999</v>
      </c>
      <c r="G73" s="461">
        <v>143.57345235</v>
      </c>
      <c r="H73" s="461">
        <v>61.375489999999999</v>
      </c>
      <c r="I73" s="461">
        <v>364.79009000000002</v>
      </c>
      <c r="J73" s="461">
        <v>221.21663765000002</v>
      </c>
      <c r="K73" s="463">
        <v>1.2703953413014102</v>
      </c>
      <c r="L73" s="150"/>
      <c r="M73" s="459" t="str">
        <f t="shared" si="1"/>
        <v/>
      </c>
    </row>
    <row r="74" spans="1:13" ht="14.45" customHeight="1" x14ac:dyDescent="0.2">
      <c r="A74" s="464" t="s">
        <v>340</v>
      </c>
      <c r="B74" s="460">
        <v>43.058804500000001</v>
      </c>
      <c r="C74" s="461">
        <v>37.014000000000003</v>
      </c>
      <c r="D74" s="461">
        <v>-6.0448044999999979</v>
      </c>
      <c r="E74" s="462">
        <v>0.85961513399657907</v>
      </c>
      <c r="F74" s="460">
        <v>10.401312900000001</v>
      </c>
      <c r="G74" s="461">
        <v>5.2006564500000003</v>
      </c>
      <c r="H74" s="461">
        <v>8.3785499999999988</v>
      </c>
      <c r="I74" s="461">
        <v>45.076949999999997</v>
      </c>
      <c r="J74" s="461">
        <v>39.87629355</v>
      </c>
      <c r="K74" s="463">
        <v>4.3337750179595114</v>
      </c>
      <c r="L74" s="150"/>
      <c r="M74" s="459" t="str">
        <f t="shared" si="1"/>
        <v>X</v>
      </c>
    </row>
    <row r="75" spans="1:13" ht="14.45" customHeight="1" x14ac:dyDescent="0.2">
      <c r="A75" s="464" t="s">
        <v>341</v>
      </c>
      <c r="B75" s="460">
        <v>33.471137499999998</v>
      </c>
      <c r="C75" s="461">
        <v>26.341099999999997</v>
      </c>
      <c r="D75" s="461">
        <v>-7.1300375000000003</v>
      </c>
      <c r="E75" s="462">
        <v>0.78697952825774142</v>
      </c>
      <c r="F75" s="460">
        <v>0</v>
      </c>
      <c r="G75" s="461">
        <v>0</v>
      </c>
      <c r="H75" s="461">
        <v>6.9503000000000004</v>
      </c>
      <c r="I75" s="461">
        <v>35.089400000000005</v>
      </c>
      <c r="J75" s="461">
        <v>35.089400000000005</v>
      </c>
      <c r="K75" s="463">
        <v>0</v>
      </c>
      <c r="L75" s="150"/>
      <c r="M75" s="459" t="str">
        <f t="shared" si="1"/>
        <v/>
      </c>
    </row>
    <row r="76" spans="1:13" ht="14.45" customHeight="1" x14ac:dyDescent="0.2">
      <c r="A76" s="464" t="s">
        <v>342</v>
      </c>
      <c r="B76" s="460">
        <v>9.5876669999999997</v>
      </c>
      <c r="C76" s="461">
        <v>10.6729</v>
      </c>
      <c r="D76" s="461">
        <v>1.0852330000000006</v>
      </c>
      <c r="E76" s="462">
        <v>1.1131905186110449</v>
      </c>
      <c r="F76" s="460">
        <v>10.401312900000001</v>
      </c>
      <c r="G76" s="461">
        <v>5.2006564500000003</v>
      </c>
      <c r="H76" s="461">
        <v>1.42825</v>
      </c>
      <c r="I76" s="461">
        <v>9.9875499999999988</v>
      </c>
      <c r="J76" s="461">
        <v>4.7868935499999985</v>
      </c>
      <c r="K76" s="463">
        <v>0.96022012759562292</v>
      </c>
      <c r="L76" s="150"/>
      <c r="M76" s="459" t="str">
        <f t="shared" si="1"/>
        <v/>
      </c>
    </row>
    <row r="77" spans="1:13" ht="14.45" customHeight="1" x14ac:dyDescent="0.2">
      <c r="A77" s="464" t="s">
        <v>343</v>
      </c>
      <c r="B77" s="460">
        <v>5.5245898999999996</v>
      </c>
      <c r="C77" s="461">
        <v>4.3514999999999997</v>
      </c>
      <c r="D77" s="461">
        <v>-1.1730898999999999</v>
      </c>
      <c r="E77" s="462">
        <v>0.78766027501878466</v>
      </c>
      <c r="F77" s="460">
        <v>3.9097379999999999</v>
      </c>
      <c r="G77" s="461">
        <v>1.954869</v>
      </c>
      <c r="H77" s="461">
        <v>0.69769000000000003</v>
      </c>
      <c r="I77" s="461">
        <v>5.9618900000000004</v>
      </c>
      <c r="J77" s="461">
        <v>4.0070209999999999</v>
      </c>
      <c r="K77" s="463">
        <v>1.5248822299601663</v>
      </c>
      <c r="L77" s="150"/>
      <c r="M77" s="459" t="str">
        <f t="shared" si="1"/>
        <v>X</v>
      </c>
    </row>
    <row r="78" spans="1:13" ht="14.45" customHeight="1" x14ac:dyDescent="0.2">
      <c r="A78" s="464" t="s">
        <v>344</v>
      </c>
      <c r="B78" s="460">
        <v>1.62</v>
      </c>
      <c r="C78" s="461">
        <v>0.54</v>
      </c>
      <c r="D78" s="461">
        <v>-1.08</v>
      </c>
      <c r="E78" s="462">
        <v>0.33333333333333331</v>
      </c>
      <c r="F78" s="460">
        <v>0</v>
      </c>
      <c r="G78" s="461">
        <v>0</v>
      </c>
      <c r="H78" s="461">
        <v>0</v>
      </c>
      <c r="I78" s="461">
        <v>0</v>
      </c>
      <c r="J78" s="461">
        <v>0</v>
      </c>
      <c r="K78" s="463">
        <v>0</v>
      </c>
      <c r="L78" s="150"/>
      <c r="M78" s="459" t="str">
        <f t="shared" si="1"/>
        <v/>
      </c>
    </row>
    <row r="79" spans="1:13" ht="14.45" customHeight="1" x14ac:dyDescent="0.2">
      <c r="A79" s="464" t="s">
        <v>345</v>
      </c>
      <c r="B79" s="460">
        <v>3.9045898999999999</v>
      </c>
      <c r="C79" s="461">
        <v>3.8115000000000001</v>
      </c>
      <c r="D79" s="461">
        <v>-9.3089899999999837E-2</v>
      </c>
      <c r="E79" s="462">
        <v>0.97615885345603137</v>
      </c>
      <c r="F79" s="460">
        <v>3.9097379999999999</v>
      </c>
      <c r="G79" s="461">
        <v>1.954869</v>
      </c>
      <c r="H79" s="461">
        <v>0.69769000000000003</v>
      </c>
      <c r="I79" s="461">
        <v>5.9618900000000004</v>
      </c>
      <c r="J79" s="461">
        <v>4.0070209999999999</v>
      </c>
      <c r="K79" s="463">
        <v>1.5248822299601663</v>
      </c>
      <c r="L79" s="150"/>
      <c r="M79" s="459" t="str">
        <f t="shared" si="1"/>
        <v/>
      </c>
    </row>
    <row r="80" spans="1:13" ht="14.45" customHeight="1" x14ac:dyDescent="0.2">
      <c r="A80" s="464" t="s">
        <v>346</v>
      </c>
      <c r="B80" s="460">
        <v>173.69156479999998</v>
      </c>
      <c r="C80" s="461">
        <v>198.85031000000001</v>
      </c>
      <c r="D80" s="461">
        <v>25.158745200000027</v>
      </c>
      <c r="E80" s="462">
        <v>1.1448472482182395</v>
      </c>
      <c r="F80" s="460">
        <v>211.93287129999999</v>
      </c>
      <c r="G80" s="461">
        <v>105.96643564999999</v>
      </c>
      <c r="H80" s="461">
        <v>42.210250000000002</v>
      </c>
      <c r="I80" s="461">
        <v>251.58250000000001</v>
      </c>
      <c r="J80" s="461">
        <v>145.61606435000002</v>
      </c>
      <c r="K80" s="463">
        <v>1.187085790216442</v>
      </c>
      <c r="L80" s="150"/>
      <c r="M80" s="459" t="str">
        <f t="shared" si="1"/>
        <v>X</v>
      </c>
    </row>
    <row r="81" spans="1:13" ht="14.45" customHeight="1" x14ac:dyDescent="0.2">
      <c r="A81" s="464" t="s">
        <v>347</v>
      </c>
      <c r="B81" s="460">
        <v>125.0876973</v>
      </c>
      <c r="C81" s="461">
        <v>124.50202</v>
      </c>
      <c r="D81" s="461">
        <v>-0.5856773000000004</v>
      </c>
      <c r="E81" s="462">
        <v>0.99531786648374088</v>
      </c>
      <c r="F81" s="460">
        <v>136.11167040000001</v>
      </c>
      <c r="G81" s="461">
        <v>68.055835200000004</v>
      </c>
      <c r="H81" s="461">
        <v>12.613910000000001</v>
      </c>
      <c r="I81" s="461">
        <v>67.555859999999996</v>
      </c>
      <c r="J81" s="461">
        <v>-0.49997520000000861</v>
      </c>
      <c r="K81" s="463">
        <v>0.49632672791002636</v>
      </c>
      <c r="L81" s="150"/>
      <c r="M81" s="459" t="str">
        <f t="shared" si="1"/>
        <v/>
      </c>
    </row>
    <row r="82" spans="1:13" ht="14.45" customHeight="1" x14ac:dyDescent="0.2">
      <c r="A82" s="464" t="s">
        <v>348</v>
      </c>
      <c r="B82" s="460">
        <v>3.0217182999999999</v>
      </c>
      <c r="C82" s="461">
        <v>6.3835600000000001</v>
      </c>
      <c r="D82" s="461">
        <v>3.3618417000000003</v>
      </c>
      <c r="E82" s="462">
        <v>2.1125595989540127</v>
      </c>
      <c r="F82" s="460">
        <v>3.8489070000000001</v>
      </c>
      <c r="G82" s="461">
        <v>1.9244535</v>
      </c>
      <c r="H82" s="461">
        <v>20.524630000000002</v>
      </c>
      <c r="I82" s="461">
        <v>143.76151000000002</v>
      </c>
      <c r="J82" s="461">
        <v>141.83705650000002</v>
      </c>
      <c r="K82" s="463">
        <v>37.351255824056025</v>
      </c>
      <c r="L82" s="150"/>
      <c r="M82" s="459" t="str">
        <f t="shared" si="1"/>
        <v/>
      </c>
    </row>
    <row r="83" spans="1:13" ht="14.45" customHeight="1" x14ac:dyDescent="0.2">
      <c r="A83" s="464" t="s">
        <v>349</v>
      </c>
      <c r="B83" s="460">
        <v>5.8321491999999999</v>
      </c>
      <c r="C83" s="461">
        <v>5.8150399999999998</v>
      </c>
      <c r="D83" s="461">
        <v>-1.7109200000000158E-2</v>
      </c>
      <c r="E83" s="462">
        <v>0.99706639878143033</v>
      </c>
      <c r="F83" s="460">
        <v>6.1772938999999996</v>
      </c>
      <c r="G83" s="461">
        <v>3.0886469500000002</v>
      </c>
      <c r="H83" s="461">
        <v>0.56955999999999996</v>
      </c>
      <c r="I83" s="461">
        <v>3.3521300000000003</v>
      </c>
      <c r="J83" s="461">
        <v>0.26348305000000005</v>
      </c>
      <c r="K83" s="463">
        <v>0.54265347484923787</v>
      </c>
      <c r="L83" s="150"/>
      <c r="M83" s="459" t="str">
        <f t="shared" si="1"/>
        <v/>
      </c>
    </row>
    <row r="84" spans="1:13" ht="14.45" customHeight="1" x14ac:dyDescent="0.2">
      <c r="A84" s="464" t="s">
        <v>350</v>
      </c>
      <c r="B84" s="460">
        <v>39.75</v>
      </c>
      <c r="C84" s="461">
        <v>62.14969</v>
      </c>
      <c r="D84" s="461">
        <v>22.39969</v>
      </c>
      <c r="E84" s="462">
        <v>1.5635142138364779</v>
      </c>
      <c r="F84" s="460">
        <v>65.795000000000002</v>
      </c>
      <c r="G84" s="461">
        <v>32.897500000000001</v>
      </c>
      <c r="H84" s="461">
        <v>8.5021500000000003</v>
      </c>
      <c r="I84" s="461">
        <v>36.912999999999997</v>
      </c>
      <c r="J84" s="461">
        <v>4.0154999999999959</v>
      </c>
      <c r="K84" s="463">
        <v>0.56103047344023094</v>
      </c>
      <c r="L84" s="150"/>
      <c r="M84" s="459" t="str">
        <f t="shared" si="1"/>
        <v/>
      </c>
    </row>
    <row r="85" spans="1:13" ht="14.45" customHeight="1" x14ac:dyDescent="0.2">
      <c r="A85" s="464" t="s">
        <v>351</v>
      </c>
      <c r="B85" s="460">
        <v>40.404853199999998</v>
      </c>
      <c r="C85" s="461">
        <v>50.457730000000005</v>
      </c>
      <c r="D85" s="461">
        <v>10.052876800000007</v>
      </c>
      <c r="E85" s="462">
        <v>1.2488036956906952</v>
      </c>
      <c r="F85" s="460">
        <v>60.9029825</v>
      </c>
      <c r="G85" s="461">
        <v>30.451491249999997</v>
      </c>
      <c r="H85" s="461">
        <v>10.089</v>
      </c>
      <c r="I85" s="461">
        <v>33.842649999999999</v>
      </c>
      <c r="J85" s="461">
        <v>3.3911587500000024</v>
      </c>
      <c r="K85" s="463">
        <v>0.55568132480211452</v>
      </c>
      <c r="L85" s="150"/>
      <c r="M85" s="459" t="str">
        <f t="shared" si="1"/>
        <v>X</v>
      </c>
    </row>
    <row r="86" spans="1:13" ht="14.45" customHeight="1" x14ac:dyDescent="0.2">
      <c r="A86" s="464" t="s">
        <v>352</v>
      </c>
      <c r="B86" s="460">
        <v>28</v>
      </c>
      <c r="C86" s="461">
        <v>40.942879999999995</v>
      </c>
      <c r="D86" s="461">
        <v>12.942879999999995</v>
      </c>
      <c r="E86" s="462">
        <v>1.4622457142857141</v>
      </c>
      <c r="F86" s="460">
        <v>31.880575</v>
      </c>
      <c r="G86" s="461">
        <v>15.9402875</v>
      </c>
      <c r="H86" s="461">
        <v>0</v>
      </c>
      <c r="I86" s="461">
        <v>20.032900000000001</v>
      </c>
      <c r="J86" s="461">
        <v>4.0926125000000013</v>
      </c>
      <c r="K86" s="463">
        <v>0.62837323354425079</v>
      </c>
      <c r="L86" s="150"/>
      <c r="M86" s="459" t="str">
        <f t="shared" si="1"/>
        <v/>
      </c>
    </row>
    <row r="87" spans="1:13" ht="14.45" customHeight="1" x14ac:dyDescent="0.2">
      <c r="A87" s="464" t="s">
        <v>353</v>
      </c>
      <c r="B87" s="460">
        <v>1</v>
      </c>
      <c r="C87" s="461">
        <v>0.77760000000000007</v>
      </c>
      <c r="D87" s="461">
        <v>-0.22239999999999993</v>
      </c>
      <c r="E87" s="462">
        <v>0.77760000000000007</v>
      </c>
      <c r="F87" s="460">
        <v>7</v>
      </c>
      <c r="G87" s="461">
        <v>3.5</v>
      </c>
      <c r="H87" s="461">
        <v>0</v>
      </c>
      <c r="I87" s="461">
        <v>2.6619999999999999</v>
      </c>
      <c r="J87" s="461">
        <v>-0.83800000000000008</v>
      </c>
      <c r="K87" s="463">
        <v>0.38028571428571428</v>
      </c>
      <c r="L87" s="150"/>
      <c r="M87" s="459" t="str">
        <f t="shared" si="1"/>
        <v/>
      </c>
    </row>
    <row r="88" spans="1:13" ht="14.45" customHeight="1" x14ac:dyDescent="0.2">
      <c r="A88" s="464" t="s">
        <v>354</v>
      </c>
      <c r="B88" s="460">
        <v>11.4048532</v>
      </c>
      <c r="C88" s="461">
        <v>2.4660000000000002</v>
      </c>
      <c r="D88" s="461">
        <v>-8.9388532000000005</v>
      </c>
      <c r="E88" s="462">
        <v>0.21622373885531471</v>
      </c>
      <c r="F88" s="460">
        <v>12.122641100000001</v>
      </c>
      <c r="G88" s="461">
        <v>6.0613205500000014</v>
      </c>
      <c r="H88" s="461">
        <v>3.1680000000000001</v>
      </c>
      <c r="I88" s="461">
        <v>3.1680000000000001</v>
      </c>
      <c r="J88" s="461">
        <v>-2.8933205500000012</v>
      </c>
      <c r="K88" s="463">
        <v>0.26132919170559293</v>
      </c>
      <c r="L88" s="150"/>
      <c r="M88" s="459" t="str">
        <f t="shared" si="1"/>
        <v/>
      </c>
    </row>
    <row r="89" spans="1:13" ht="14.45" customHeight="1" x14ac:dyDescent="0.2">
      <c r="A89" s="464" t="s">
        <v>355</v>
      </c>
      <c r="B89" s="460">
        <v>0</v>
      </c>
      <c r="C89" s="461">
        <v>6.2712500000000002</v>
      </c>
      <c r="D89" s="461">
        <v>6.2712500000000002</v>
      </c>
      <c r="E89" s="462">
        <v>0</v>
      </c>
      <c r="F89" s="460">
        <v>9.8997664000000007</v>
      </c>
      <c r="G89" s="461">
        <v>4.9498832000000004</v>
      </c>
      <c r="H89" s="461">
        <v>6.9210000000000003</v>
      </c>
      <c r="I89" s="461">
        <v>7.9797500000000001</v>
      </c>
      <c r="J89" s="461">
        <v>3.0298667999999997</v>
      </c>
      <c r="K89" s="463">
        <v>0.80605437316177475</v>
      </c>
      <c r="L89" s="150"/>
      <c r="M89" s="459" t="str">
        <f t="shared" si="1"/>
        <v/>
      </c>
    </row>
    <row r="90" spans="1:13" ht="14.45" customHeight="1" x14ac:dyDescent="0.2">
      <c r="A90" s="464" t="s">
        <v>356</v>
      </c>
      <c r="B90" s="460">
        <v>0</v>
      </c>
      <c r="C90" s="461">
        <v>0.35</v>
      </c>
      <c r="D90" s="461">
        <v>0.35</v>
      </c>
      <c r="E90" s="462">
        <v>0</v>
      </c>
      <c r="F90" s="460">
        <v>0</v>
      </c>
      <c r="G90" s="461">
        <v>0</v>
      </c>
      <c r="H90" s="461">
        <v>0</v>
      </c>
      <c r="I90" s="461">
        <v>28.3261</v>
      </c>
      <c r="J90" s="461">
        <v>28.3261</v>
      </c>
      <c r="K90" s="463">
        <v>0</v>
      </c>
      <c r="L90" s="150"/>
      <c r="M90" s="459" t="str">
        <f t="shared" si="1"/>
        <v>X</v>
      </c>
    </row>
    <row r="91" spans="1:13" ht="14.45" customHeight="1" x14ac:dyDescent="0.2">
      <c r="A91" s="464" t="s">
        <v>357</v>
      </c>
      <c r="B91" s="460">
        <v>0</v>
      </c>
      <c r="C91" s="461">
        <v>0</v>
      </c>
      <c r="D91" s="461">
        <v>0</v>
      </c>
      <c r="E91" s="462">
        <v>0</v>
      </c>
      <c r="F91" s="460">
        <v>0</v>
      </c>
      <c r="G91" s="461">
        <v>0</v>
      </c>
      <c r="H91" s="461">
        <v>0</v>
      </c>
      <c r="I91" s="461">
        <v>6.7518000000000002</v>
      </c>
      <c r="J91" s="461">
        <v>6.7518000000000002</v>
      </c>
      <c r="K91" s="463">
        <v>0</v>
      </c>
      <c r="L91" s="150"/>
      <c r="M91" s="459" t="str">
        <f t="shared" si="1"/>
        <v/>
      </c>
    </row>
    <row r="92" spans="1:13" ht="14.45" customHeight="1" x14ac:dyDescent="0.2">
      <c r="A92" s="464" t="s">
        <v>358</v>
      </c>
      <c r="B92" s="460">
        <v>0</v>
      </c>
      <c r="C92" s="461">
        <v>0.35</v>
      </c>
      <c r="D92" s="461">
        <v>0.35</v>
      </c>
      <c r="E92" s="462">
        <v>0</v>
      </c>
      <c r="F92" s="460">
        <v>0</v>
      </c>
      <c r="G92" s="461">
        <v>0</v>
      </c>
      <c r="H92" s="461">
        <v>0</v>
      </c>
      <c r="I92" s="461">
        <v>0</v>
      </c>
      <c r="J92" s="461">
        <v>0</v>
      </c>
      <c r="K92" s="463">
        <v>0</v>
      </c>
      <c r="L92" s="150"/>
      <c r="M92" s="459" t="str">
        <f t="shared" si="1"/>
        <v/>
      </c>
    </row>
    <row r="93" spans="1:13" ht="14.45" customHeight="1" x14ac:dyDescent="0.2">
      <c r="A93" s="464" t="s">
        <v>359</v>
      </c>
      <c r="B93" s="460">
        <v>0</v>
      </c>
      <c r="C93" s="461">
        <v>0</v>
      </c>
      <c r="D93" s="461">
        <v>0</v>
      </c>
      <c r="E93" s="462">
        <v>0</v>
      </c>
      <c r="F93" s="460">
        <v>0</v>
      </c>
      <c r="G93" s="461">
        <v>0</v>
      </c>
      <c r="H93" s="461">
        <v>0</v>
      </c>
      <c r="I93" s="461">
        <v>21.574300000000001</v>
      </c>
      <c r="J93" s="461">
        <v>21.574300000000001</v>
      </c>
      <c r="K93" s="463">
        <v>0</v>
      </c>
      <c r="L93" s="150"/>
      <c r="M93" s="459" t="str">
        <f t="shared" si="1"/>
        <v/>
      </c>
    </row>
    <row r="94" spans="1:13" ht="14.45" customHeight="1" x14ac:dyDescent="0.2">
      <c r="A94" s="464" t="s">
        <v>360</v>
      </c>
      <c r="B94" s="460">
        <v>10523.2723965</v>
      </c>
      <c r="C94" s="461">
        <v>11194.492819999999</v>
      </c>
      <c r="D94" s="461">
        <v>671.22042349999901</v>
      </c>
      <c r="E94" s="462">
        <v>1.0637843817217203</v>
      </c>
      <c r="F94" s="460">
        <v>12130.2079679</v>
      </c>
      <c r="G94" s="461">
        <v>6065.1039839499999</v>
      </c>
      <c r="H94" s="461">
        <v>4049.6364100000001</v>
      </c>
      <c r="I94" s="461">
        <v>20517.909480000002</v>
      </c>
      <c r="J94" s="461">
        <v>14452.805496050001</v>
      </c>
      <c r="K94" s="463">
        <v>1.6914721935762569</v>
      </c>
      <c r="L94" s="150"/>
      <c r="M94" s="459" t="str">
        <f t="shared" si="1"/>
        <v/>
      </c>
    </row>
    <row r="95" spans="1:13" ht="14.45" customHeight="1" x14ac:dyDescent="0.2">
      <c r="A95" s="464" t="s">
        <v>361</v>
      </c>
      <c r="B95" s="460">
        <v>7725.2885796999999</v>
      </c>
      <c r="C95" s="461">
        <v>8263.2099999999991</v>
      </c>
      <c r="D95" s="461">
        <v>537.92142029999923</v>
      </c>
      <c r="E95" s="462">
        <v>1.0696312396294829</v>
      </c>
      <c r="F95" s="460">
        <v>8928.3736712999998</v>
      </c>
      <c r="G95" s="461">
        <v>4464.1868356499999</v>
      </c>
      <c r="H95" s="461">
        <v>2990.1190000000001</v>
      </c>
      <c r="I95" s="461">
        <v>15182.857</v>
      </c>
      <c r="J95" s="461">
        <v>10718.67016435</v>
      </c>
      <c r="K95" s="463">
        <v>1.7005176484497795</v>
      </c>
      <c r="L95" s="150"/>
      <c r="M95" s="459" t="str">
        <f t="shared" si="1"/>
        <v/>
      </c>
    </row>
    <row r="96" spans="1:13" ht="14.45" customHeight="1" x14ac:dyDescent="0.2">
      <c r="A96" s="464" t="s">
        <v>362</v>
      </c>
      <c r="B96" s="460">
        <v>7719.0078262999996</v>
      </c>
      <c r="C96" s="461">
        <v>7568.3130000000001</v>
      </c>
      <c r="D96" s="461">
        <v>-150.69482629999948</v>
      </c>
      <c r="E96" s="462">
        <v>0.98047743574160451</v>
      </c>
      <c r="F96" s="460">
        <v>8897.9794848000001</v>
      </c>
      <c r="G96" s="461">
        <v>4448.9897424000001</v>
      </c>
      <c r="H96" s="461">
        <v>2572.8789999999999</v>
      </c>
      <c r="I96" s="461">
        <v>12016.771000000001</v>
      </c>
      <c r="J96" s="461">
        <v>7567.7812576000006</v>
      </c>
      <c r="K96" s="463">
        <v>1.350505586187031</v>
      </c>
      <c r="L96" s="150"/>
      <c r="M96" s="459" t="str">
        <f t="shared" si="1"/>
        <v>X</v>
      </c>
    </row>
    <row r="97" spans="1:13" ht="14.45" customHeight="1" x14ac:dyDescent="0.2">
      <c r="A97" s="464" t="s">
        <v>363</v>
      </c>
      <c r="B97" s="460">
        <v>7719.0078262999996</v>
      </c>
      <c r="C97" s="461">
        <v>7568.3130000000001</v>
      </c>
      <c r="D97" s="461">
        <v>-150.69482629999948</v>
      </c>
      <c r="E97" s="462">
        <v>0.98047743574160451</v>
      </c>
      <c r="F97" s="460">
        <v>8897.9794848000001</v>
      </c>
      <c r="G97" s="461">
        <v>4448.9897424000001</v>
      </c>
      <c r="H97" s="461">
        <v>2572.8789999999999</v>
      </c>
      <c r="I97" s="461">
        <v>12016.771000000001</v>
      </c>
      <c r="J97" s="461">
        <v>7567.7812576000006</v>
      </c>
      <c r="K97" s="463">
        <v>1.350505586187031</v>
      </c>
      <c r="L97" s="150"/>
      <c r="M97" s="459" t="str">
        <f t="shared" si="1"/>
        <v/>
      </c>
    </row>
    <row r="98" spans="1:13" ht="14.45" customHeight="1" x14ac:dyDescent="0.2">
      <c r="A98" s="464" t="s">
        <v>364</v>
      </c>
      <c r="B98" s="460">
        <v>0</v>
      </c>
      <c r="C98" s="461">
        <v>0</v>
      </c>
      <c r="D98" s="461">
        <v>0</v>
      </c>
      <c r="E98" s="462">
        <v>0</v>
      </c>
      <c r="F98" s="460">
        <v>0</v>
      </c>
      <c r="G98" s="461">
        <v>0</v>
      </c>
      <c r="H98" s="461">
        <v>417.24</v>
      </c>
      <c r="I98" s="461">
        <v>2210.56</v>
      </c>
      <c r="J98" s="461">
        <v>2210.56</v>
      </c>
      <c r="K98" s="463">
        <v>0</v>
      </c>
      <c r="L98" s="150"/>
      <c r="M98" s="459" t="str">
        <f t="shared" si="1"/>
        <v>X</v>
      </c>
    </row>
    <row r="99" spans="1:13" ht="14.45" customHeight="1" x14ac:dyDescent="0.2">
      <c r="A99" s="464" t="s">
        <v>365</v>
      </c>
      <c r="B99" s="460">
        <v>0</v>
      </c>
      <c r="C99" s="461">
        <v>0</v>
      </c>
      <c r="D99" s="461">
        <v>0</v>
      </c>
      <c r="E99" s="462">
        <v>0</v>
      </c>
      <c r="F99" s="460">
        <v>0</v>
      </c>
      <c r="G99" s="461">
        <v>0</v>
      </c>
      <c r="H99" s="461">
        <v>417.24</v>
      </c>
      <c r="I99" s="461">
        <v>2210.56</v>
      </c>
      <c r="J99" s="461">
        <v>2210.56</v>
      </c>
      <c r="K99" s="463">
        <v>0</v>
      </c>
      <c r="L99" s="150"/>
      <c r="M99" s="459" t="str">
        <f t="shared" si="1"/>
        <v/>
      </c>
    </row>
    <row r="100" spans="1:13" ht="14.45" customHeight="1" x14ac:dyDescent="0.2">
      <c r="A100" s="464" t="s">
        <v>366</v>
      </c>
      <c r="B100" s="460">
        <v>6.2807534</v>
      </c>
      <c r="C100" s="461">
        <v>38.119</v>
      </c>
      <c r="D100" s="461">
        <v>31.838246599999998</v>
      </c>
      <c r="E100" s="462">
        <v>6.0691763507225103</v>
      </c>
      <c r="F100" s="460">
        <v>30.3941865</v>
      </c>
      <c r="G100" s="461">
        <v>15.19709325</v>
      </c>
      <c r="H100" s="461">
        <v>0</v>
      </c>
      <c r="I100" s="461">
        <v>74.600999999999999</v>
      </c>
      <c r="J100" s="461">
        <v>59.403906749999997</v>
      </c>
      <c r="K100" s="463">
        <v>2.4544496362815962</v>
      </c>
      <c r="L100" s="150"/>
      <c r="M100" s="459" t="str">
        <f t="shared" si="1"/>
        <v>X</v>
      </c>
    </row>
    <row r="101" spans="1:13" ht="14.45" customHeight="1" x14ac:dyDescent="0.2">
      <c r="A101" s="464" t="s">
        <v>367</v>
      </c>
      <c r="B101" s="460">
        <v>6.2807534</v>
      </c>
      <c r="C101" s="461">
        <v>38.119</v>
      </c>
      <c r="D101" s="461">
        <v>31.838246599999998</v>
      </c>
      <c r="E101" s="462">
        <v>6.0691763507225103</v>
      </c>
      <c r="F101" s="460">
        <v>30.3941865</v>
      </c>
      <c r="G101" s="461">
        <v>15.19709325</v>
      </c>
      <c r="H101" s="461">
        <v>0</v>
      </c>
      <c r="I101" s="461">
        <v>74.600999999999999</v>
      </c>
      <c r="J101" s="461">
        <v>59.403906749999997</v>
      </c>
      <c r="K101" s="463">
        <v>2.4544496362815962</v>
      </c>
      <c r="L101" s="150"/>
      <c r="M101" s="459" t="str">
        <f t="shared" si="1"/>
        <v/>
      </c>
    </row>
    <row r="102" spans="1:13" ht="14.45" customHeight="1" x14ac:dyDescent="0.2">
      <c r="A102" s="464" t="s">
        <v>368</v>
      </c>
      <c r="B102" s="460">
        <v>0</v>
      </c>
      <c r="C102" s="461">
        <v>25</v>
      </c>
      <c r="D102" s="461">
        <v>25</v>
      </c>
      <c r="E102" s="462">
        <v>0</v>
      </c>
      <c r="F102" s="460">
        <v>0</v>
      </c>
      <c r="G102" s="461">
        <v>0</v>
      </c>
      <c r="H102" s="461">
        <v>0</v>
      </c>
      <c r="I102" s="461">
        <v>5</v>
      </c>
      <c r="J102" s="461">
        <v>5</v>
      </c>
      <c r="K102" s="463">
        <v>0</v>
      </c>
      <c r="L102" s="150"/>
      <c r="M102" s="459" t="str">
        <f t="shared" si="1"/>
        <v>X</v>
      </c>
    </row>
    <row r="103" spans="1:13" ht="14.45" customHeight="1" x14ac:dyDescent="0.2">
      <c r="A103" s="464" t="s">
        <v>369</v>
      </c>
      <c r="B103" s="460">
        <v>0</v>
      </c>
      <c r="C103" s="461">
        <v>25</v>
      </c>
      <c r="D103" s="461">
        <v>25</v>
      </c>
      <c r="E103" s="462">
        <v>0</v>
      </c>
      <c r="F103" s="460">
        <v>0</v>
      </c>
      <c r="G103" s="461">
        <v>0</v>
      </c>
      <c r="H103" s="461">
        <v>0</v>
      </c>
      <c r="I103" s="461">
        <v>5</v>
      </c>
      <c r="J103" s="461">
        <v>5</v>
      </c>
      <c r="K103" s="463">
        <v>0</v>
      </c>
      <c r="L103" s="150"/>
      <c r="M103" s="459" t="str">
        <f t="shared" si="1"/>
        <v/>
      </c>
    </row>
    <row r="104" spans="1:13" ht="14.45" customHeight="1" x14ac:dyDescent="0.2">
      <c r="A104" s="464" t="s">
        <v>370</v>
      </c>
      <c r="B104" s="460">
        <v>0</v>
      </c>
      <c r="C104" s="461">
        <v>631.77800000000002</v>
      </c>
      <c r="D104" s="461">
        <v>631.77800000000002</v>
      </c>
      <c r="E104" s="462">
        <v>0</v>
      </c>
      <c r="F104" s="460">
        <v>0</v>
      </c>
      <c r="G104" s="461">
        <v>0</v>
      </c>
      <c r="H104" s="461">
        <v>0</v>
      </c>
      <c r="I104" s="461">
        <v>875.92499999999995</v>
      </c>
      <c r="J104" s="461">
        <v>875.92499999999995</v>
      </c>
      <c r="K104" s="463">
        <v>0</v>
      </c>
      <c r="L104" s="150"/>
      <c r="M104" s="459" t="str">
        <f t="shared" si="1"/>
        <v>X</v>
      </c>
    </row>
    <row r="105" spans="1:13" ht="14.45" customHeight="1" x14ac:dyDescent="0.2">
      <c r="A105" s="464" t="s">
        <v>371</v>
      </c>
      <c r="B105" s="460">
        <v>0</v>
      </c>
      <c r="C105" s="461">
        <v>631.77800000000002</v>
      </c>
      <c r="D105" s="461">
        <v>631.77800000000002</v>
      </c>
      <c r="E105" s="462">
        <v>0</v>
      </c>
      <c r="F105" s="460">
        <v>0</v>
      </c>
      <c r="G105" s="461">
        <v>0</v>
      </c>
      <c r="H105" s="461">
        <v>0</v>
      </c>
      <c r="I105" s="461">
        <v>875.92499999999995</v>
      </c>
      <c r="J105" s="461">
        <v>875.92499999999995</v>
      </c>
      <c r="K105" s="463">
        <v>0</v>
      </c>
      <c r="L105" s="150"/>
      <c r="M105" s="459" t="str">
        <f t="shared" si="1"/>
        <v/>
      </c>
    </row>
    <row r="106" spans="1:13" ht="14.45" customHeight="1" x14ac:dyDescent="0.2">
      <c r="A106" s="464" t="s">
        <v>372</v>
      </c>
      <c r="B106" s="460">
        <v>2611.1475397999998</v>
      </c>
      <c r="C106" s="461">
        <v>2779.1413499999999</v>
      </c>
      <c r="D106" s="461">
        <v>167.9938102000001</v>
      </c>
      <c r="E106" s="462">
        <v>1.0643371573759741</v>
      </c>
      <c r="F106" s="460">
        <v>3020.2037384999999</v>
      </c>
      <c r="G106" s="461">
        <v>1510.1018692499999</v>
      </c>
      <c r="H106" s="461">
        <v>1008.04312</v>
      </c>
      <c r="I106" s="461">
        <v>5093.1726699999999</v>
      </c>
      <c r="J106" s="461">
        <v>3583.0708007499998</v>
      </c>
      <c r="K106" s="463">
        <v>1.6863672490285544</v>
      </c>
      <c r="L106" s="150"/>
      <c r="M106" s="459" t="str">
        <f t="shared" si="1"/>
        <v/>
      </c>
    </row>
    <row r="107" spans="1:13" ht="14.45" customHeight="1" x14ac:dyDescent="0.2">
      <c r="A107" s="464" t="s">
        <v>373</v>
      </c>
      <c r="B107" s="460">
        <v>695.27597270000001</v>
      </c>
      <c r="C107" s="461">
        <v>683.39535000000001</v>
      </c>
      <c r="D107" s="461">
        <v>-11.880622700000004</v>
      </c>
      <c r="E107" s="462">
        <v>0.98291236405903204</v>
      </c>
      <c r="F107" s="460">
        <v>805.36634100000003</v>
      </c>
      <c r="G107" s="461">
        <v>402.68317049999996</v>
      </c>
      <c r="H107" s="461">
        <v>268.41290999999995</v>
      </c>
      <c r="I107" s="461">
        <v>1277.49657</v>
      </c>
      <c r="J107" s="461">
        <v>874.81339950000006</v>
      </c>
      <c r="K107" s="463">
        <v>1.5862303959882027</v>
      </c>
      <c r="L107" s="150"/>
      <c r="M107" s="459" t="str">
        <f t="shared" si="1"/>
        <v>X</v>
      </c>
    </row>
    <row r="108" spans="1:13" ht="14.45" customHeight="1" x14ac:dyDescent="0.2">
      <c r="A108" s="464" t="s">
        <v>374</v>
      </c>
      <c r="B108" s="460">
        <v>695.27597270000001</v>
      </c>
      <c r="C108" s="461">
        <v>683.39535000000001</v>
      </c>
      <c r="D108" s="461">
        <v>-11.880622700000004</v>
      </c>
      <c r="E108" s="462">
        <v>0.98291236405903204</v>
      </c>
      <c r="F108" s="460">
        <v>805.36634100000003</v>
      </c>
      <c r="G108" s="461">
        <v>402.68317049999996</v>
      </c>
      <c r="H108" s="461">
        <v>268.41290999999995</v>
      </c>
      <c r="I108" s="461">
        <v>1277.49657</v>
      </c>
      <c r="J108" s="461">
        <v>874.81339950000006</v>
      </c>
      <c r="K108" s="463">
        <v>1.5862303959882027</v>
      </c>
      <c r="L108" s="150"/>
      <c r="M108" s="459" t="str">
        <f t="shared" si="1"/>
        <v/>
      </c>
    </row>
    <row r="109" spans="1:13" ht="14.45" customHeight="1" x14ac:dyDescent="0.2">
      <c r="A109" s="464" t="s">
        <v>375</v>
      </c>
      <c r="B109" s="460">
        <v>1915.8715671</v>
      </c>
      <c r="C109" s="461">
        <v>1882.2036599999999</v>
      </c>
      <c r="D109" s="461">
        <v>-33.667907100000093</v>
      </c>
      <c r="E109" s="462">
        <v>0.98242684547432257</v>
      </c>
      <c r="F109" s="460">
        <v>2214.8373975</v>
      </c>
      <c r="G109" s="461">
        <v>1107.41869875</v>
      </c>
      <c r="H109" s="461">
        <v>739.63020999999992</v>
      </c>
      <c r="I109" s="461">
        <v>3520.2045200000002</v>
      </c>
      <c r="J109" s="461">
        <v>2412.7858212500005</v>
      </c>
      <c r="K109" s="463">
        <v>1.5893737951027171</v>
      </c>
      <c r="L109" s="150"/>
      <c r="M109" s="459" t="str">
        <f t="shared" si="1"/>
        <v>X</v>
      </c>
    </row>
    <row r="110" spans="1:13" ht="14.45" customHeight="1" x14ac:dyDescent="0.2">
      <c r="A110" s="464" t="s">
        <v>376</v>
      </c>
      <c r="B110" s="460">
        <v>1915.8715671</v>
      </c>
      <c r="C110" s="461">
        <v>1882.2036599999999</v>
      </c>
      <c r="D110" s="461">
        <v>-33.667907100000093</v>
      </c>
      <c r="E110" s="462">
        <v>0.98242684547432257</v>
      </c>
      <c r="F110" s="460">
        <v>2214.8373975</v>
      </c>
      <c r="G110" s="461">
        <v>1107.41869875</v>
      </c>
      <c r="H110" s="461">
        <v>739.63020999999992</v>
      </c>
      <c r="I110" s="461">
        <v>3520.2045200000002</v>
      </c>
      <c r="J110" s="461">
        <v>2412.7858212500005</v>
      </c>
      <c r="K110" s="463">
        <v>1.5893737951027171</v>
      </c>
      <c r="L110" s="150"/>
      <c r="M110" s="459" t="str">
        <f t="shared" si="1"/>
        <v/>
      </c>
    </row>
    <row r="111" spans="1:13" ht="14.45" customHeight="1" x14ac:dyDescent="0.2">
      <c r="A111" s="464" t="s">
        <v>377</v>
      </c>
      <c r="B111" s="460">
        <v>0</v>
      </c>
      <c r="C111" s="461">
        <v>56.861379999999997</v>
      </c>
      <c r="D111" s="461">
        <v>56.861379999999997</v>
      </c>
      <c r="E111" s="462">
        <v>0</v>
      </c>
      <c r="F111" s="460">
        <v>0</v>
      </c>
      <c r="G111" s="461">
        <v>0</v>
      </c>
      <c r="H111" s="461">
        <v>0</v>
      </c>
      <c r="I111" s="461">
        <v>78.67667999999999</v>
      </c>
      <c r="J111" s="461">
        <v>78.67667999999999</v>
      </c>
      <c r="K111" s="463">
        <v>0</v>
      </c>
      <c r="L111" s="150"/>
      <c r="M111" s="459" t="str">
        <f t="shared" si="1"/>
        <v>X</v>
      </c>
    </row>
    <row r="112" spans="1:13" ht="14.45" customHeight="1" x14ac:dyDescent="0.2">
      <c r="A112" s="464" t="s">
        <v>378</v>
      </c>
      <c r="B112" s="460">
        <v>0</v>
      </c>
      <c r="C112" s="461">
        <v>56.861379999999997</v>
      </c>
      <c r="D112" s="461">
        <v>56.861379999999997</v>
      </c>
      <c r="E112" s="462">
        <v>0</v>
      </c>
      <c r="F112" s="460">
        <v>0</v>
      </c>
      <c r="G112" s="461">
        <v>0</v>
      </c>
      <c r="H112" s="461">
        <v>0</v>
      </c>
      <c r="I112" s="461">
        <v>78.67667999999999</v>
      </c>
      <c r="J112" s="461">
        <v>78.67667999999999</v>
      </c>
      <c r="K112" s="463">
        <v>0</v>
      </c>
      <c r="L112" s="150"/>
      <c r="M112" s="459" t="str">
        <f t="shared" si="1"/>
        <v/>
      </c>
    </row>
    <row r="113" spans="1:13" ht="14.45" customHeight="1" x14ac:dyDescent="0.2">
      <c r="A113" s="464" t="s">
        <v>379</v>
      </c>
      <c r="B113" s="460">
        <v>0</v>
      </c>
      <c r="C113" s="461">
        <v>156.68096</v>
      </c>
      <c r="D113" s="461">
        <v>156.68096</v>
      </c>
      <c r="E113" s="462">
        <v>0</v>
      </c>
      <c r="F113" s="460">
        <v>0</v>
      </c>
      <c r="G113" s="461">
        <v>0</v>
      </c>
      <c r="H113" s="461">
        <v>0</v>
      </c>
      <c r="I113" s="461">
        <v>216.79489999999998</v>
      </c>
      <c r="J113" s="461">
        <v>216.79489999999998</v>
      </c>
      <c r="K113" s="463">
        <v>0</v>
      </c>
      <c r="L113" s="150"/>
      <c r="M113" s="459" t="str">
        <f t="shared" si="1"/>
        <v>X</v>
      </c>
    </row>
    <row r="114" spans="1:13" ht="14.45" customHeight="1" x14ac:dyDescent="0.2">
      <c r="A114" s="464" t="s">
        <v>380</v>
      </c>
      <c r="B114" s="460">
        <v>0</v>
      </c>
      <c r="C114" s="461">
        <v>156.68096</v>
      </c>
      <c r="D114" s="461">
        <v>156.68096</v>
      </c>
      <c r="E114" s="462">
        <v>0</v>
      </c>
      <c r="F114" s="460">
        <v>0</v>
      </c>
      <c r="G114" s="461">
        <v>0</v>
      </c>
      <c r="H114" s="461">
        <v>0</v>
      </c>
      <c r="I114" s="461">
        <v>216.79489999999998</v>
      </c>
      <c r="J114" s="461">
        <v>216.79489999999998</v>
      </c>
      <c r="K114" s="463">
        <v>0</v>
      </c>
      <c r="L114" s="150"/>
      <c r="M114" s="459" t="str">
        <f t="shared" si="1"/>
        <v/>
      </c>
    </row>
    <row r="115" spans="1:13" ht="14.45" customHeight="1" x14ac:dyDescent="0.2">
      <c r="A115" s="464" t="s">
        <v>381</v>
      </c>
      <c r="B115" s="460">
        <v>32.330505299999999</v>
      </c>
      <c r="C115" s="461">
        <v>0</v>
      </c>
      <c r="D115" s="461">
        <v>-32.330505299999999</v>
      </c>
      <c r="E115" s="462">
        <v>0</v>
      </c>
      <c r="F115" s="460">
        <v>0</v>
      </c>
      <c r="G115" s="461">
        <v>0</v>
      </c>
      <c r="H115" s="461">
        <v>0</v>
      </c>
      <c r="I115" s="461">
        <v>0</v>
      </c>
      <c r="J115" s="461">
        <v>0</v>
      </c>
      <c r="K115" s="463">
        <v>0</v>
      </c>
      <c r="L115" s="150"/>
      <c r="M115" s="459" t="str">
        <f t="shared" si="1"/>
        <v/>
      </c>
    </row>
    <row r="116" spans="1:13" ht="14.45" customHeight="1" x14ac:dyDescent="0.2">
      <c r="A116" s="464" t="s">
        <v>382</v>
      </c>
      <c r="B116" s="460">
        <v>32.330505299999999</v>
      </c>
      <c r="C116" s="461">
        <v>0</v>
      </c>
      <c r="D116" s="461">
        <v>-32.330505299999999</v>
      </c>
      <c r="E116" s="462">
        <v>0</v>
      </c>
      <c r="F116" s="460">
        <v>0</v>
      </c>
      <c r="G116" s="461">
        <v>0</v>
      </c>
      <c r="H116" s="461">
        <v>0</v>
      </c>
      <c r="I116" s="461">
        <v>0</v>
      </c>
      <c r="J116" s="461">
        <v>0</v>
      </c>
      <c r="K116" s="463">
        <v>0</v>
      </c>
      <c r="L116" s="150"/>
      <c r="M116" s="459" t="str">
        <f t="shared" si="1"/>
        <v>X</v>
      </c>
    </row>
    <row r="117" spans="1:13" ht="14.45" customHeight="1" x14ac:dyDescent="0.2">
      <c r="A117" s="464" t="s">
        <v>383</v>
      </c>
      <c r="B117" s="460">
        <v>32.330505299999999</v>
      </c>
      <c r="C117" s="461">
        <v>0</v>
      </c>
      <c r="D117" s="461">
        <v>-32.330505299999999</v>
      </c>
      <c r="E117" s="462">
        <v>0</v>
      </c>
      <c r="F117" s="460">
        <v>0</v>
      </c>
      <c r="G117" s="461">
        <v>0</v>
      </c>
      <c r="H117" s="461">
        <v>0</v>
      </c>
      <c r="I117" s="461">
        <v>0</v>
      </c>
      <c r="J117" s="461">
        <v>0</v>
      </c>
      <c r="K117" s="463">
        <v>0</v>
      </c>
      <c r="L117" s="150"/>
      <c r="M117" s="459" t="str">
        <f t="shared" si="1"/>
        <v/>
      </c>
    </row>
    <row r="118" spans="1:13" ht="14.45" customHeight="1" x14ac:dyDescent="0.2">
      <c r="A118" s="464" t="s">
        <v>384</v>
      </c>
      <c r="B118" s="460">
        <v>154.50577170000003</v>
      </c>
      <c r="C118" s="461">
        <v>152.14147</v>
      </c>
      <c r="D118" s="461">
        <v>-2.364301700000027</v>
      </c>
      <c r="E118" s="462">
        <v>0.9846976480296753</v>
      </c>
      <c r="F118" s="460">
        <v>181.6305581</v>
      </c>
      <c r="G118" s="461">
        <v>90.815279050000001</v>
      </c>
      <c r="H118" s="461">
        <v>51.474290000000003</v>
      </c>
      <c r="I118" s="461">
        <v>241.87980999999999</v>
      </c>
      <c r="J118" s="461">
        <v>151.06453095000001</v>
      </c>
      <c r="K118" s="463">
        <v>1.331713190391832</v>
      </c>
      <c r="L118" s="150"/>
      <c r="M118" s="459" t="str">
        <f t="shared" si="1"/>
        <v/>
      </c>
    </row>
    <row r="119" spans="1:13" ht="14.45" customHeight="1" x14ac:dyDescent="0.2">
      <c r="A119" s="464" t="s">
        <v>385</v>
      </c>
      <c r="B119" s="460">
        <v>154.50577170000003</v>
      </c>
      <c r="C119" s="461">
        <v>152.14147</v>
      </c>
      <c r="D119" s="461">
        <v>-2.364301700000027</v>
      </c>
      <c r="E119" s="462">
        <v>0.9846976480296753</v>
      </c>
      <c r="F119" s="460">
        <v>181.6305581</v>
      </c>
      <c r="G119" s="461">
        <v>90.815279050000001</v>
      </c>
      <c r="H119" s="461">
        <v>51.474290000000003</v>
      </c>
      <c r="I119" s="461">
        <v>241.87980999999999</v>
      </c>
      <c r="J119" s="461">
        <v>151.06453095000001</v>
      </c>
      <c r="K119" s="463">
        <v>1.331713190391832</v>
      </c>
      <c r="L119" s="150"/>
      <c r="M119" s="459" t="str">
        <f t="shared" si="1"/>
        <v>X</v>
      </c>
    </row>
    <row r="120" spans="1:13" ht="14.45" customHeight="1" x14ac:dyDescent="0.2">
      <c r="A120" s="464" t="s">
        <v>386</v>
      </c>
      <c r="B120" s="460">
        <v>154.50577170000003</v>
      </c>
      <c r="C120" s="461">
        <v>152.14147</v>
      </c>
      <c r="D120" s="461">
        <v>-2.364301700000027</v>
      </c>
      <c r="E120" s="462">
        <v>0.9846976480296753</v>
      </c>
      <c r="F120" s="460">
        <v>181.6305581</v>
      </c>
      <c r="G120" s="461">
        <v>90.815279050000001</v>
      </c>
      <c r="H120" s="461">
        <v>51.474290000000003</v>
      </c>
      <c r="I120" s="461">
        <v>241.87980999999999</v>
      </c>
      <c r="J120" s="461">
        <v>151.06453095000001</v>
      </c>
      <c r="K120" s="463">
        <v>1.331713190391832</v>
      </c>
      <c r="L120" s="150"/>
      <c r="M120" s="459" t="str">
        <f t="shared" si="1"/>
        <v/>
      </c>
    </row>
    <row r="121" spans="1:13" ht="14.45" customHeight="1" x14ac:dyDescent="0.2">
      <c r="A121" s="464" t="s">
        <v>387</v>
      </c>
      <c r="B121" s="460">
        <v>4.2969612000000001</v>
      </c>
      <c r="C121" s="461">
        <v>0.53125</v>
      </c>
      <c r="D121" s="461">
        <v>-3.7657112000000001</v>
      </c>
      <c r="E121" s="462">
        <v>0.12363388340578918</v>
      </c>
      <c r="F121" s="460">
        <v>0</v>
      </c>
      <c r="G121" s="461">
        <v>0</v>
      </c>
      <c r="H121" s="461">
        <v>0.87635000000000007</v>
      </c>
      <c r="I121" s="461">
        <v>13.257</v>
      </c>
      <c r="J121" s="461">
        <v>13.257</v>
      </c>
      <c r="K121" s="463">
        <v>0</v>
      </c>
      <c r="L121" s="150"/>
      <c r="M121" s="459" t="str">
        <f t="shared" si="1"/>
        <v/>
      </c>
    </row>
    <row r="122" spans="1:13" ht="14.45" customHeight="1" x14ac:dyDescent="0.2">
      <c r="A122" s="464" t="s">
        <v>388</v>
      </c>
      <c r="B122" s="460">
        <v>4.2969612000000001</v>
      </c>
      <c r="C122" s="461">
        <v>0.53125</v>
      </c>
      <c r="D122" s="461">
        <v>-3.7657112000000001</v>
      </c>
      <c r="E122" s="462">
        <v>0.12363388340578918</v>
      </c>
      <c r="F122" s="460">
        <v>0</v>
      </c>
      <c r="G122" s="461">
        <v>0</v>
      </c>
      <c r="H122" s="461">
        <v>0.87635000000000007</v>
      </c>
      <c r="I122" s="461">
        <v>13.257</v>
      </c>
      <c r="J122" s="461">
        <v>13.257</v>
      </c>
      <c r="K122" s="463">
        <v>0</v>
      </c>
      <c r="L122" s="150"/>
      <c r="M122" s="459" t="str">
        <f t="shared" si="1"/>
        <v/>
      </c>
    </row>
    <row r="123" spans="1:13" ht="14.45" customHeight="1" x14ac:dyDescent="0.2">
      <c r="A123" s="464" t="s">
        <v>389</v>
      </c>
      <c r="B123" s="460">
        <v>1.5432336</v>
      </c>
      <c r="C123" s="461">
        <v>0.53125</v>
      </c>
      <c r="D123" s="461">
        <v>-1.0119836</v>
      </c>
      <c r="E123" s="462">
        <v>0.34424470799495294</v>
      </c>
      <c r="F123" s="460">
        <v>0</v>
      </c>
      <c r="G123" s="461">
        <v>0</v>
      </c>
      <c r="H123" s="461">
        <v>0.87635000000000007</v>
      </c>
      <c r="I123" s="461">
        <v>5.0830000000000002</v>
      </c>
      <c r="J123" s="461">
        <v>5.0830000000000002</v>
      </c>
      <c r="K123" s="463">
        <v>0</v>
      </c>
      <c r="L123" s="150"/>
      <c r="M123" s="459" t="str">
        <f t="shared" si="1"/>
        <v>X</v>
      </c>
    </row>
    <row r="124" spans="1:13" ht="14.45" customHeight="1" x14ac:dyDescent="0.2">
      <c r="A124" s="464" t="s">
        <v>390</v>
      </c>
      <c r="B124" s="460">
        <v>1.5432336</v>
      </c>
      <c r="C124" s="461">
        <v>0.53125</v>
      </c>
      <c r="D124" s="461">
        <v>-1.0119836</v>
      </c>
      <c r="E124" s="462">
        <v>0.34424470799495294</v>
      </c>
      <c r="F124" s="460">
        <v>0</v>
      </c>
      <c r="G124" s="461">
        <v>0</v>
      </c>
      <c r="H124" s="461">
        <v>0.87635000000000007</v>
      </c>
      <c r="I124" s="461">
        <v>5.0830000000000002</v>
      </c>
      <c r="J124" s="461">
        <v>5.0830000000000002</v>
      </c>
      <c r="K124" s="463">
        <v>0</v>
      </c>
      <c r="L124" s="150"/>
      <c r="M124" s="459" t="str">
        <f t="shared" si="1"/>
        <v/>
      </c>
    </row>
    <row r="125" spans="1:13" ht="14.45" customHeight="1" x14ac:dyDescent="0.2">
      <c r="A125" s="464" t="s">
        <v>391</v>
      </c>
      <c r="B125" s="460">
        <v>0</v>
      </c>
      <c r="C125" s="461">
        <v>0</v>
      </c>
      <c r="D125" s="461">
        <v>0</v>
      </c>
      <c r="E125" s="462">
        <v>0</v>
      </c>
      <c r="F125" s="460">
        <v>0</v>
      </c>
      <c r="G125" s="461">
        <v>0</v>
      </c>
      <c r="H125" s="461">
        <v>0</v>
      </c>
      <c r="I125" s="461">
        <v>8.1739999999999995</v>
      </c>
      <c r="J125" s="461">
        <v>8.1739999999999995</v>
      </c>
      <c r="K125" s="463">
        <v>0</v>
      </c>
      <c r="L125" s="150"/>
      <c r="M125" s="459" t="str">
        <f t="shared" si="1"/>
        <v>X</v>
      </c>
    </row>
    <row r="126" spans="1:13" ht="14.45" customHeight="1" x14ac:dyDescent="0.2">
      <c r="A126" s="464" t="s">
        <v>392</v>
      </c>
      <c r="B126" s="460">
        <v>0</v>
      </c>
      <c r="C126" s="461">
        <v>0</v>
      </c>
      <c r="D126" s="461">
        <v>0</v>
      </c>
      <c r="E126" s="462">
        <v>0</v>
      </c>
      <c r="F126" s="460">
        <v>0</v>
      </c>
      <c r="G126" s="461">
        <v>0</v>
      </c>
      <c r="H126" s="461">
        <v>0</v>
      </c>
      <c r="I126" s="461">
        <v>8.1739999999999995</v>
      </c>
      <c r="J126" s="461">
        <v>8.1739999999999995</v>
      </c>
      <c r="K126" s="463">
        <v>0</v>
      </c>
      <c r="L126" s="150"/>
      <c r="M126" s="459" t="str">
        <f t="shared" si="1"/>
        <v/>
      </c>
    </row>
    <row r="127" spans="1:13" ht="14.45" customHeight="1" x14ac:dyDescent="0.2">
      <c r="A127" s="464" t="s">
        <v>393</v>
      </c>
      <c r="B127" s="460">
        <v>2.7537276000000004</v>
      </c>
      <c r="C127" s="461">
        <v>0</v>
      </c>
      <c r="D127" s="461">
        <v>-2.7537276000000004</v>
      </c>
      <c r="E127" s="462">
        <v>0</v>
      </c>
      <c r="F127" s="460">
        <v>0</v>
      </c>
      <c r="G127" s="461">
        <v>0</v>
      </c>
      <c r="H127" s="461">
        <v>0</v>
      </c>
      <c r="I127" s="461">
        <v>0</v>
      </c>
      <c r="J127" s="461">
        <v>0</v>
      </c>
      <c r="K127" s="463">
        <v>0</v>
      </c>
      <c r="L127" s="150"/>
      <c r="M127" s="459" t="str">
        <f t="shared" si="1"/>
        <v>X</v>
      </c>
    </row>
    <row r="128" spans="1:13" ht="14.45" customHeight="1" x14ac:dyDescent="0.2">
      <c r="A128" s="464" t="s">
        <v>394</v>
      </c>
      <c r="B128" s="460">
        <v>2.7537276000000004</v>
      </c>
      <c r="C128" s="461">
        <v>0</v>
      </c>
      <c r="D128" s="461">
        <v>-2.7537276000000004</v>
      </c>
      <c r="E128" s="462">
        <v>0</v>
      </c>
      <c r="F128" s="460">
        <v>0</v>
      </c>
      <c r="G128" s="461">
        <v>0</v>
      </c>
      <c r="H128" s="461">
        <v>0</v>
      </c>
      <c r="I128" s="461">
        <v>0</v>
      </c>
      <c r="J128" s="461">
        <v>0</v>
      </c>
      <c r="K128" s="463">
        <v>0</v>
      </c>
      <c r="L128" s="150"/>
      <c r="M128" s="459" t="str">
        <f t="shared" si="1"/>
        <v/>
      </c>
    </row>
    <row r="129" spans="1:13" ht="14.45" customHeight="1" x14ac:dyDescent="0.2">
      <c r="A129" s="464" t="s">
        <v>395</v>
      </c>
      <c r="B129" s="460">
        <v>523.78133310000101</v>
      </c>
      <c r="C129" s="461">
        <v>517.38431000000003</v>
      </c>
      <c r="D129" s="461">
        <v>-6.397023100000979</v>
      </c>
      <c r="E129" s="462">
        <v>0.98778684405925621</v>
      </c>
      <c r="F129" s="460">
        <v>707.07744239999897</v>
      </c>
      <c r="G129" s="461">
        <v>353.53872119999949</v>
      </c>
      <c r="H129" s="461">
        <v>60.634370000000004</v>
      </c>
      <c r="I129" s="461">
        <v>919.40737999999999</v>
      </c>
      <c r="J129" s="461">
        <v>565.8686588000005</v>
      </c>
      <c r="K129" s="463">
        <v>1.3002923369741506</v>
      </c>
      <c r="L129" s="150"/>
      <c r="M129" s="459" t="str">
        <f t="shared" si="1"/>
        <v/>
      </c>
    </row>
    <row r="130" spans="1:13" ht="14.45" customHeight="1" x14ac:dyDescent="0.2">
      <c r="A130" s="464" t="s">
        <v>396</v>
      </c>
      <c r="B130" s="460">
        <v>513.28591890000098</v>
      </c>
      <c r="C130" s="461">
        <v>472.26351</v>
      </c>
      <c r="D130" s="461">
        <v>-41.022408900000983</v>
      </c>
      <c r="E130" s="462">
        <v>0.92007883444783722</v>
      </c>
      <c r="F130" s="460">
        <v>707.07744239999897</v>
      </c>
      <c r="G130" s="461">
        <v>353.53872119999949</v>
      </c>
      <c r="H130" s="461">
        <v>60.634370000000004</v>
      </c>
      <c r="I130" s="461">
        <v>360.79407000000003</v>
      </c>
      <c r="J130" s="461">
        <v>7.2553488000005473</v>
      </c>
      <c r="K130" s="463">
        <v>0.5102610384166324</v>
      </c>
      <c r="L130" s="150"/>
      <c r="M130" s="459" t="str">
        <f t="shared" si="1"/>
        <v/>
      </c>
    </row>
    <row r="131" spans="1:13" ht="14.45" customHeight="1" x14ac:dyDescent="0.2">
      <c r="A131" s="464" t="s">
        <v>397</v>
      </c>
      <c r="B131" s="460">
        <v>513.28591890000098</v>
      </c>
      <c r="C131" s="461">
        <v>472.26351</v>
      </c>
      <c r="D131" s="461">
        <v>-41.022408900000983</v>
      </c>
      <c r="E131" s="462">
        <v>0.92007883444783722</v>
      </c>
      <c r="F131" s="460">
        <v>707.07744239999897</v>
      </c>
      <c r="G131" s="461">
        <v>353.53872119999949</v>
      </c>
      <c r="H131" s="461">
        <v>60.634370000000004</v>
      </c>
      <c r="I131" s="461">
        <v>360.79407000000003</v>
      </c>
      <c r="J131" s="461">
        <v>7.2553488000005473</v>
      </c>
      <c r="K131" s="463">
        <v>0.5102610384166324</v>
      </c>
      <c r="L131" s="150"/>
      <c r="M131" s="459" t="str">
        <f t="shared" si="1"/>
        <v>X</v>
      </c>
    </row>
    <row r="132" spans="1:13" ht="14.45" customHeight="1" x14ac:dyDescent="0.2">
      <c r="A132" s="464" t="s">
        <v>398</v>
      </c>
      <c r="B132" s="460">
        <v>354.07940159999998</v>
      </c>
      <c r="C132" s="461">
        <v>301.38486999999998</v>
      </c>
      <c r="D132" s="461">
        <v>-52.694531600000005</v>
      </c>
      <c r="E132" s="462">
        <v>0.85117877130980779</v>
      </c>
      <c r="F132" s="460">
        <v>617.99261039999999</v>
      </c>
      <c r="G132" s="461">
        <v>308.99630519999999</v>
      </c>
      <c r="H132" s="461">
        <v>51.50414</v>
      </c>
      <c r="I132" s="461">
        <v>309.02469000000002</v>
      </c>
      <c r="J132" s="461">
        <v>2.8384800000026189E-2</v>
      </c>
      <c r="K132" s="463">
        <v>0.5000459306462931</v>
      </c>
      <c r="L132" s="150"/>
      <c r="M132" s="459" t="str">
        <f t="shared" si="1"/>
        <v/>
      </c>
    </row>
    <row r="133" spans="1:13" ht="14.45" customHeight="1" x14ac:dyDescent="0.2">
      <c r="A133" s="464" t="s">
        <v>399</v>
      </c>
      <c r="B133" s="460">
        <v>131.4389769</v>
      </c>
      <c r="C133" s="461">
        <v>142.89599999999999</v>
      </c>
      <c r="D133" s="461">
        <v>11.457023099999986</v>
      </c>
      <c r="E133" s="462">
        <v>1.0871661007276143</v>
      </c>
      <c r="F133" s="460">
        <v>58.622000399999997</v>
      </c>
      <c r="G133" s="461">
        <v>29.311000200000002</v>
      </c>
      <c r="H133" s="461">
        <v>4.0949999999999998</v>
      </c>
      <c r="I133" s="461">
        <v>34.052999999999997</v>
      </c>
      <c r="J133" s="461">
        <v>4.741999799999995</v>
      </c>
      <c r="K133" s="463">
        <v>0.58089112905809337</v>
      </c>
      <c r="L133" s="150"/>
      <c r="M133" s="459" t="str">
        <f t="shared" si="1"/>
        <v/>
      </c>
    </row>
    <row r="134" spans="1:13" ht="14.45" customHeight="1" x14ac:dyDescent="0.2">
      <c r="A134" s="464" t="s">
        <v>400</v>
      </c>
      <c r="B134" s="460">
        <v>0</v>
      </c>
      <c r="C134" s="461">
        <v>0</v>
      </c>
      <c r="D134" s="461">
        <v>0</v>
      </c>
      <c r="E134" s="462">
        <v>0</v>
      </c>
      <c r="F134" s="460">
        <v>0</v>
      </c>
      <c r="G134" s="461">
        <v>0</v>
      </c>
      <c r="H134" s="461">
        <v>2.4990000000000001</v>
      </c>
      <c r="I134" s="461">
        <v>2.4990000000000001</v>
      </c>
      <c r="J134" s="461">
        <v>2.4990000000000001</v>
      </c>
      <c r="K134" s="463">
        <v>0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401</v>
      </c>
      <c r="B135" s="460">
        <v>27.767540400000001</v>
      </c>
      <c r="C135" s="461">
        <v>27.98264</v>
      </c>
      <c r="D135" s="461">
        <v>0.2150995999999985</v>
      </c>
      <c r="E135" s="462">
        <v>1.0077464405165679</v>
      </c>
      <c r="F135" s="460">
        <v>30.462831600000001</v>
      </c>
      <c r="G135" s="461">
        <v>15.231415800000001</v>
      </c>
      <c r="H135" s="461">
        <v>2.5362300000000002</v>
      </c>
      <c r="I135" s="461">
        <v>15.217379999999999</v>
      </c>
      <c r="J135" s="461">
        <v>-1.4035800000002041E-2</v>
      </c>
      <c r="K135" s="463">
        <v>0.49953924834748448</v>
      </c>
      <c r="L135" s="150"/>
      <c r="M135" s="459" t="str">
        <f t="shared" si="2"/>
        <v/>
      </c>
    </row>
    <row r="136" spans="1:13" ht="14.45" customHeight="1" x14ac:dyDescent="0.2">
      <c r="A136" s="464" t="s">
        <v>402</v>
      </c>
      <c r="B136" s="460">
        <v>10.495414199999999</v>
      </c>
      <c r="C136" s="461">
        <v>45.120800000000003</v>
      </c>
      <c r="D136" s="461">
        <v>34.625385800000004</v>
      </c>
      <c r="E136" s="462">
        <v>4.2990966473719547</v>
      </c>
      <c r="F136" s="460">
        <v>0</v>
      </c>
      <c r="G136" s="461">
        <v>0</v>
      </c>
      <c r="H136" s="461">
        <v>0</v>
      </c>
      <c r="I136" s="461">
        <v>558.61331000000007</v>
      </c>
      <c r="J136" s="461">
        <v>558.61331000000007</v>
      </c>
      <c r="K136" s="463">
        <v>0</v>
      </c>
      <c r="L136" s="150"/>
      <c r="M136" s="459" t="str">
        <f t="shared" si="2"/>
        <v/>
      </c>
    </row>
    <row r="137" spans="1:13" ht="14.45" customHeight="1" x14ac:dyDescent="0.2">
      <c r="A137" s="464" t="s">
        <v>403</v>
      </c>
      <c r="B137" s="460">
        <v>0</v>
      </c>
      <c r="C137" s="461">
        <v>6.2919999999999998</v>
      </c>
      <c r="D137" s="461">
        <v>6.2919999999999998</v>
      </c>
      <c r="E137" s="462">
        <v>0</v>
      </c>
      <c r="F137" s="460">
        <v>0</v>
      </c>
      <c r="G137" s="461">
        <v>0</v>
      </c>
      <c r="H137" s="461">
        <v>0</v>
      </c>
      <c r="I137" s="461">
        <v>270.49531000000002</v>
      </c>
      <c r="J137" s="461">
        <v>270.49531000000002</v>
      </c>
      <c r="K137" s="463">
        <v>0</v>
      </c>
      <c r="L137" s="150"/>
      <c r="M137" s="459" t="str">
        <f t="shared" si="2"/>
        <v>X</v>
      </c>
    </row>
    <row r="138" spans="1:13" ht="14.45" customHeight="1" x14ac:dyDescent="0.2">
      <c r="A138" s="464" t="s">
        <v>404</v>
      </c>
      <c r="B138" s="460">
        <v>0</v>
      </c>
      <c r="C138" s="461">
        <v>6.2919999999999998</v>
      </c>
      <c r="D138" s="461">
        <v>6.2919999999999998</v>
      </c>
      <c r="E138" s="462">
        <v>0</v>
      </c>
      <c r="F138" s="460">
        <v>0</v>
      </c>
      <c r="G138" s="461">
        <v>0</v>
      </c>
      <c r="H138" s="461">
        <v>0</v>
      </c>
      <c r="I138" s="461">
        <v>270.49531000000002</v>
      </c>
      <c r="J138" s="461">
        <v>270.49531000000002</v>
      </c>
      <c r="K138" s="463">
        <v>0</v>
      </c>
      <c r="L138" s="150"/>
      <c r="M138" s="459" t="str">
        <f t="shared" si="2"/>
        <v/>
      </c>
    </row>
    <row r="139" spans="1:13" ht="14.45" customHeight="1" x14ac:dyDescent="0.2">
      <c r="A139" s="464" t="s">
        <v>405</v>
      </c>
      <c r="B139" s="460">
        <v>0</v>
      </c>
      <c r="C139" s="461">
        <v>0</v>
      </c>
      <c r="D139" s="461">
        <v>0</v>
      </c>
      <c r="E139" s="462">
        <v>0</v>
      </c>
      <c r="F139" s="460">
        <v>0</v>
      </c>
      <c r="G139" s="461">
        <v>0</v>
      </c>
      <c r="H139" s="461">
        <v>0</v>
      </c>
      <c r="I139" s="461">
        <v>90.403000000000006</v>
      </c>
      <c r="J139" s="461">
        <v>90.403000000000006</v>
      </c>
      <c r="K139" s="463">
        <v>0</v>
      </c>
      <c r="L139" s="150"/>
      <c r="M139" s="459" t="str">
        <f t="shared" si="2"/>
        <v>X</v>
      </c>
    </row>
    <row r="140" spans="1:13" ht="14.45" customHeight="1" x14ac:dyDescent="0.2">
      <c r="A140" s="464" t="s">
        <v>406</v>
      </c>
      <c r="B140" s="460">
        <v>0</v>
      </c>
      <c r="C140" s="461">
        <v>0</v>
      </c>
      <c r="D140" s="461">
        <v>0</v>
      </c>
      <c r="E140" s="462">
        <v>0</v>
      </c>
      <c r="F140" s="460">
        <v>0</v>
      </c>
      <c r="G140" s="461">
        <v>0</v>
      </c>
      <c r="H140" s="461">
        <v>0</v>
      </c>
      <c r="I140" s="461">
        <v>39.280500000000004</v>
      </c>
      <c r="J140" s="461">
        <v>39.280500000000004</v>
      </c>
      <c r="K140" s="463">
        <v>0</v>
      </c>
      <c r="L140" s="150"/>
      <c r="M140" s="459" t="str">
        <f t="shared" si="2"/>
        <v/>
      </c>
    </row>
    <row r="141" spans="1:13" ht="14.45" customHeight="1" x14ac:dyDescent="0.2">
      <c r="A141" s="464" t="s">
        <v>407</v>
      </c>
      <c r="B141" s="460">
        <v>0</v>
      </c>
      <c r="C141" s="461">
        <v>0</v>
      </c>
      <c r="D141" s="461">
        <v>0</v>
      </c>
      <c r="E141" s="462">
        <v>0</v>
      </c>
      <c r="F141" s="460">
        <v>0</v>
      </c>
      <c r="G141" s="461">
        <v>0</v>
      </c>
      <c r="H141" s="461">
        <v>0</v>
      </c>
      <c r="I141" s="461">
        <v>51.122500000000002</v>
      </c>
      <c r="J141" s="461">
        <v>51.122500000000002</v>
      </c>
      <c r="K141" s="463">
        <v>0</v>
      </c>
      <c r="L141" s="150"/>
      <c r="M141" s="459" t="str">
        <f t="shared" si="2"/>
        <v/>
      </c>
    </row>
    <row r="142" spans="1:13" ht="14.45" customHeight="1" x14ac:dyDescent="0.2">
      <c r="A142" s="464" t="s">
        <v>408</v>
      </c>
      <c r="B142" s="460">
        <v>10.495414199999999</v>
      </c>
      <c r="C142" s="461">
        <v>4.4165000000000001</v>
      </c>
      <c r="D142" s="461">
        <v>-6.0789141999999989</v>
      </c>
      <c r="E142" s="462">
        <v>0.42080283024942461</v>
      </c>
      <c r="F142" s="460">
        <v>0</v>
      </c>
      <c r="G142" s="461">
        <v>0</v>
      </c>
      <c r="H142" s="461">
        <v>0</v>
      </c>
      <c r="I142" s="461">
        <v>0</v>
      </c>
      <c r="J142" s="461">
        <v>0</v>
      </c>
      <c r="K142" s="463">
        <v>0</v>
      </c>
      <c r="L142" s="150"/>
      <c r="M142" s="459" t="str">
        <f t="shared" si="2"/>
        <v>X</v>
      </c>
    </row>
    <row r="143" spans="1:13" ht="14.45" customHeight="1" x14ac:dyDescent="0.2">
      <c r="A143" s="464" t="s">
        <v>409</v>
      </c>
      <c r="B143" s="460">
        <v>10.495414199999999</v>
      </c>
      <c r="C143" s="461">
        <v>4.4165000000000001</v>
      </c>
      <c r="D143" s="461">
        <v>-6.0789141999999989</v>
      </c>
      <c r="E143" s="462">
        <v>0.42080283024942461</v>
      </c>
      <c r="F143" s="460">
        <v>0</v>
      </c>
      <c r="G143" s="461">
        <v>0</v>
      </c>
      <c r="H143" s="461">
        <v>0</v>
      </c>
      <c r="I143" s="461">
        <v>0</v>
      </c>
      <c r="J143" s="461">
        <v>0</v>
      </c>
      <c r="K143" s="463">
        <v>0</v>
      </c>
      <c r="L143" s="150"/>
      <c r="M143" s="459" t="str">
        <f t="shared" si="2"/>
        <v/>
      </c>
    </row>
    <row r="144" spans="1:13" ht="14.45" customHeight="1" x14ac:dyDescent="0.2">
      <c r="A144" s="464" t="s">
        <v>410</v>
      </c>
      <c r="B144" s="460">
        <v>0</v>
      </c>
      <c r="C144" s="461">
        <v>34.412300000000002</v>
      </c>
      <c r="D144" s="461">
        <v>34.412300000000002</v>
      </c>
      <c r="E144" s="462">
        <v>0</v>
      </c>
      <c r="F144" s="460">
        <v>0</v>
      </c>
      <c r="G144" s="461">
        <v>0</v>
      </c>
      <c r="H144" s="461">
        <v>0</v>
      </c>
      <c r="I144" s="461">
        <v>197.715</v>
      </c>
      <c r="J144" s="461">
        <v>197.715</v>
      </c>
      <c r="K144" s="463">
        <v>0</v>
      </c>
      <c r="L144" s="150"/>
      <c r="M144" s="459" t="str">
        <f t="shared" si="2"/>
        <v>X</v>
      </c>
    </row>
    <row r="145" spans="1:13" ht="14.45" customHeight="1" x14ac:dyDescent="0.2">
      <c r="A145" s="464" t="s">
        <v>411</v>
      </c>
      <c r="B145" s="460">
        <v>0</v>
      </c>
      <c r="C145" s="461">
        <v>34.412300000000002</v>
      </c>
      <c r="D145" s="461">
        <v>34.412300000000002</v>
      </c>
      <c r="E145" s="462">
        <v>0</v>
      </c>
      <c r="F145" s="460">
        <v>0</v>
      </c>
      <c r="G145" s="461">
        <v>0</v>
      </c>
      <c r="H145" s="461">
        <v>0</v>
      </c>
      <c r="I145" s="461">
        <v>197.715</v>
      </c>
      <c r="J145" s="461">
        <v>197.715</v>
      </c>
      <c r="K145" s="463">
        <v>0</v>
      </c>
      <c r="L145" s="150"/>
      <c r="M145" s="459" t="str">
        <f t="shared" si="2"/>
        <v/>
      </c>
    </row>
    <row r="146" spans="1:13" ht="14.45" customHeight="1" x14ac:dyDescent="0.2">
      <c r="A146" s="464" t="s">
        <v>412</v>
      </c>
      <c r="B146" s="460">
        <v>5267.0837640999998</v>
      </c>
      <c r="C146" s="461">
        <v>11245.058359999999</v>
      </c>
      <c r="D146" s="461">
        <v>5977.9745958999993</v>
      </c>
      <c r="E146" s="462">
        <v>2.1349685829273062</v>
      </c>
      <c r="F146" s="460">
        <v>11990.3438379</v>
      </c>
      <c r="G146" s="461">
        <v>5995.17191895</v>
      </c>
      <c r="H146" s="461">
        <v>11057.527259999999</v>
      </c>
      <c r="I146" s="461">
        <v>41641.837740000003</v>
      </c>
      <c r="J146" s="461">
        <v>35646.665821050003</v>
      </c>
      <c r="K146" s="463">
        <v>3.4729477572090373</v>
      </c>
      <c r="L146" s="150"/>
      <c r="M146" s="459" t="str">
        <f t="shared" si="2"/>
        <v/>
      </c>
    </row>
    <row r="147" spans="1:13" ht="14.45" customHeight="1" x14ac:dyDescent="0.2">
      <c r="A147" s="464" t="s">
        <v>413</v>
      </c>
      <c r="B147" s="460">
        <v>5263.5263193000001</v>
      </c>
      <c r="C147" s="461">
        <v>10032.31936</v>
      </c>
      <c r="D147" s="461">
        <v>4768.7930406999994</v>
      </c>
      <c r="E147" s="462">
        <v>1.9060072566207296</v>
      </c>
      <c r="F147" s="460">
        <v>11990.3438379</v>
      </c>
      <c r="G147" s="461">
        <v>5995.17191895</v>
      </c>
      <c r="H147" s="461">
        <v>11057.5232</v>
      </c>
      <c r="I147" s="461">
        <v>40502.265049999995</v>
      </c>
      <c r="J147" s="461">
        <v>34507.093131049995</v>
      </c>
      <c r="K147" s="463">
        <v>3.3779068888731385</v>
      </c>
      <c r="L147" s="150"/>
      <c r="M147" s="459" t="str">
        <f t="shared" si="2"/>
        <v/>
      </c>
    </row>
    <row r="148" spans="1:13" ht="14.45" customHeight="1" x14ac:dyDescent="0.2">
      <c r="A148" s="464" t="s">
        <v>414</v>
      </c>
      <c r="B148" s="460">
        <v>5263.5263193000001</v>
      </c>
      <c r="C148" s="461">
        <v>10032.31936</v>
      </c>
      <c r="D148" s="461">
        <v>4768.7930406999994</v>
      </c>
      <c r="E148" s="462">
        <v>1.9060072566207296</v>
      </c>
      <c r="F148" s="460">
        <v>11990.3438379</v>
      </c>
      <c r="G148" s="461">
        <v>5995.17191895</v>
      </c>
      <c r="H148" s="461">
        <v>11057.5232</v>
      </c>
      <c r="I148" s="461">
        <v>40502.265049999995</v>
      </c>
      <c r="J148" s="461">
        <v>34507.093131049995</v>
      </c>
      <c r="K148" s="463">
        <v>3.3779068888731385</v>
      </c>
      <c r="L148" s="150"/>
      <c r="M148" s="459" t="str">
        <f t="shared" si="2"/>
        <v/>
      </c>
    </row>
    <row r="149" spans="1:13" ht="14.45" customHeight="1" x14ac:dyDescent="0.2">
      <c r="A149" s="464" t="s">
        <v>415</v>
      </c>
      <c r="B149" s="460">
        <v>5263.5263193000001</v>
      </c>
      <c r="C149" s="461">
        <v>5890.3242900000005</v>
      </c>
      <c r="D149" s="461">
        <v>626.79797070000041</v>
      </c>
      <c r="E149" s="462">
        <v>1.1190832785240747</v>
      </c>
      <c r="F149" s="460">
        <v>7903.1971622000001</v>
      </c>
      <c r="G149" s="461">
        <v>3951.5985811</v>
      </c>
      <c r="H149" s="461">
        <v>726.21716000000004</v>
      </c>
      <c r="I149" s="461">
        <v>3357.9423099999999</v>
      </c>
      <c r="J149" s="461">
        <v>-593.65627110000014</v>
      </c>
      <c r="K149" s="463">
        <v>0.42488403630629595</v>
      </c>
      <c r="L149" s="150"/>
      <c r="M149" s="459" t="str">
        <f t="shared" si="2"/>
        <v>X</v>
      </c>
    </row>
    <row r="150" spans="1:13" ht="14.45" customHeight="1" x14ac:dyDescent="0.2">
      <c r="A150" s="464" t="s">
        <v>416</v>
      </c>
      <c r="B150" s="460">
        <v>3914.0439032999998</v>
      </c>
      <c r="C150" s="461">
        <v>4967.7183499999992</v>
      </c>
      <c r="D150" s="461">
        <v>1053.6744466999994</v>
      </c>
      <c r="E150" s="462">
        <v>1.2692035329015159</v>
      </c>
      <c r="F150" s="460">
        <v>6337.0234612999993</v>
      </c>
      <c r="G150" s="461">
        <v>3168.5117306499997</v>
      </c>
      <c r="H150" s="461">
        <v>413.01634999999999</v>
      </c>
      <c r="I150" s="461">
        <v>2300.5415499999999</v>
      </c>
      <c r="J150" s="461">
        <v>-867.97018064999975</v>
      </c>
      <c r="K150" s="463">
        <v>0.3630318814581221</v>
      </c>
      <c r="L150" s="150"/>
      <c r="M150" s="459" t="str">
        <f t="shared" si="2"/>
        <v/>
      </c>
    </row>
    <row r="151" spans="1:13" ht="14.45" customHeight="1" x14ac:dyDescent="0.2">
      <c r="A151" s="464" t="s">
        <v>417</v>
      </c>
      <c r="B151" s="460">
        <v>0</v>
      </c>
      <c r="C151" s="461">
        <v>1.5813599999999999</v>
      </c>
      <c r="D151" s="461">
        <v>1.5813599999999999</v>
      </c>
      <c r="E151" s="462">
        <v>0</v>
      </c>
      <c r="F151" s="460">
        <v>0</v>
      </c>
      <c r="G151" s="461">
        <v>0</v>
      </c>
      <c r="H151" s="461">
        <v>0</v>
      </c>
      <c r="I151" s="461">
        <v>0</v>
      </c>
      <c r="J151" s="461">
        <v>0</v>
      </c>
      <c r="K151" s="463">
        <v>0</v>
      </c>
      <c r="L151" s="150"/>
      <c r="M151" s="459" t="str">
        <f t="shared" si="2"/>
        <v/>
      </c>
    </row>
    <row r="152" spans="1:13" ht="14.45" customHeight="1" x14ac:dyDescent="0.2">
      <c r="A152" s="464" t="s">
        <v>418</v>
      </c>
      <c r="B152" s="460">
        <v>0</v>
      </c>
      <c r="C152" s="461">
        <v>2.2480000000000002</v>
      </c>
      <c r="D152" s="461">
        <v>2.2480000000000002</v>
      </c>
      <c r="E152" s="462">
        <v>0</v>
      </c>
      <c r="F152" s="460">
        <v>0</v>
      </c>
      <c r="G152" s="461">
        <v>0</v>
      </c>
      <c r="H152" s="461">
        <v>0</v>
      </c>
      <c r="I152" s="461">
        <v>0</v>
      </c>
      <c r="J152" s="461">
        <v>0</v>
      </c>
      <c r="K152" s="463">
        <v>0</v>
      </c>
      <c r="L152" s="150"/>
      <c r="M152" s="459" t="str">
        <f t="shared" si="2"/>
        <v/>
      </c>
    </row>
    <row r="153" spans="1:13" ht="14.45" customHeight="1" x14ac:dyDescent="0.2">
      <c r="A153" s="464" t="s">
        <v>419</v>
      </c>
      <c r="B153" s="460">
        <v>54.967237999999995</v>
      </c>
      <c r="C153" s="461">
        <v>31.192619999999998</v>
      </c>
      <c r="D153" s="461">
        <v>-23.774617999999997</v>
      </c>
      <c r="E153" s="462">
        <v>0.56747657577410027</v>
      </c>
      <c r="F153" s="460">
        <v>39.7553743</v>
      </c>
      <c r="G153" s="461">
        <v>19.87768715</v>
      </c>
      <c r="H153" s="461">
        <v>5.5221599999999995</v>
      </c>
      <c r="I153" s="461">
        <v>14.510719999999999</v>
      </c>
      <c r="J153" s="461">
        <v>-5.3669671500000007</v>
      </c>
      <c r="K153" s="463">
        <v>0.36500021080168776</v>
      </c>
      <c r="L153" s="150"/>
      <c r="M153" s="459" t="str">
        <f t="shared" si="2"/>
        <v/>
      </c>
    </row>
    <row r="154" spans="1:13" ht="14.45" customHeight="1" x14ac:dyDescent="0.2">
      <c r="A154" s="464" t="s">
        <v>420</v>
      </c>
      <c r="B154" s="460">
        <v>1294.5151780000001</v>
      </c>
      <c r="C154" s="461">
        <v>887.58395999999993</v>
      </c>
      <c r="D154" s="461">
        <v>-406.93121800000017</v>
      </c>
      <c r="E154" s="462">
        <v>0.68564971279154818</v>
      </c>
      <c r="F154" s="460">
        <v>1526.4183266</v>
      </c>
      <c r="G154" s="461">
        <v>763.2091633</v>
      </c>
      <c r="H154" s="461">
        <v>307.67865</v>
      </c>
      <c r="I154" s="461">
        <v>1042.89004</v>
      </c>
      <c r="J154" s="461">
        <v>279.6808767</v>
      </c>
      <c r="K154" s="463">
        <v>0.68322688598935488</v>
      </c>
      <c r="L154" s="150"/>
      <c r="M154" s="459" t="str">
        <f t="shared" si="2"/>
        <v/>
      </c>
    </row>
    <row r="155" spans="1:13" ht="14.45" customHeight="1" x14ac:dyDescent="0.2">
      <c r="A155" s="464" t="s">
        <v>421</v>
      </c>
      <c r="B155" s="460">
        <v>0</v>
      </c>
      <c r="C155" s="461">
        <v>3.40659</v>
      </c>
      <c r="D155" s="461">
        <v>3.40659</v>
      </c>
      <c r="E155" s="462">
        <v>0</v>
      </c>
      <c r="F155" s="460">
        <v>2.1251853999999999</v>
      </c>
      <c r="G155" s="461">
        <v>1.0625926999999999</v>
      </c>
      <c r="H155" s="461">
        <v>8.8629300000000004</v>
      </c>
      <c r="I155" s="461">
        <v>20.378119999999999</v>
      </c>
      <c r="J155" s="461">
        <v>19.315527299999999</v>
      </c>
      <c r="K155" s="463">
        <v>9.5888669289747614</v>
      </c>
      <c r="L155" s="150"/>
      <c r="M155" s="459" t="str">
        <f t="shared" si="2"/>
        <v>X</v>
      </c>
    </row>
    <row r="156" spans="1:13" ht="14.45" customHeight="1" x14ac:dyDescent="0.2">
      <c r="A156" s="464" t="s">
        <v>422</v>
      </c>
      <c r="B156" s="460">
        <v>0</v>
      </c>
      <c r="C156" s="461">
        <v>0.24662000000000001</v>
      </c>
      <c r="D156" s="461">
        <v>0.24662000000000001</v>
      </c>
      <c r="E156" s="462">
        <v>0</v>
      </c>
      <c r="F156" s="460">
        <v>0</v>
      </c>
      <c r="G156" s="461">
        <v>0</v>
      </c>
      <c r="H156" s="461">
        <v>4.4475200000000008</v>
      </c>
      <c r="I156" s="461">
        <v>6.1280000000000001</v>
      </c>
      <c r="J156" s="461">
        <v>6.1280000000000001</v>
      </c>
      <c r="K156" s="463">
        <v>0</v>
      </c>
      <c r="L156" s="150"/>
      <c r="M156" s="459" t="str">
        <f t="shared" si="2"/>
        <v/>
      </c>
    </row>
    <row r="157" spans="1:13" ht="14.45" customHeight="1" x14ac:dyDescent="0.2">
      <c r="A157" s="464" t="s">
        <v>423</v>
      </c>
      <c r="B157" s="460">
        <v>0</v>
      </c>
      <c r="C157" s="461">
        <v>3.1599699999999999</v>
      </c>
      <c r="D157" s="461">
        <v>3.1599699999999999</v>
      </c>
      <c r="E157" s="462">
        <v>0</v>
      </c>
      <c r="F157" s="460">
        <v>2.1251853999999999</v>
      </c>
      <c r="G157" s="461">
        <v>1.0625926999999999</v>
      </c>
      <c r="H157" s="461">
        <v>4.4154099999999996</v>
      </c>
      <c r="I157" s="461">
        <v>14.250120000000001</v>
      </c>
      <c r="J157" s="461">
        <v>13.187527300000001</v>
      </c>
      <c r="K157" s="463">
        <v>6.7053538011318929</v>
      </c>
      <c r="L157" s="150"/>
      <c r="M157" s="459" t="str">
        <f t="shared" si="2"/>
        <v/>
      </c>
    </row>
    <row r="158" spans="1:13" ht="14.45" customHeight="1" x14ac:dyDescent="0.2">
      <c r="A158" s="464" t="s">
        <v>424</v>
      </c>
      <c r="B158" s="460">
        <v>0</v>
      </c>
      <c r="C158" s="461">
        <v>3918.7940899999999</v>
      </c>
      <c r="D158" s="461">
        <v>3918.7940899999999</v>
      </c>
      <c r="E158" s="462">
        <v>0</v>
      </c>
      <c r="F158" s="460">
        <v>4085.0214903000001</v>
      </c>
      <c r="G158" s="461">
        <v>2042.51074515</v>
      </c>
      <c r="H158" s="461">
        <v>10322.390019999999</v>
      </c>
      <c r="I158" s="461">
        <v>37110.35181</v>
      </c>
      <c r="J158" s="461">
        <v>35067.841064849999</v>
      </c>
      <c r="K158" s="463">
        <v>9.0844936552034277</v>
      </c>
      <c r="L158" s="150"/>
      <c r="M158" s="459" t="str">
        <f t="shared" si="2"/>
        <v>X</v>
      </c>
    </row>
    <row r="159" spans="1:13" ht="14.45" customHeight="1" x14ac:dyDescent="0.2">
      <c r="A159" s="464" t="s">
        <v>425</v>
      </c>
      <c r="B159" s="460">
        <v>0</v>
      </c>
      <c r="C159" s="461">
        <v>3918.7940899999999</v>
      </c>
      <c r="D159" s="461">
        <v>3918.7940899999999</v>
      </c>
      <c r="E159" s="462">
        <v>0</v>
      </c>
      <c r="F159" s="460">
        <v>4085.0214903000001</v>
      </c>
      <c r="G159" s="461">
        <v>2042.51074515</v>
      </c>
      <c r="H159" s="461">
        <v>10322.390019999999</v>
      </c>
      <c r="I159" s="461">
        <v>37110.35181</v>
      </c>
      <c r="J159" s="461">
        <v>35067.841064849999</v>
      </c>
      <c r="K159" s="463">
        <v>9.0844936552034277</v>
      </c>
      <c r="L159" s="150"/>
      <c r="M159" s="459" t="str">
        <f t="shared" si="2"/>
        <v/>
      </c>
    </row>
    <row r="160" spans="1:13" ht="14.45" customHeight="1" x14ac:dyDescent="0.2">
      <c r="A160" s="464" t="s">
        <v>426</v>
      </c>
      <c r="B160" s="460">
        <v>0</v>
      </c>
      <c r="C160" s="461">
        <v>219.79439000000002</v>
      </c>
      <c r="D160" s="461">
        <v>219.79439000000002</v>
      </c>
      <c r="E160" s="462">
        <v>0</v>
      </c>
      <c r="F160" s="460">
        <v>0</v>
      </c>
      <c r="G160" s="461">
        <v>0</v>
      </c>
      <c r="H160" s="461">
        <v>5.3090000000000005E-2</v>
      </c>
      <c r="I160" s="461">
        <v>13.59281</v>
      </c>
      <c r="J160" s="461">
        <v>13.59281</v>
      </c>
      <c r="K160" s="463">
        <v>0</v>
      </c>
      <c r="L160" s="150"/>
      <c r="M160" s="459" t="str">
        <f t="shared" si="2"/>
        <v>X</v>
      </c>
    </row>
    <row r="161" spans="1:13" ht="14.45" customHeight="1" x14ac:dyDescent="0.2">
      <c r="A161" s="464" t="s">
        <v>427</v>
      </c>
      <c r="B161" s="460">
        <v>0</v>
      </c>
      <c r="C161" s="461">
        <v>219.79439000000002</v>
      </c>
      <c r="D161" s="461">
        <v>219.79439000000002</v>
      </c>
      <c r="E161" s="462">
        <v>0</v>
      </c>
      <c r="F161" s="460">
        <v>0</v>
      </c>
      <c r="G161" s="461">
        <v>0</v>
      </c>
      <c r="H161" s="461">
        <v>5.3090000000000005E-2</v>
      </c>
      <c r="I161" s="461">
        <v>13.59281</v>
      </c>
      <c r="J161" s="461">
        <v>13.59281</v>
      </c>
      <c r="K161" s="463">
        <v>0</v>
      </c>
      <c r="L161" s="150"/>
      <c r="M161" s="459" t="str">
        <f t="shared" si="2"/>
        <v/>
      </c>
    </row>
    <row r="162" spans="1:13" ht="14.45" customHeight="1" x14ac:dyDescent="0.2">
      <c r="A162" s="464" t="s">
        <v>428</v>
      </c>
      <c r="B162" s="460">
        <v>3.5574448000000003</v>
      </c>
      <c r="C162" s="461">
        <v>367.41865999999999</v>
      </c>
      <c r="D162" s="461">
        <v>363.8612152</v>
      </c>
      <c r="E162" s="462">
        <v>103.2816194365124</v>
      </c>
      <c r="F162" s="460">
        <v>0</v>
      </c>
      <c r="G162" s="461">
        <v>0</v>
      </c>
      <c r="H162" s="461">
        <v>4.0599999999999994E-3</v>
      </c>
      <c r="I162" s="461">
        <v>5.0042</v>
      </c>
      <c r="J162" s="461">
        <v>5.0042</v>
      </c>
      <c r="K162" s="463">
        <v>0</v>
      </c>
      <c r="L162" s="150"/>
      <c r="M162" s="459" t="str">
        <f t="shared" si="2"/>
        <v/>
      </c>
    </row>
    <row r="163" spans="1:13" ht="14.45" customHeight="1" x14ac:dyDescent="0.2">
      <c r="A163" s="464" t="s">
        <v>429</v>
      </c>
      <c r="B163" s="460">
        <v>0</v>
      </c>
      <c r="C163" s="461">
        <v>367.39</v>
      </c>
      <c r="D163" s="461">
        <v>367.39</v>
      </c>
      <c r="E163" s="462">
        <v>0</v>
      </c>
      <c r="F163" s="460">
        <v>0</v>
      </c>
      <c r="G163" s="461">
        <v>0</v>
      </c>
      <c r="H163" s="461">
        <v>0</v>
      </c>
      <c r="I163" s="461">
        <v>5</v>
      </c>
      <c r="J163" s="461">
        <v>5</v>
      </c>
      <c r="K163" s="463">
        <v>0</v>
      </c>
      <c r="L163" s="150"/>
      <c r="M163" s="459" t="str">
        <f t="shared" si="2"/>
        <v/>
      </c>
    </row>
    <row r="164" spans="1:13" ht="14.45" customHeight="1" x14ac:dyDescent="0.2">
      <c r="A164" s="464" t="s">
        <v>430</v>
      </c>
      <c r="B164" s="460">
        <v>0</v>
      </c>
      <c r="C164" s="461">
        <v>367.39</v>
      </c>
      <c r="D164" s="461">
        <v>367.39</v>
      </c>
      <c r="E164" s="462">
        <v>0</v>
      </c>
      <c r="F164" s="460">
        <v>0</v>
      </c>
      <c r="G164" s="461">
        <v>0</v>
      </c>
      <c r="H164" s="461">
        <v>0</v>
      </c>
      <c r="I164" s="461">
        <v>5</v>
      </c>
      <c r="J164" s="461">
        <v>5</v>
      </c>
      <c r="K164" s="463">
        <v>0</v>
      </c>
      <c r="L164" s="150"/>
      <c r="M164" s="459" t="str">
        <f t="shared" si="2"/>
        <v>X</v>
      </c>
    </row>
    <row r="165" spans="1:13" ht="14.45" customHeight="1" x14ac:dyDescent="0.2">
      <c r="A165" s="464" t="s">
        <v>431</v>
      </c>
      <c r="B165" s="460">
        <v>0</v>
      </c>
      <c r="C165" s="461">
        <v>25</v>
      </c>
      <c r="D165" s="461">
        <v>25</v>
      </c>
      <c r="E165" s="462">
        <v>0</v>
      </c>
      <c r="F165" s="460">
        <v>0</v>
      </c>
      <c r="G165" s="461">
        <v>0</v>
      </c>
      <c r="H165" s="461">
        <v>0</v>
      </c>
      <c r="I165" s="461">
        <v>5</v>
      </c>
      <c r="J165" s="461">
        <v>5</v>
      </c>
      <c r="K165" s="463">
        <v>0</v>
      </c>
      <c r="L165" s="150"/>
      <c r="M165" s="459" t="str">
        <f t="shared" si="2"/>
        <v/>
      </c>
    </row>
    <row r="166" spans="1:13" ht="14.45" customHeight="1" x14ac:dyDescent="0.2">
      <c r="A166" s="464" t="s">
        <v>432</v>
      </c>
      <c r="B166" s="460">
        <v>0</v>
      </c>
      <c r="C166" s="461">
        <v>342.39</v>
      </c>
      <c r="D166" s="461">
        <v>342.39</v>
      </c>
      <c r="E166" s="462">
        <v>0</v>
      </c>
      <c r="F166" s="460">
        <v>0</v>
      </c>
      <c r="G166" s="461">
        <v>0</v>
      </c>
      <c r="H166" s="461">
        <v>0</v>
      </c>
      <c r="I166" s="461">
        <v>0</v>
      </c>
      <c r="J166" s="461">
        <v>0</v>
      </c>
      <c r="K166" s="463">
        <v>0</v>
      </c>
      <c r="L166" s="150"/>
      <c r="M166" s="459" t="str">
        <f t="shared" si="2"/>
        <v/>
      </c>
    </row>
    <row r="167" spans="1:13" ht="14.45" customHeight="1" x14ac:dyDescent="0.2">
      <c r="A167" s="464" t="s">
        <v>433</v>
      </c>
      <c r="B167" s="460">
        <v>3.5574448000000003</v>
      </c>
      <c r="C167" s="461">
        <v>2.8660000000000001E-2</v>
      </c>
      <c r="D167" s="461">
        <v>-3.5287848000000004</v>
      </c>
      <c r="E167" s="462">
        <v>8.056344261476665E-3</v>
      </c>
      <c r="F167" s="460">
        <v>0</v>
      </c>
      <c r="G167" s="461">
        <v>0</v>
      </c>
      <c r="H167" s="461">
        <v>4.0599999999999994E-3</v>
      </c>
      <c r="I167" s="461">
        <v>4.2000000000000006E-3</v>
      </c>
      <c r="J167" s="461">
        <v>4.2000000000000006E-3</v>
      </c>
      <c r="K167" s="463">
        <v>0</v>
      </c>
      <c r="L167" s="150"/>
      <c r="M167" s="459" t="str">
        <f t="shared" si="2"/>
        <v/>
      </c>
    </row>
    <row r="168" spans="1:13" ht="14.45" customHeight="1" x14ac:dyDescent="0.2">
      <c r="A168" s="464" t="s">
        <v>434</v>
      </c>
      <c r="B168" s="460">
        <v>0</v>
      </c>
      <c r="C168" s="461">
        <v>2.8660000000000001E-2</v>
      </c>
      <c r="D168" s="461">
        <v>2.8660000000000001E-2</v>
      </c>
      <c r="E168" s="462">
        <v>0</v>
      </c>
      <c r="F168" s="460">
        <v>0</v>
      </c>
      <c r="G168" s="461">
        <v>0</v>
      </c>
      <c r="H168" s="461">
        <v>4.0599999999999994E-3</v>
      </c>
      <c r="I168" s="461">
        <v>4.2000000000000006E-3</v>
      </c>
      <c r="J168" s="461">
        <v>4.2000000000000006E-3</v>
      </c>
      <c r="K168" s="463">
        <v>0</v>
      </c>
      <c r="L168" s="150"/>
      <c r="M168" s="459" t="str">
        <f t="shared" si="2"/>
        <v>X</v>
      </c>
    </row>
    <row r="169" spans="1:13" ht="14.45" customHeight="1" x14ac:dyDescent="0.2">
      <c r="A169" s="464" t="s">
        <v>435</v>
      </c>
      <c r="B169" s="460">
        <v>0</v>
      </c>
      <c r="C169" s="461">
        <v>2.8660000000000001E-2</v>
      </c>
      <c r="D169" s="461">
        <v>2.8660000000000001E-2</v>
      </c>
      <c r="E169" s="462">
        <v>0</v>
      </c>
      <c r="F169" s="460">
        <v>0</v>
      </c>
      <c r="G169" s="461">
        <v>0</v>
      </c>
      <c r="H169" s="461">
        <v>4.0599999999999994E-3</v>
      </c>
      <c r="I169" s="461">
        <v>4.2000000000000006E-3</v>
      </c>
      <c r="J169" s="461">
        <v>4.2000000000000006E-3</v>
      </c>
      <c r="K169" s="463">
        <v>0</v>
      </c>
      <c r="L169" s="150"/>
      <c r="M169" s="459" t="str">
        <f t="shared" si="2"/>
        <v/>
      </c>
    </row>
    <row r="170" spans="1:13" ht="14.45" customHeight="1" x14ac:dyDescent="0.2">
      <c r="A170" s="464" t="s">
        <v>436</v>
      </c>
      <c r="B170" s="460">
        <v>3.5574448000000003</v>
      </c>
      <c r="C170" s="461">
        <v>0</v>
      </c>
      <c r="D170" s="461">
        <v>-3.5574448000000003</v>
      </c>
      <c r="E170" s="462">
        <v>0</v>
      </c>
      <c r="F170" s="460">
        <v>0</v>
      </c>
      <c r="G170" s="461">
        <v>0</v>
      </c>
      <c r="H170" s="461">
        <v>0</v>
      </c>
      <c r="I170" s="461">
        <v>0</v>
      </c>
      <c r="J170" s="461">
        <v>0</v>
      </c>
      <c r="K170" s="463">
        <v>0</v>
      </c>
      <c r="L170" s="150"/>
      <c r="M170" s="459" t="str">
        <f t="shared" si="2"/>
        <v>X</v>
      </c>
    </row>
    <row r="171" spans="1:13" ht="14.45" customHeight="1" x14ac:dyDescent="0.2">
      <c r="A171" s="464" t="s">
        <v>437</v>
      </c>
      <c r="B171" s="460">
        <v>3.5574448000000003</v>
      </c>
      <c r="C171" s="461">
        <v>0</v>
      </c>
      <c r="D171" s="461">
        <v>-3.5574448000000003</v>
      </c>
      <c r="E171" s="462">
        <v>0</v>
      </c>
      <c r="F171" s="460">
        <v>0</v>
      </c>
      <c r="G171" s="461">
        <v>0</v>
      </c>
      <c r="H171" s="461">
        <v>0</v>
      </c>
      <c r="I171" s="461">
        <v>0</v>
      </c>
      <c r="J171" s="461">
        <v>0</v>
      </c>
      <c r="K171" s="463">
        <v>0</v>
      </c>
      <c r="L171" s="150"/>
      <c r="M171" s="459" t="str">
        <f t="shared" si="2"/>
        <v/>
      </c>
    </row>
    <row r="172" spans="1:13" ht="14.45" customHeight="1" x14ac:dyDescent="0.2">
      <c r="A172" s="464" t="s">
        <v>438</v>
      </c>
      <c r="B172" s="460">
        <v>0</v>
      </c>
      <c r="C172" s="461">
        <v>845.32033999999999</v>
      </c>
      <c r="D172" s="461">
        <v>845.32033999999999</v>
      </c>
      <c r="E172" s="462">
        <v>0</v>
      </c>
      <c r="F172" s="460">
        <v>0</v>
      </c>
      <c r="G172" s="461">
        <v>0</v>
      </c>
      <c r="H172" s="461">
        <v>0</v>
      </c>
      <c r="I172" s="461">
        <v>1134.5684899999999</v>
      </c>
      <c r="J172" s="461">
        <v>1134.5684899999999</v>
      </c>
      <c r="K172" s="463">
        <v>0</v>
      </c>
      <c r="L172" s="150"/>
      <c r="M172" s="459" t="str">
        <f t="shared" si="2"/>
        <v/>
      </c>
    </row>
    <row r="173" spans="1:13" ht="14.45" customHeight="1" x14ac:dyDescent="0.2">
      <c r="A173" s="464" t="s">
        <v>439</v>
      </c>
      <c r="B173" s="460">
        <v>0</v>
      </c>
      <c r="C173" s="461">
        <v>845.32033999999999</v>
      </c>
      <c r="D173" s="461">
        <v>845.32033999999999</v>
      </c>
      <c r="E173" s="462">
        <v>0</v>
      </c>
      <c r="F173" s="460">
        <v>0</v>
      </c>
      <c r="G173" s="461">
        <v>0</v>
      </c>
      <c r="H173" s="461">
        <v>0</v>
      </c>
      <c r="I173" s="461">
        <v>1134.5684899999999</v>
      </c>
      <c r="J173" s="461">
        <v>1134.5684899999999</v>
      </c>
      <c r="K173" s="463">
        <v>0</v>
      </c>
      <c r="L173" s="150"/>
      <c r="M173" s="459" t="str">
        <f t="shared" si="2"/>
        <v/>
      </c>
    </row>
    <row r="174" spans="1:13" ht="14.45" customHeight="1" x14ac:dyDescent="0.2">
      <c r="A174" s="464" t="s">
        <v>440</v>
      </c>
      <c r="B174" s="460">
        <v>0</v>
      </c>
      <c r="C174" s="461">
        <v>845.32033999999999</v>
      </c>
      <c r="D174" s="461">
        <v>845.32033999999999</v>
      </c>
      <c r="E174" s="462">
        <v>0</v>
      </c>
      <c r="F174" s="460">
        <v>0</v>
      </c>
      <c r="G174" s="461">
        <v>0</v>
      </c>
      <c r="H174" s="461">
        <v>0</v>
      </c>
      <c r="I174" s="461">
        <v>1134.5684899999999</v>
      </c>
      <c r="J174" s="461">
        <v>1134.5684899999999</v>
      </c>
      <c r="K174" s="463">
        <v>0</v>
      </c>
      <c r="L174" s="150"/>
      <c r="M174" s="459" t="str">
        <f t="shared" si="2"/>
        <v>X</v>
      </c>
    </row>
    <row r="175" spans="1:13" ht="14.45" customHeight="1" x14ac:dyDescent="0.2">
      <c r="A175" s="464" t="s">
        <v>441</v>
      </c>
      <c r="B175" s="460">
        <v>0</v>
      </c>
      <c r="C175" s="461">
        <v>845.32033999999999</v>
      </c>
      <c r="D175" s="461">
        <v>845.32033999999999</v>
      </c>
      <c r="E175" s="462">
        <v>0</v>
      </c>
      <c r="F175" s="460">
        <v>0</v>
      </c>
      <c r="G175" s="461">
        <v>0</v>
      </c>
      <c r="H175" s="461">
        <v>0</v>
      </c>
      <c r="I175" s="461">
        <v>1134.5684899999999</v>
      </c>
      <c r="J175" s="461">
        <v>1134.5684899999999</v>
      </c>
      <c r="K175" s="463">
        <v>0</v>
      </c>
      <c r="L175" s="150"/>
      <c r="M175" s="459" t="str">
        <f t="shared" si="2"/>
        <v/>
      </c>
    </row>
    <row r="176" spans="1:13" ht="14.45" customHeight="1" x14ac:dyDescent="0.2">
      <c r="A176" s="464" t="s">
        <v>442</v>
      </c>
      <c r="B176" s="460">
        <v>0</v>
      </c>
      <c r="C176" s="461">
        <v>1541.65239</v>
      </c>
      <c r="D176" s="461">
        <v>1541.65239</v>
      </c>
      <c r="E176" s="462">
        <v>0</v>
      </c>
      <c r="F176" s="460">
        <v>0</v>
      </c>
      <c r="G176" s="461">
        <v>0</v>
      </c>
      <c r="H176" s="461">
        <v>525.89725999999996</v>
      </c>
      <c r="I176" s="461">
        <v>2318.8823500000003</v>
      </c>
      <c r="J176" s="461">
        <v>2318.8823500000003</v>
      </c>
      <c r="K176" s="463">
        <v>0</v>
      </c>
      <c r="L176" s="150"/>
      <c r="M176" s="459" t="str">
        <f t="shared" si="2"/>
        <v/>
      </c>
    </row>
    <row r="177" spans="1:13" ht="14.45" customHeight="1" x14ac:dyDescent="0.2">
      <c r="A177" s="464" t="s">
        <v>443</v>
      </c>
      <c r="B177" s="460">
        <v>0</v>
      </c>
      <c r="C177" s="461">
        <v>1541.65239</v>
      </c>
      <c r="D177" s="461">
        <v>1541.65239</v>
      </c>
      <c r="E177" s="462">
        <v>0</v>
      </c>
      <c r="F177" s="460">
        <v>0</v>
      </c>
      <c r="G177" s="461">
        <v>0</v>
      </c>
      <c r="H177" s="461">
        <v>525.89725999999996</v>
      </c>
      <c r="I177" s="461">
        <v>2318.8823500000003</v>
      </c>
      <c r="J177" s="461">
        <v>2318.8823500000003</v>
      </c>
      <c r="K177" s="463">
        <v>0</v>
      </c>
      <c r="L177" s="150"/>
      <c r="M177" s="459" t="str">
        <f t="shared" si="2"/>
        <v/>
      </c>
    </row>
    <row r="178" spans="1:13" ht="14.45" customHeight="1" x14ac:dyDescent="0.2">
      <c r="A178" s="464" t="s">
        <v>444</v>
      </c>
      <c r="B178" s="460">
        <v>0</v>
      </c>
      <c r="C178" s="461">
        <v>1541.65239</v>
      </c>
      <c r="D178" s="461">
        <v>1541.65239</v>
      </c>
      <c r="E178" s="462">
        <v>0</v>
      </c>
      <c r="F178" s="460">
        <v>0</v>
      </c>
      <c r="G178" s="461">
        <v>0</v>
      </c>
      <c r="H178" s="461">
        <v>525.89725999999996</v>
      </c>
      <c r="I178" s="461">
        <v>2318.8823500000003</v>
      </c>
      <c r="J178" s="461">
        <v>2318.8823500000003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445</v>
      </c>
      <c r="B179" s="460">
        <v>0</v>
      </c>
      <c r="C179" s="461">
        <v>21.944959999999998</v>
      </c>
      <c r="D179" s="461">
        <v>21.944959999999998</v>
      </c>
      <c r="E179" s="462">
        <v>0</v>
      </c>
      <c r="F179" s="460">
        <v>0</v>
      </c>
      <c r="G179" s="461">
        <v>0</v>
      </c>
      <c r="H179" s="461">
        <v>75.711110000000005</v>
      </c>
      <c r="I179" s="461">
        <v>281.41343999999998</v>
      </c>
      <c r="J179" s="461">
        <v>281.41343999999998</v>
      </c>
      <c r="K179" s="463">
        <v>0</v>
      </c>
      <c r="L179" s="150"/>
      <c r="M179" s="459" t="str">
        <f t="shared" si="2"/>
        <v>X</v>
      </c>
    </row>
    <row r="180" spans="1:13" ht="14.45" customHeight="1" x14ac:dyDescent="0.2">
      <c r="A180" s="464" t="s">
        <v>446</v>
      </c>
      <c r="B180" s="460">
        <v>0</v>
      </c>
      <c r="C180" s="461">
        <v>21.944959999999998</v>
      </c>
      <c r="D180" s="461">
        <v>21.944959999999998</v>
      </c>
      <c r="E180" s="462">
        <v>0</v>
      </c>
      <c r="F180" s="460">
        <v>0</v>
      </c>
      <c r="G180" s="461">
        <v>0</v>
      </c>
      <c r="H180" s="461">
        <v>75.711110000000005</v>
      </c>
      <c r="I180" s="461">
        <v>281.41343999999998</v>
      </c>
      <c r="J180" s="461">
        <v>281.41343999999998</v>
      </c>
      <c r="K180" s="463">
        <v>0</v>
      </c>
      <c r="L180" s="150"/>
      <c r="M180" s="459" t="str">
        <f t="shared" si="2"/>
        <v/>
      </c>
    </row>
    <row r="181" spans="1:13" ht="14.45" customHeight="1" x14ac:dyDescent="0.2">
      <c r="A181" s="464" t="s">
        <v>447</v>
      </c>
      <c r="B181" s="460">
        <v>0</v>
      </c>
      <c r="C181" s="461">
        <v>12.54</v>
      </c>
      <c r="D181" s="461">
        <v>12.54</v>
      </c>
      <c r="E181" s="462">
        <v>0</v>
      </c>
      <c r="F181" s="460">
        <v>0</v>
      </c>
      <c r="G181" s="461">
        <v>0</v>
      </c>
      <c r="H181" s="461">
        <v>2.04</v>
      </c>
      <c r="I181" s="461">
        <v>31.62</v>
      </c>
      <c r="J181" s="461">
        <v>31.62</v>
      </c>
      <c r="K181" s="463">
        <v>0</v>
      </c>
      <c r="L181" s="150"/>
      <c r="M181" s="459" t="str">
        <f t="shared" si="2"/>
        <v>X</v>
      </c>
    </row>
    <row r="182" spans="1:13" ht="14.45" customHeight="1" x14ac:dyDescent="0.2">
      <c r="A182" s="464" t="s">
        <v>448</v>
      </c>
      <c r="B182" s="460">
        <v>0</v>
      </c>
      <c r="C182" s="461">
        <v>11.52</v>
      </c>
      <c r="D182" s="461">
        <v>11.52</v>
      </c>
      <c r="E182" s="462">
        <v>0</v>
      </c>
      <c r="F182" s="460">
        <v>0</v>
      </c>
      <c r="G182" s="461">
        <v>0</v>
      </c>
      <c r="H182" s="461">
        <v>2.04</v>
      </c>
      <c r="I182" s="461">
        <v>15.3</v>
      </c>
      <c r="J182" s="461">
        <v>15.3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449</v>
      </c>
      <c r="B183" s="460">
        <v>0</v>
      </c>
      <c r="C183" s="461">
        <v>1.02</v>
      </c>
      <c r="D183" s="461">
        <v>1.02</v>
      </c>
      <c r="E183" s="462">
        <v>0</v>
      </c>
      <c r="F183" s="460">
        <v>0</v>
      </c>
      <c r="G183" s="461">
        <v>0</v>
      </c>
      <c r="H183" s="461">
        <v>0</v>
      </c>
      <c r="I183" s="461">
        <v>16.32</v>
      </c>
      <c r="J183" s="461">
        <v>16.32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450</v>
      </c>
      <c r="B184" s="460">
        <v>0</v>
      </c>
      <c r="C184" s="461">
        <v>12.74652</v>
      </c>
      <c r="D184" s="461">
        <v>12.74652</v>
      </c>
      <c r="E184" s="462">
        <v>0</v>
      </c>
      <c r="F184" s="460">
        <v>0</v>
      </c>
      <c r="G184" s="461">
        <v>0</v>
      </c>
      <c r="H184" s="461">
        <v>2.3944200000000002</v>
      </c>
      <c r="I184" s="461">
        <v>80.080160000000006</v>
      </c>
      <c r="J184" s="461">
        <v>80.080160000000006</v>
      </c>
      <c r="K184" s="463">
        <v>0</v>
      </c>
      <c r="L184" s="150"/>
      <c r="M184" s="459" t="str">
        <f t="shared" si="2"/>
        <v>X</v>
      </c>
    </row>
    <row r="185" spans="1:13" ht="14.45" customHeight="1" x14ac:dyDescent="0.2">
      <c r="A185" s="464" t="s">
        <v>451</v>
      </c>
      <c r="B185" s="460">
        <v>0</v>
      </c>
      <c r="C185" s="461">
        <v>1.1100000000000001</v>
      </c>
      <c r="D185" s="461">
        <v>1.1100000000000001</v>
      </c>
      <c r="E185" s="462">
        <v>0</v>
      </c>
      <c r="F185" s="460">
        <v>0</v>
      </c>
      <c r="G185" s="461">
        <v>0</v>
      </c>
      <c r="H185" s="461">
        <v>0</v>
      </c>
      <c r="I185" s="461">
        <v>5.8179999999999996</v>
      </c>
      <c r="J185" s="461">
        <v>5.8179999999999996</v>
      </c>
      <c r="K185" s="463">
        <v>0</v>
      </c>
      <c r="L185" s="150"/>
      <c r="M185" s="459" t="str">
        <f t="shared" si="2"/>
        <v/>
      </c>
    </row>
    <row r="186" spans="1:13" ht="14.45" customHeight="1" x14ac:dyDescent="0.2">
      <c r="A186" s="464" t="s">
        <v>452</v>
      </c>
      <c r="B186" s="460">
        <v>0</v>
      </c>
      <c r="C186" s="461">
        <v>0</v>
      </c>
      <c r="D186" s="461">
        <v>0</v>
      </c>
      <c r="E186" s="462">
        <v>0</v>
      </c>
      <c r="F186" s="460">
        <v>0</v>
      </c>
      <c r="G186" s="461">
        <v>0</v>
      </c>
      <c r="H186" s="461">
        <v>0.56279999999999997</v>
      </c>
      <c r="I186" s="461">
        <v>56.742699999999999</v>
      </c>
      <c r="J186" s="461">
        <v>56.742699999999999</v>
      </c>
      <c r="K186" s="463">
        <v>0</v>
      </c>
      <c r="L186" s="150"/>
      <c r="M186" s="459" t="str">
        <f t="shared" si="2"/>
        <v/>
      </c>
    </row>
    <row r="187" spans="1:13" ht="14.45" customHeight="1" x14ac:dyDescent="0.2">
      <c r="A187" s="464" t="s">
        <v>453</v>
      </c>
      <c r="B187" s="460">
        <v>0</v>
      </c>
      <c r="C187" s="461">
        <v>11.636520000000001</v>
      </c>
      <c r="D187" s="461">
        <v>11.636520000000001</v>
      </c>
      <c r="E187" s="462">
        <v>0</v>
      </c>
      <c r="F187" s="460">
        <v>0</v>
      </c>
      <c r="G187" s="461">
        <v>0</v>
      </c>
      <c r="H187" s="461">
        <v>1.8316199999999998</v>
      </c>
      <c r="I187" s="461">
        <v>17.519459999999999</v>
      </c>
      <c r="J187" s="461">
        <v>17.519459999999999</v>
      </c>
      <c r="K187" s="463">
        <v>0</v>
      </c>
      <c r="L187" s="150"/>
      <c r="M187" s="459" t="str">
        <f t="shared" si="2"/>
        <v/>
      </c>
    </row>
    <row r="188" spans="1:13" ht="14.45" customHeight="1" x14ac:dyDescent="0.2">
      <c r="A188" s="464" t="s">
        <v>454</v>
      </c>
      <c r="B188" s="460">
        <v>0</v>
      </c>
      <c r="C188" s="461">
        <v>3.2918799999999999</v>
      </c>
      <c r="D188" s="461">
        <v>3.2918799999999999</v>
      </c>
      <c r="E188" s="462">
        <v>0</v>
      </c>
      <c r="F188" s="460">
        <v>0</v>
      </c>
      <c r="G188" s="461">
        <v>0</v>
      </c>
      <c r="H188" s="461">
        <v>0.46849000000000002</v>
      </c>
      <c r="I188" s="461">
        <v>1.7581800000000001</v>
      </c>
      <c r="J188" s="461">
        <v>1.7581800000000001</v>
      </c>
      <c r="K188" s="463">
        <v>0</v>
      </c>
      <c r="L188" s="150"/>
      <c r="M188" s="459" t="str">
        <f t="shared" si="2"/>
        <v>X</v>
      </c>
    </row>
    <row r="189" spans="1:13" ht="14.45" customHeight="1" x14ac:dyDescent="0.2">
      <c r="A189" s="464" t="s">
        <v>455</v>
      </c>
      <c r="B189" s="460">
        <v>0</v>
      </c>
      <c r="C189" s="461">
        <v>3.2918799999999999</v>
      </c>
      <c r="D189" s="461">
        <v>3.2918799999999999</v>
      </c>
      <c r="E189" s="462">
        <v>0</v>
      </c>
      <c r="F189" s="460">
        <v>0</v>
      </c>
      <c r="G189" s="461">
        <v>0</v>
      </c>
      <c r="H189" s="461">
        <v>0.46849000000000002</v>
      </c>
      <c r="I189" s="461">
        <v>1.7581800000000001</v>
      </c>
      <c r="J189" s="461">
        <v>1.7581800000000001</v>
      </c>
      <c r="K189" s="463">
        <v>0</v>
      </c>
      <c r="L189" s="150"/>
      <c r="M189" s="459" t="str">
        <f t="shared" si="2"/>
        <v/>
      </c>
    </row>
    <row r="190" spans="1:13" ht="14.45" customHeight="1" x14ac:dyDescent="0.2">
      <c r="A190" s="464" t="s">
        <v>456</v>
      </c>
      <c r="B190" s="460">
        <v>0</v>
      </c>
      <c r="C190" s="461">
        <v>0.36</v>
      </c>
      <c r="D190" s="461">
        <v>0.36</v>
      </c>
      <c r="E190" s="462">
        <v>0</v>
      </c>
      <c r="F190" s="460">
        <v>0</v>
      </c>
      <c r="G190" s="461">
        <v>0</v>
      </c>
      <c r="H190" s="461">
        <v>0.61599999999999999</v>
      </c>
      <c r="I190" s="461">
        <v>8.9120000000000008</v>
      </c>
      <c r="J190" s="461">
        <v>8.9120000000000008</v>
      </c>
      <c r="K190" s="463">
        <v>0</v>
      </c>
      <c r="L190" s="150"/>
      <c r="M190" s="459" t="str">
        <f t="shared" si="2"/>
        <v>X</v>
      </c>
    </row>
    <row r="191" spans="1:13" ht="14.45" customHeight="1" x14ac:dyDescent="0.2">
      <c r="A191" s="464" t="s">
        <v>457</v>
      </c>
      <c r="B191" s="460">
        <v>0</v>
      </c>
      <c r="C191" s="461">
        <v>0.36</v>
      </c>
      <c r="D191" s="461">
        <v>0.36</v>
      </c>
      <c r="E191" s="462">
        <v>0</v>
      </c>
      <c r="F191" s="460">
        <v>0</v>
      </c>
      <c r="G191" s="461">
        <v>0</v>
      </c>
      <c r="H191" s="461">
        <v>0.61599999999999999</v>
      </c>
      <c r="I191" s="461">
        <v>8.9120000000000008</v>
      </c>
      <c r="J191" s="461">
        <v>8.9120000000000008</v>
      </c>
      <c r="K191" s="463">
        <v>0</v>
      </c>
      <c r="L191" s="150"/>
      <c r="M191" s="459" t="str">
        <f t="shared" si="2"/>
        <v/>
      </c>
    </row>
    <row r="192" spans="1:13" ht="14.45" customHeight="1" x14ac:dyDescent="0.2">
      <c r="A192" s="464" t="s">
        <v>458</v>
      </c>
      <c r="B192" s="460">
        <v>0</v>
      </c>
      <c r="C192" s="461">
        <v>335.55941999999999</v>
      </c>
      <c r="D192" s="461">
        <v>335.55941999999999</v>
      </c>
      <c r="E192" s="462">
        <v>0</v>
      </c>
      <c r="F192" s="460">
        <v>0</v>
      </c>
      <c r="G192" s="461">
        <v>0</v>
      </c>
      <c r="H192" s="461">
        <v>32.5396</v>
      </c>
      <c r="I192" s="461">
        <v>142.34893</v>
      </c>
      <c r="J192" s="461">
        <v>142.34893</v>
      </c>
      <c r="K192" s="463">
        <v>0</v>
      </c>
      <c r="L192" s="150"/>
      <c r="M192" s="459" t="str">
        <f t="shared" si="2"/>
        <v>X</v>
      </c>
    </row>
    <row r="193" spans="1:13" ht="14.45" customHeight="1" x14ac:dyDescent="0.2">
      <c r="A193" s="464" t="s">
        <v>459</v>
      </c>
      <c r="B193" s="460">
        <v>0</v>
      </c>
      <c r="C193" s="461">
        <v>335.55941999999999</v>
      </c>
      <c r="D193" s="461">
        <v>335.55941999999999</v>
      </c>
      <c r="E193" s="462">
        <v>0</v>
      </c>
      <c r="F193" s="460">
        <v>0</v>
      </c>
      <c r="G193" s="461">
        <v>0</v>
      </c>
      <c r="H193" s="461">
        <v>32.5396</v>
      </c>
      <c r="I193" s="461">
        <v>142.34893</v>
      </c>
      <c r="J193" s="461">
        <v>142.34893</v>
      </c>
      <c r="K193" s="463">
        <v>0</v>
      </c>
      <c r="L193" s="150"/>
      <c r="M193" s="459" t="str">
        <f t="shared" si="2"/>
        <v/>
      </c>
    </row>
    <row r="194" spans="1:13" ht="14.45" customHeight="1" x14ac:dyDescent="0.2">
      <c r="A194" s="464" t="s">
        <v>460</v>
      </c>
      <c r="B194" s="460">
        <v>0</v>
      </c>
      <c r="C194" s="461">
        <v>1120.64408</v>
      </c>
      <c r="D194" s="461">
        <v>1120.64408</v>
      </c>
      <c r="E194" s="462">
        <v>0</v>
      </c>
      <c r="F194" s="460">
        <v>0</v>
      </c>
      <c r="G194" s="461">
        <v>0</v>
      </c>
      <c r="H194" s="461">
        <v>406.80669</v>
      </c>
      <c r="I194" s="461">
        <v>1748.9282700000001</v>
      </c>
      <c r="J194" s="461">
        <v>1748.9282700000001</v>
      </c>
      <c r="K194" s="463">
        <v>0</v>
      </c>
      <c r="L194" s="150"/>
      <c r="M194" s="459" t="str">
        <f t="shared" si="2"/>
        <v>X</v>
      </c>
    </row>
    <row r="195" spans="1:13" ht="14.45" customHeight="1" x14ac:dyDescent="0.2">
      <c r="A195" s="464" t="s">
        <v>461</v>
      </c>
      <c r="B195" s="460">
        <v>0</v>
      </c>
      <c r="C195" s="461">
        <v>1120.64408</v>
      </c>
      <c r="D195" s="461">
        <v>1120.64408</v>
      </c>
      <c r="E195" s="462">
        <v>0</v>
      </c>
      <c r="F195" s="460">
        <v>0</v>
      </c>
      <c r="G195" s="461">
        <v>0</v>
      </c>
      <c r="H195" s="461">
        <v>406.80669</v>
      </c>
      <c r="I195" s="461">
        <v>1748.9282700000001</v>
      </c>
      <c r="J195" s="461">
        <v>1748.9282700000001</v>
      </c>
      <c r="K195" s="463">
        <v>0</v>
      </c>
      <c r="L195" s="150"/>
      <c r="M195" s="459" t="str">
        <f t="shared" si="2"/>
        <v/>
      </c>
    </row>
    <row r="196" spans="1:13" ht="14.45" customHeight="1" x14ac:dyDescent="0.2">
      <c r="A196" s="464" t="s">
        <v>462</v>
      </c>
      <c r="B196" s="460">
        <v>0</v>
      </c>
      <c r="C196" s="461">
        <v>34.565529999999995</v>
      </c>
      <c r="D196" s="461">
        <v>34.565529999999995</v>
      </c>
      <c r="E196" s="462">
        <v>0</v>
      </c>
      <c r="F196" s="460">
        <v>0</v>
      </c>
      <c r="G196" s="461">
        <v>0</v>
      </c>
      <c r="H196" s="461">
        <v>5.3209499999999998</v>
      </c>
      <c r="I196" s="461">
        <v>23.821369999999998</v>
      </c>
      <c r="J196" s="461">
        <v>23.821369999999998</v>
      </c>
      <c r="K196" s="463">
        <v>0</v>
      </c>
      <c r="L196" s="150"/>
      <c r="M196" s="459" t="str">
        <f t="shared" si="2"/>
        <v>X</v>
      </c>
    </row>
    <row r="197" spans="1:13" ht="14.45" customHeight="1" x14ac:dyDescent="0.2">
      <c r="A197" s="464" t="s">
        <v>463</v>
      </c>
      <c r="B197" s="460">
        <v>0</v>
      </c>
      <c r="C197" s="461">
        <v>34.565529999999995</v>
      </c>
      <c r="D197" s="461">
        <v>34.565529999999995</v>
      </c>
      <c r="E197" s="462">
        <v>0</v>
      </c>
      <c r="F197" s="460">
        <v>0</v>
      </c>
      <c r="G197" s="461">
        <v>0</v>
      </c>
      <c r="H197" s="461">
        <v>5.3209499999999998</v>
      </c>
      <c r="I197" s="461">
        <v>23.821369999999998</v>
      </c>
      <c r="J197" s="461">
        <v>23.821369999999998</v>
      </c>
      <c r="K197" s="463">
        <v>0</v>
      </c>
      <c r="L197" s="150"/>
      <c r="M197" s="459" t="str">
        <f t="shared" si="2"/>
        <v/>
      </c>
    </row>
    <row r="198" spans="1:13" ht="14.45" customHeight="1" x14ac:dyDescent="0.2">
      <c r="A198" s="464" t="s">
        <v>464</v>
      </c>
      <c r="B198" s="460">
        <v>0</v>
      </c>
      <c r="C198" s="461">
        <v>0</v>
      </c>
      <c r="D198" s="461">
        <v>0</v>
      </c>
      <c r="E198" s="462">
        <v>0</v>
      </c>
      <c r="F198" s="460">
        <v>0</v>
      </c>
      <c r="G198" s="461">
        <v>0</v>
      </c>
      <c r="H198" s="461">
        <v>0</v>
      </c>
      <c r="I198" s="461">
        <v>0.26536999999999999</v>
      </c>
      <c r="J198" s="461">
        <v>0.26536999999999999</v>
      </c>
      <c r="K198" s="463">
        <v>0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 t="s">
        <v>465</v>
      </c>
      <c r="B199" s="460">
        <v>0</v>
      </c>
      <c r="C199" s="461">
        <v>0</v>
      </c>
      <c r="D199" s="461">
        <v>0</v>
      </c>
      <c r="E199" s="462">
        <v>0</v>
      </c>
      <c r="F199" s="460">
        <v>0</v>
      </c>
      <c r="G199" s="461">
        <v>0</v>
      </c>
      <c r="H199" s="461">
        <v>0</v>
      </c>
      <c r="I199" s="461">
        <v>0.26536999999999999</v>
      </c>
      <c r="J199" s="461">
        <v>0.26536999999999999</v>
      </c>
      <c r="K199" s="463">
        <v>0</v>
      </c>
      <c r="L199" s="150"/>
      <c r="M199" s="459" t="str">
        <f t="shared" si="3"/>
        <v/>
      </c>
    </row>
    <row r="200" spans="1:13" ht="14.45" customHeight="1" x14ac:dyDescent="0.2">
      <c r="A200" s="464" t="s">
        <v>466</v>
      </c>
      <c r="B200" s="460">
        <v>0</v>
      </c>
      <c r="C200" s="461">
        <v>0</v>
      </c>
      <c r="D200" s="461">
        <v>0</v>
      </c>
      <c r="E200" s="462">
        <v>0</v>
      </c>
      <c r="F200" s="460">
        <v>0</v>
      </c>
      <c r="G200" s="461">
        <v>0</v>
      </c>
      <c r="H200" s="461">
        <v>0</v>
      </c>
      <c r="I200" s="461">
        <v>0.26536999999999999</v>
      </c>
      <c r="J200" s="461">
        <v>0.26536999999999999</v>
      </c>
      <c r="K200" s="463">
        <v>0</v>
      </c>
      <c r="L200" s="150"/>
      <c r="M200" s="459" t="str">
        <f t="shared" si="3"/>
        <v/>
      </c>
    </row>
    <row r="201" spans="1:13" ht="14.45" customHeight="1" x14ac:dyDescent="0.2">
      <c r="A201" s="464" t="s">
        <v>467</v>
      </c>
      <c r="B201" s="460">
        <v>0</v>
      </c>
      <c r="C201" s="461">
        <v>0</v>
      </c>
      <c r="D201" s="461">
        <v>0</v>
      </c>
      <c r="E201" s="462">
        <v>0</v>
      </c>
      <c r="F201" s="460">
        <v>0</v>
      </c>
      <c r="G201" s="461">
        <v>0</v>
      </c>
      <c r="H201" s="461">
        <v>0</v>
      </c>
      <c r="I201" s="461">
        <v>0.26536999999999999</v>
      </c>
      <c r="J201" s="461">
        <v>0.26536999999999999</v>
      </c>
      <c r="K201" s="463">
        <v>0</v>
      </c>
      <c r="L201" s="150"/>
      <c r="M201" s="459" t="str">
        <f t="shared" si="3"/>
        <v>X</v>
      </c>
    </row>
    <row r="202" spans="1:13" ht="14.45" customHeight="1" x14ac:dyDescent="0.2">
      <c r="A202" s="464" t="s">
        <v>468</v>
      </c>
      <c r="B202" s="460">
        <v>0</v>
      </c>
      <c r="C202" s="461">
        <v>0</v>
      </c>
      <c r="D202" s="461">
        <v>0</v>
      </c>
      <c r="E202" s="462">
        <v>0</v>
      </c>
      <c r="F202" s="460">
        <v>0</v>
      </c>
      <c r="G202" s="461">
        <v>0</v>
      </c>
      <c r="H202" s="461">
        <v>0</v>
      </c>
      <c r="I202" s="461">
        <v>0.26536999999999999</v>
      </c>
      <c r="J202" s="461">
        <v>0.26536999999999999</v>
      </c>
      <c r="K202" s="463">
        <v>0</v>
      </c>
      <c r="L202" s="150"/>
      <c r="M202" s="459" t="str">
        <f t="shared" si="3"/>
        <v/>
      </c>
    </row>
    <row r="203" spans="1:13" ht="14.45" customHeight="1" x14ac:dyDescent="0.2">
      <c r="A203" s="464"/>
      <c r="B203" s="460"/>
      <c r="C203" s="461"/>
      <c r="D203" s="461"/>
      <c r="E203" s="462"/>
      <c r="F203" s="460"/>
      <c r="G203" s="461"/>
      <c r="H203" s="461"/>
      <c r="I203" s="461"/>
      <c r="J203" s="461"/>
      <c r="K203" s="463"/>
      <c r="L203" s="150"/>
      <c r="M203" s="459" t="str">
        <f t="shared" si="3"/>
        <v/>
      </c>
    </row>
    <row r="204" spans="1:13" ht="14.45" customHeight="1" x14ac:dyDescent="0.2">
      <c r="A204" s="464"/>
      <c r="B204" s="460"/>
      <c r="C204" s="461"/>
      <c r="D204" s="461"/>
      <c r="E204" s="462"/>
      <c r="F204" s="460"/>
      <c r="G204" s="461"/>
      <c r="H204" s="461"/>
      <c r="I204" s="461"/>
      <c r="J204" s="461"/>
      <c r="K204" s="463"/>
      <c r="L204" s="150"/>
      <c r="M204" s="459" t="str">
        <f t="shared" si="3"/>
        <v/>
      </c>
    </row>
    <row r="205" spans="1:13" ht="14.45" customHeight="1" x14ac:dyDescent="0.2">
      <c r="A205" s="464"/>
      <c r="B205" s="460"/>
      <c r="C205" s="461"/>
      <c r="D205" s="461"/>
      <c r="E205" s="462"/>
      <c r="F205" s="460"/>
      <c r="G205" s="461"/>
      <c r="H205" s="461"/>
      <c r="I205" s="461"/>
      <c r="J205" s="461"/>
      <c r="K205" s="463"/>
      <c r="L205" s="150"/>
      <c r="M205" s="459" t="str">
        <f t="shared" si="3"/>
        <v/>
      </c>
    </row>
    <row r="206" spans="1:13" ht="14.45" customHeight="1" x14ac:dyDescent="0.2">
      <c r="A206" s="464"/>
      <c r="B206" s="460"/>
      <c r="C206" s="461"/>
      <c r="D206" s="461"/>
      <c r="E206" s="462"/>
      <c r="F206" s="460"/>
      <c r="G206" s="461"/>
      <c r="H206" s="461"/>
      <c r="I206" s="461"/>
      <c r="J206" s="461"/>
      <c r="K206" s="463"/>
      <c r="L206" s="150"/>
      <c r="M206" s="459" t="str">
        <f t="shared" si="3"/>
        <v/>
      </c>
    </row>
    <row r="207" spans="1:13" ht="14.45" customHeight="1" x14ac:dyDescent="0.2">
      <c r="A207" s="464"/>
      <c r="B207" s="460"/>
      <c r="C207" s="461"/>
      <c r="D207" s="461"/>
      <c r="E207" s="462"/>
      <c r="F207" s="460"/>
      <c r="G207" s="461"/>
      <c r="H207" s="461"/>
      <c r="I207" s="461"/>
      <c r="J207" s="461"/>
      <c r="K207" s="463"/>
      <c r="L207" s="150"/>
      <c r="M207" s="459" t="str">
        <f t="shared" si="3"/>
        <v/>
      </c>
    </row>
    <row r="208" spans="1:13" ht="14.45" customHeight="1" x14ac:dyDescent="0.2">
      <c r="A208" s="464"/>
      <c r="B208" s="460"/>
      <c r="C208" s="461"/>
      <c r="D208" s="461"/>
      <c r="E208" s="462"/>
      <c r="F208" s="460"/>
      <c r="G208" s="461"/>
      <c r="H208" s="461"/>
      <c r="I208" s="461"/>
      <c r="J208" s="461"/>
      <c r="K208" s="463"/>
      <c r="L208" s="150"/>
      <c r="M208" s="459" t="str">
        <f t="shared" si="3"/>
        <v/>
      </c>
    </row>
    <row r="209" spans="1:13" ht="14.45" customHeight="1" x14ac:dyDescent="0.2">
      <c r="A209" s="464"/>
      <c r="B209" s="460"/>
      <c r="C209" s="461"/>
      <c r="D209" s="461"/>
      <c r="E209" s="462"/>
      <c r="F209" s="460"/>
      <c r="G209" s="461"/>
      <c r="H209" s="461"/>
      <c r="I209" s="461"/>
      <c r="J209" s="461"/>
      <c r="K209" s="463"/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CFE253B0-6A9F-4E43-9FD9-7AF878C9AD44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3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69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469</v>
      </c>
      <c r="B5" s="466" t="s">
        <v>470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469</v>
      </c>
      <c r="B6" s="466" t="s">
        <v>471</v>
      </c>
      <c r="C6" s="467">
        <v>780.13843000000008</v>
      </c>
      <c r="D6" s="467">
        <v>244.86613999999997</v>
      </c>
      <c r="E6" s="467"/>
      <c r="F6" s="467">
        <v>119.62430000000002</v>
      </c>
      <c r="G6" s="467">
        <v>0</v>
      </c>
      <c r="H6" s="467">
        <v>119.62430000000002</v>
      </c>
      <c r="I6" s="468" t="s">
        <v>271</v>
      </c>
      <c r="J6" s="469" t="s">
        <v>1</v>
      </c>
    </row>
    <row r="7" spans="1:10" ht="14.45" customHeight="1" x14ac:dyDescent="0.2">
      <c r="A7" s="465" t="s">
        <v>469</v>
      </c>
      <c r="B7" s="466" t="s">
        <v>472</v>
      </c>
      <c r="C7" s="467">
        <v>0</v>
      </c>
      <c r="D7" s="467">
        <v>0</v>
      </c>
      <c r="E7" s="467"/>
      <c r="F7" s="467">
        <v>3.2084999999999999</v>
      </c>
      <c r="G7" s="467">
        <v>0</v>
      </c>
      <c r="H7" s="467">
        <v>3.2084999999999999</v>
      </c>
      <c r="I7" s="468" t="s">
        <v>271</v>
      </c>
      <c r="J7" s="469" t="s">
        <v>1</v>
      </c>
    </row>
    <row r="8" spans="1:10" ht="14.45" customHeight="1" x14ac:dyDescent="0.2">
      <c r="A8" s="465" t="s">
        <v>469</v>
      </c>
      <c r="B8" s="466" t="s">
        <v>473</v>
      </c>
      <c r="C8" s="467">
        <v>780.13843000000008</v>
      </c>
      <c r="D8" s="467">
        <v>244.86613999999997</v>
      </c>
      <c r="E8" s="467"/>
      <c r="F8" s="467">
        <v>122.83280000000002</v>
      </c>
      <c r="G8" s="467">
        <v>0</v>
      </c>
      <c r="H8" s="467">
        <v>122.83280000000002</v>
      </c>
      <c r="I8" s="468" t="s">
        <v>271</v>
      </c>
      <c r="J8" s="469" t="s">
        <v>474</v>
      </c>
    </row>
    <row r="10" spans="1:10" ht="14.45" customHeight="1" x14ac:dyDescent="0.2">
      <c r="A10" s="465" t="s">
        <v>469</v>
      </c>
      <c r="B10" s="466" t="s">
        <v>470</v>
      </c>
      <c r="C10" s="467" t="s">
        <v>271</v>
      </c>
      <c r="D10" s="467" t="s">
        <v>271</v>
      </c>
      <c r="E10" s="467"/>
      <c r="F10" s="467" t="s">
        <v>271</v>
      </c>
      <c r="G10" s="467" t="s">
        <v>271</v>
      </c>
      <c r="H10" s="467" t="s">
        <v>271</v>
      </c>
      <c r="I10" s="468" t="s">
        <v>271</v>
      </c>
      <c r="J10" s="469" t="s">
        <v>68</v>
      </c>
    </row>
    <row r="11" spans="1:10" ht="14.45" customHeight="1" x14ac:dyDescent="0.2">
      <c r="A11" s="465" t="s">
        <v>475</v>
      </c>
      <c r="B11" s="466" t="s">
        <v>476</v>
      </c>
      <c r="C11" s="467" t="s">
        <v>271</v>
      </c>
      <c r="D11" s="467" t="s">
        <v>271</v>
      </c>
      <c r="E11" s="467"/>
      <c r="F11" s="467" t="s">
        <v>271</v>
      </c>
      <c r="G11" s="467" t="s">
        <v>271</v>
      </c>
      <c r="H11" s="467" t="s">
        <v>271</v>
      </c>
      <c r="I11" s="468" t="s">
        <v>271</v>
      </c>
      <c r="J11" s="469" t="s">
        <v>0</v>
      </c>
    </row>
    <row r="12" spans="1:10" ht="14.45" customHeight="1" x14ac:dyDescent="0.2">
      <c r="A12" s="465" t="s">
        <v>475</v>
      </c>
      <c r="B12" s="466" t="s">
        <v>471</v>
      </c>
      <c r="C12" s="467">
        <v>60.649780000000014</v>
      </c>
      <c r="D12" s="467">
        <v>53.023750000000021</v>
      </c>
      <c r="E12" s="467"/>
      <c r="F12" s="467">
        <v>10.386710000000003</v>
      </c>
      <c r="G12" s="467">
        <v>0</v>
      </c>
      <c r="H12" s="467">
        <v>10.386710000000003</v>
      </c>
      <c r="I12" s="468" t="s">
        <v>271</v>
      </c>
      <c r="J12" s="469" t="s">
        <v>1</v>
      </c>
    </row>
    <row r="13" spans="1:10" ht="14.45" customHeight="1" x14ac:dyDescent="0.2">
      <c r="A13" s="465" t="s">
        <v>475</v>
      </c>
      <c r="B13" s="466" t="s">
        <v>472</v>
      </c>
      <c r="C13" s="467">
        <v>0</v>
      </c>
      <c r="D13" s="467">
        <v>0</v>
      </c>
      <c r="E13" s="467"/>
      <c r="F13" s="467">
        <v>2.0354999999999999</v>
      </c>
      <c r="G13" s="467">
        <v>0</v>
      </c>
      <c r="H13" s="467">
        <v>2.0354999999999999</v>
      </c>
      <c r="I13" s="468" t="s">
        <v>271</v>
      </c>
      <c r="J13" s="469" t="s">
        <v>1</v>
      </c>
    </row>
    <row r="14" spans="1:10" ht="14.45" customHeight="1" x14ac:dyDescent="0.2">
      <c r="A14" s="465" t="s">
        <v>475</v>
      </c>
      <c r="B14" s="466" t="s">
        <v>477</v>
      </c>
      <c r="C14" s="467">
        <v>60.649780000000014</v>
      </c>
      <c r="D14" s="467">
        <v>53.023750000000021</v>
      </c>
      <c r="E14" s="467"/>
      <c r="F14" s="467">
        <v>12.422210000000003</v>
      </c>
      <c r="G14" s="467">
        <v>0</v>
      </c>
      <c r="H14" s="467">
        <v>12.422210000000003</v>
      </c>
      <c r="I14" s="468" t="s">
        <v>271</v>
      </c>
      <c r="J14" s="469" t="s">
        <v>478</v>
      </c>
    </row>
    <row r="15" spans="1:10" ht="14.45" customHeight="1" x14ac:dyDescent="0.2">
      <c r="A15" s="465" t="s">
        <v>271</v>
      </c>
      <c r="B15" s="466" t="s">
        <v>271</v>
      </c>
      <c r="C15" s="467" t="s">
        <v>271</v>
      </c>
      <c r="D15" s="467" t="s">
        <v>271</v>
      </c>
      <c r="E15" s="467"/>
      <c r="F15" s="467" t="s">
        <v>271</v>
      </c>
      <c r="G15" s="467" t="s">
        <v>271</v>
      </c>
      <c r="H15" s="467" t="s">
        <v>271</v>
      </c>
      <c r="I15" s="468" t="s">
        <v>271</v>
      </c>
      <c r="J15" s="469" t="s">
        <v>479</v>
      </c>
    </row>
    <row r="16" spans="1:10" ht="14.45" customHeight="1" x14ac:dyDescent="0.2">
      <c r="A16" s="465" t="s">
        <v>480</v>
      </c>
      <c r="B16" s="466" t="s">
        <v>481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0</v>
      </c>
    </row>
    <row r="17" spans="1:10" ht="14.45" customHeight="1" x14ac:dyDescent="0.2">
      <c r="A17" s="465" t="s">
        <v>480</v>
      </c>
      <c r="B17" s="466" t="s">
        <v>471</v>
      </c>
      <c r="C17" s="467">
        <v>224.60888</v>
      </c>
      <c r="D17" s="467">
        <v>191.84238999999997</v>
      </c>
      <c r="E17" s="467"/>
      <c r="F17" s="467">
        <v>81.107510000000005</v>
      </c>
      <c r="G17" s="467">
        <v>0</v>
      </c>
      <c r="H17" s="467">
        <v>81.107510000000005</v>
      </c>
      <c r="I17" s="468" t="s">
        <v>271</v>
      </c>
      <c r="J17" s="469" t="s">
        <v>1</v>
      </c>
    </row>
    <row r="18" spans="1:10" ht="14.45" customHeight="1" x14ac:dyDescent="0.2">
      <c r="A18" s="465" t="s">
        <v>480</v>
      </c>
      <c r="B18" s="466" t="s">
        <v>482</v>
      </c>
      <c r="C18" s="467">
        <v>224.60888</v>
      </c>
      <c r="D18" s="467">
        <v>191.84238999999997</v>
      </c>
      <c r="E18" s="467"/>
      <c r="F18" s="467">
        <v>81.107510000000005</v>
      </c>
      <c r="G18" s="467">
        <v>0</v>
      </c>
      <c r="H18" s="467">
        <v>81.107510000000005</v>
      </c>
      <c r="I18" s="468" t="s">
        <v>271</v>
      </c>
      <c r="J18" s="469" t="s">
        <v>478</v>
      </c>
    </row>
    <row r="19" spans="1:10" ht="14.45" customHeight="1" x14ac:dyDescent="0.2">
      <c r="A19" s="465" t="s">
        <v>271</v>
      </c>
      <c r="B19" s="466" t="s">
        <v>271</v>
      </c>
      <c r="C19" s="467" t="s">
        <v>271</v>
      </c>
      <c r="D19" s="467" t="s">
        <v>271</v>
      </c>
      <c r="E19" s="467"/>
      <c r="F19" s="467" t="s">
        <v>271</v>
      </c>
      <c r="G19" s="467" t="s">
        <v>271</v>
      </c>
      <c r="H19" s="467" t="s">
        <v>271</v>
      </c>
      <c r="I19" s="468" t="s">
        <v>271</v>
      </c>
      <c r="J19" s="469" t="s">
        <v>479</v>
      </c>
    </row>
    <row r="20" spans="1:10" ht="14.45" customHeight="1" x14ac:dyDescent="0.2">
      <c r="A20" s="465" t="s">
        <v>483</v>
      </c>
      <c r="B20" s="466" t="s">
        <v>484</v>
      </c>
      <c r="C20" s="467" t="s">
        <v>271</v>
      </c>
      <c r="D20" s="467" t="s">
        <v>271</v>
      </c>
      <c r="E20" s="467"/>
      <c r="F20" s="467" t="s">
        <v>271</v>
      </c>
      <c r="G20" s="467" t="s">
        <v>271</v>
      </c>
      <c r="H20" s="467" t="s">
        <v>271</v>
      </c>
      <c r="I20" s="468" t="s">
        <v>271</v>
      </c>
      <c r="J20" s="469" t="s">
        <v>0</v>
      </c>
    </row>
    <row r="21" spans="1:10" ht="14.45" customHeight="1" x14ac:dyDescent="0.2">
      <c r="A21" s="465" t="s">
        <v>483</v>
      </c>
      <c r="B21" s="466" t="s">
        <v>471</v>
      </c>
      <c r="C21" s="467">
        <v>494.87977000000006</v>
      </c>
      <c r="D21" s="467">
        <v>0</v>
      </c>
      <c r="E21" s="467"/>
      <c r="F21" s="467">
        <v>0</v>
      </c>
      <c r="G21" s="467">
        <v>0</v>
      </c>
      <c r="H21" s="467">
        <v>0</v>
      </c>
      <c r="I21" s="468" t="s">
        <v>271</v>
      </c>
      <c r="J21" s="469" t="s">
        <v>1</v>
      </c>
    </row>
    <row r="22" spans="1:10" ht="14.45" customHeight="1" x14ac:dyDescent="0.2">
      <c r="A22" s="465" t="s">
        <v>483</v>
      </c>
      <c r="B22" s="466" t="s">
        <v>485</v>
      </c>
      <c r="C22" s="467">
        <v>494.87977000000006</v>
      </c>
      <c r="D22" s="467">
        <v>0</v>
      </c>
      <c r="E22" s="467"/>
      <c r="F22" s="467">
        <v>0</v>
      </c>
      <c r="G22" s="467">
        <v>0</v>
      </c>
      <c r="H22" s="467">
        <v>0</v>
      </c>
      <c r="I22" s="468" t="s">
        <v>271</v>
      </c>
      <c r="J22" s="469" t="s">
        <v>478</v>
      </c>
    </row>
    <row r="23" spans="1:10" ht="14.45" customHeight="1" x14ac:dyDescent="0.2">
      <c r="A23" s="465" t="s">
        <v>271</v>
      </c>
      <c r="B23" s="466" t="s">
        <v>271</v>
      </c>
      <c r="C23" s="467" t="s">
        <v>271</v>
      </c>
      <c r="D23" s="467" t="s">
        <v>271</v>
      </c>
      <c r="E23" s="467"/>
      <c r="F23" s="467" t="s">
        <v>271</v>
      </c>
      <c r="G23" s="467" t="s">
        <v>271</v>
      </c>
      <c r="H23" s="467" t="s">
        <v>271</v>
      </c>
      <c r="I23" s="468" t="s">
        <v>271</v>
      </c>
      <c r="J23" s="469" t="s">
        <v>479</v>
      </c>
    </row>
    <row r="24" spans="1:10" ht="14.45" customHeight="1" x14ac:dyDescent="0.2">
      <c r="A24" s="465" t="s">
        <v>486</v>
      </c>
      <c r="B24" s="466" t="s">
        <v>487</v>
      </c>
      <c r="C24" s="467" t="s">
        <v>271</v>
      </c>
      <c r="D24" s="467" t="s">
        <v>271</v>
      </c>
      <c r="E24" s="467"/>
      <c r="F24" s="467" t="s">
        <v>271</v>
      </c>
      <c r="G24" s="467" t="s">
        <v>271</v>
      </c>
      <c r="H24" s="467" t="s">
        <v>271</v>
      </c>
      <c r="I24" s="468" t="s">
        <v>271</v>
      </c>
      <c r="J24" s="469" t="s">
        <v>0</v>
      </c>
    </row>
    <row r="25" spans="1:10" ht="14.45" customHeight="1" x14ac:dyDescent="0.2">
      <c r="A25" s="465" t="s">
        <v>486</v>
      </c>
      <c r="B25" s="466" t="s">
        <v>471</v>
      </c>
      <c r="C25" s="467">
        <v>0</v>
      </c>
      <c r="D25" s="467">
        <v>0</v>
      </c>
      <c r="E25" s="467"/>
      <c r="F25" s="467">
        <v>26.129310000000004</v>
      </c>
      <c r="G25" s="467">
        <v>0</v>
      </c>
      <c r="H25" s="467">
        <v>26.129310000000004</v>
      </c>
      <c r="I25" s="468" t="s">
        <v>271</v>
      </c>
      <c r="J25" s="469" t="s">
        <v>1</v>
      </c>
    </row>
    <row r="26" spans="1:10" ht="14.45" customHeight="1" x14ac:dyDescent="0.2">
      <c r="A26" s="465" t="s">
        <v>486</v>
      </c>
      <c r="B26" s="466" t="s">
        <v>472</v>
      </c>
      <c r="C26" s="467">
        <v>0</v>
      </c>
      <c r="D26" s="467">
        <v>0</v>
      </c>
      <c r="E26" s="467"/>
      <c r="F26" s="467">
        <v>1.173</v>
      </c>
      <c r="G26" s="467">
        <v>0</v>
      </c>
      <c r="H26" s="467">
        <v>1.173</v>
      </c>
      <c r="I26" s="468" t="s">
        <v>271</v>
      </c>
      <c r="J26" s="469" t="s">
        <v>1</v>
      </c>
    </row>
    <row r="27" spans="1:10" ht="14.45" customHeight="1" x14ac:dyDescent="0.2">
      <c r="A27" s="465" t="s">
        <v>486</v>
      </c>
      <c r="B27" s="466" t="s">
        <v>488</v>
      </c>
      <c r="C27" s="467">
        <v>0</v>
      </c>
      <c r="D27" s="467">
        <v>0</v>
      </c>
      <c r="E27" s="467"/>
      <c r="F27" s="467">
        <v>27.302310000000006</v>
      </c>
      <c r="G27" s="467">
        <v>0</v>
      </c>
      <c r="H27" s="467">
        <v>27.302310000000006</v>
      </c>
      <c r="I27" s="468" t="s">
        <v>271</v>
      </c>
      <c r="J27" s="469" t="s">
        <v>478</v>
      </c>
    </row>
    <row r="28" spans="1:10" ht="14.45" customHeight="1" x14ac:dyDescent="0.2">
      <c r="A28" s="465" t="s">
        <v>271</v>
      </c>
      <c r="B28" s="466" t="s">
        <v>271</v>
      </c>
      <c r="C28" s="467" t="s">
        <v>271</v>
      </c>
      <c r="D28" s="467" t="s">
        <v>271</v>
      </c>
      <c r="E28" s="467"/>
      <c r="F28" s="467" t="s">
        <v>271</v>
      </c>
      <c r="G28" s="467" t="s">
        <v>271</v>
      </c>
      <c r="H28" s="467" t="s">
        <v>271</v>
      </c>
      <c r="I28" s="468" t="s">
        <v>271</v>
      </c>
      <c r="J28" s="469" t="s">
        <v>479</v>
      </c>
    </row>
    <row r="29" spans="1:10" ht="14.45" customHeight="1" x14ac:dyDescent="0.2">
      <c r="A29" s="465" t="s">
        <v>489</v>
      </c>
      <c r="B29" s="466" t="s">
        <v>490</v>
      </c>
      <c r="C29" s="467" t="s">
        <v>271</v>
      </c>
      <c r="D29" s="467" t="s">
        <v>271</v>
      </c>
      <c r="E29" s="467"/>
      <c r="F29" s="467" t="s">
        <v>271</v>
      </c>
      <c r="G29" s="467" t="s">
        <v>271</v>
      </c>
      <c r="H29" s="467" t="s">
        <v>271</v>
      </c>
      <c r="I29" s="468" t="s">
        <v>271</v>
      </c>
      <c r="J29" s="469" t="s">
        <v>0</v>
      </c>
    </row>
    <row r="30" spans="1:10" ht="14.45" customHeight="1" x14ac:dyDescent="0.2">
      <c r="A30" s="465" t="s">
        <v>489</v>
      </c>
      <c r="B30" s="466" t="s">
        <v>471</v>
      </c>
      <c r="C30" s="467">
        <v>0</v>
      </c>
      <c r="D30" s="467">
        <v>0</v>
      </c>
      <c r="E30" s="467"/>
      <c r="F30" s="467">
        <v>1.7000000000000001E-2</v>
      </c>
      <c r="G30" s="467">
        <v>0</v>
      </c>
      <c r="H30" s="467">
        <v>1.7000000000000001E-2</v>
      </c>
      <c r="I30" s="468" t="s">
        <v>271</v>
      </c>
      <c r="J30" s="469" t="s">
        <v>1</v>
      </c>
    </row>
    <row r="31" spans="1:10" ht="14.45" customHeight="1" x14ac:dyDescent="0.2">
      <c r="A31" s="465" t="s">
        <v>489</v>
      </c>
      <c r="B31" s="466" t="s">
        <v>491</v>
      </c>
      <c r="C31" s="467">
        <v>0</v>
      </c>
      <c r="D31" s="467">
        <v>0</v>
      </c>
      <c r="E31" s="467"/>
      <c r="F31" s="467">
        <v>1.7000000000000001E-2</v>
      </c>
      <c r="G31" s="467">
        <v>0</v>
      </c>
      <c r="H31" s="467">
        <v>1.7000000000000001E-2</v>
      </c>
      <c r="I31" s="468" t="s">
        <v>271</v>
      </c>
      <c r="J31" s="469" t="s">
        <v>478</v>
      </c>
    </row>
    <row r="32" spans="1:10" ht="14.45" customHeight="1" x14ac:dyDescent="0.2">
      <c r="A32" s="465" t="s">
        <v>271</v>
      </c>
      <c r="B32" s="466" t="s">
        <v>271</v>
      </c>
      <c r="C32" s="467" t="s">
        <v>271</v>
      </c>
      <c r="D32" s="467" t="s">
        <v>271</v>
      </c>
      <c r="E32" s="467"/>
      <c r="F32" s="467" t="s">
        <v>271</v>
      </c>
      <c r="G32" s="467" t="s">
        <v>271</v>
      </c>
      <c r="H32" s="467" t="s">
        <v>271</v>
      </c>
      <c r="I32" s="468" t="s">
        <v>271</v>
      </c>
      <c r="J32" s="469" t="s">
        <v>479</v>
      </c>
    </row>
    <row r="33" spans="1:10" ht="14.45" customHeight="1" x14ac:dyDescent="0.2">
      <c r="A33" s="465" t="s">
        <v>492</v>
      </c>
      <c r="B33" s="466" t="s">
        <v>493</v>
      </c>
      <c r="C33" s="467" t="s">
        <v>271</v>
      </c>
      <c r="D33" s="467" t="s">
        <v>271</v>
      </c>
      <c r="E33" s="467"/>
      <c r="F33" s="467" t="s">
        <v>271</v>
      </c>
      <c r="G33" s="467" t="s">
        <v>271</v>
      </c>
      <c r="H33" s="467" t="s">
        <v>271</v>
      </c>
      <c r="I33" s="468" t="s">
        <v>271</v>
      </c>
      <c r="J33" s="469" t="s">
        <v>0</v>
      </c>
    </row>
    <row r="34" spans="1:10" ht="14.45" customHeight="1" x14ac:dyDescent="0.2">
      <c r="A34" s="465" t="s">
        <v>492</v>
      </c>
      <c r="B34" s="466" t="s">
        <v>471</v>
      </c>
      <c r="C34" s="467">
        <v>0</v>
      </c>
      <c r="D34" s="467">
        <v>0</v>
      </c>
      <c r="E34" s="467"/>
      <c r="F34" s="467">
        <v>1.98377</v>
      </c>
      <c r="G34" s="467">
        <v>0</v>
      </c>
      <c r="H34" s="467">
        <v>1.98377</v>
      </c>
      <c r="I34" s="468" t="s">
        <v>271</v>
      </c>
      <c r="J34" s="469" t="s">
        <v>1</v>
      </c>
    </row>
    <row r="35" spans="1:10" ht="14.45" customHeight="1" x14ac:dyDescent="0.2">
      <c r="A35" s="465" t="s">
        <v>492</v>
      </c>
      <c r="B35" s="466" t="s">
        <v>494</v>
      </c>
      <c r="C35" s="467">
        <v>0</v>
      </c>
      <c r="D35" s="467">
        <v>0</v>
      </c>
      <c r="E35" s="467"/>
      <c r="F35" s="467">
        <v>1.98377</v>
      </c>
      <c r="G35" s="467">
        <v>0</v>
      </c>
      <c r="H35" s="467">
        <v>1.98377</v>
      </c>
      <c r="I35" s="468" t="s">
        <v>271</v>
      </c>
      <c r="J35" s="469" t="s">
        <v>478</v>
      </c>
    </row>
    <row r="36" spans="1:10" ht="14.45" customHeight="1" x14ac:dyDescent="0.2">
      <c r="A36" s="465" t="s">
        <v>271</v>
      </c>
      <c r="B36" s="466" t="s">
        <v>271</v>
      </c>
      <c r="C36" s="467" t="s">
        <v>271</v>
      </c>
      <c r="D36" s="467" t="s">
        <v>271</v>
      </c>
      <c r="E36" s="467"/>
      <c r="F36" s="467" t="s">
        <v>271</v>
      </c>
      <c r="G36" s="467" t="s">
        <v>271</v>
      </c>
      <c r="H36" s="467" t="s">
        <v>271</v>
      </c>
      <c r="I36" s="468" t="s">
        <v>271</v>
      </c>
      <c r="J36" s="469" t="s">
        <v>479</v>
      </c>
    </row>
    <row r="37" spans="1:10" ht="14.45" customHeight="1" x14ac:dyDescent="0.2">
      <c r="A37" s="465" t="s">
        <v>469</v>
      </c>
      <c r="B37" s="466" t="s">
        <v>473</v>
      </c>
      <c r="C37" s="467">
        <v>780.13843000000008</v>
      </c>
      <c r="D37" s="467">
        <v>244.86613999999997</v>
      </c>
      <c r="E37" s="467"/>
      <c r="F37" s="467">
        <v>122.83280000000002</v>
      </c>
      <c r="G37" s="467">
        <v>0</v>
      </c>
      <c r="H37" s="467">
        <v>122.83280000000002</v>
      </c>
      <c r="I37" s="468" t="s">
        <v>271</v>
      </c>
      <c r="J37" s="469" t="s">
        <v>474</v>
      </c>
    </row>
  </sheetData>
  <mergeCells count="3">
    <mergeCell ref="F3:I3"/>
    <mergeCell ref="C4:D4"/>
    <mergeCell ref="A1:I1"/>
  </mergeCells>
  <conditionalFormatting sqref="F9 F38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37">
    <cfRule type="expression" dxfId="45" priority="5">
      <formula>$H10&gt;0</formula>
    </cfRule>
  </conditionalFormatting>
  <conditionalFormatting sqref="A10:A37">
    <cfRule type="expression" dxfId="44" priority="2">
      <formula>AND($J10&lt;&gt;"mezeraKL",$J10&lt;&gt;"")</formula>
    </cfRule>
  </conditionalFormatting>
  <conditionalFormatting sqref="I10:I37">
    <cfRule type="expression" dxfId="43" priority="6">
      <formula>$I10&gt;1</formula>
    </cfRule>
  </conditionalFormatting>
  <conditionalFormatting sqref="B10:B37">
    <cfRule type="expression" dxfId="42" priority="1">
      <formula>OR($J10="NS",$J10="SumaNS",$J10="Účet")</formula>
    </cfRule>
  </conditionalFormatting>
  <conditionalFormatting sqref="A10:D37 F10:I37">
    <cfRule type="expression" dxfId="41" priority="8">
      <formula>AND($J10&lt;&gt;"",$J10&lt;&gt;"mezeraKL")</formula>
    </cfRule>
  </conditionalFormatting>
  <conditionalFormatting sqref="B10:D37 F10:I37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37 F10:I37">
    <cfRule type="expression" dxfId="39" priority="4">
      <formula>OR($J10="SumaNS",$J10="NS")</formula>
    </cfRule>
  </conditionalFormatting>
  <hyperlinks>
    <hyperlink ref="A2" location="Obsah!A1" display="Zpět na Obsah  KL 01  1.-4.měsíc" xr:uid="{F542F05E-15D5-4098-A62A-070276497F1A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5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74" bestFit="1" customWidth="1"/>
    <col min="6" max="6" width="18.7109375" style="212" customWidth="1"/>
    <col min="7" max="7" width="5" style="208" customWidth="1"/>
    <col min="8" max="8" width="12.42578125" style="208" hidden="1" customWidth="1" outlineLevel="1"/>
    <col min="9" max="9" width="8.5703125" style="208" hidden="1" customWidth="1" outlineLevel="1"/>
    <col min="10" max="10" width="25.7109375" style="208" customWidth="1" collapsed="1"/>
    <col min="11" max="11" width="8.7109375" style="208" customWidth="1"/>
    <col min="12" max="13" width="7.7109375" style="206" customWidth="1"/>
    <col min="14" max="14" width="12.7109375" style="206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1" t="s">
        <v>270</v>
      </c>
      <c r="B2" s="62"/>
      <c r="C2" s="210"/>
      <c r="D2" s="210"/>
      <c r="E2" s="273"/>
      <c r="F2" s="210"/>
      <c r="G2" s="210"/>
      <c r="H2" s="210"/>
      <c r="I2" s="210"/>
      <c r="J2" s="210"/>
      <c r="K2" s="210"/>
      <c r="L2" s="211"/>
      <c r="M2" s="211"/>
      <c r="N2" s="211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7.1740480690426986</v>
      </c>
      <c r="M3" s="98">
        <f>SUBTOTAL(9,M5:M1048576)</f>
        <v>16669.850000000002</v>
      </c>
      <c r="N3" s="99">
        <f>SUBTOTAL(9,N5:N1048576)</f>
        <v>119590.30520373145</v>
      </c>
    </row>
    <row r="4" spans="1:14" s="207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8" t="s">
        <v>469</v>
      </c>
      <c r="B5" s="479" t="s">
        <v>470</v>
      </c>
      <c r="C5" s="480" t="s">
        <v>489</v>
      </c>
      <c r="D5" s="481" t="s">
        <v>490</v>
      </c>
      <c r="E5" s="482">
        <v>50113001</v>
      </c>
      <c r="F5" s="481" t="s">
        <v>495</v>
      </c>
      <c r="G5" s="480" t="s">
        <v>496</v>
      </c>
      <c r="H5" s="480">
        <v>175868</v>
      </c>
      <c r="I5" s="480">
        <v>75868</v>
      </c>
      <c r="J5" s="480" t="s">
        <v>497</v>
      </c>
      <c r="K5" s="480" t="s">
        <v>498</v>
      </c>
      <c r="L5" s="483">
        <v>1.133</v>
      </c>
      <c r="M5" s="483">
        <v>15</v>
      </c>
      <c r="N5" s="484">
        <v>16.995000000000001</v>
      </c>
    </row>
    <row r="6" spans="1:14" ht="14.45" customHeight="1" x14ac:dyDescent="0.2">
      <c r="A6" s="485" t="s">
        <v>469</v>
      </c>
      <c r="B6" s="486" t="s">
        <v>470</v>
      </c>
      <c r="C6" s="487" t="s">
        <v>489</v>
      </c>
      <c r="D6" s="488" t="s">
        <v>490</v>
      </c>
      <c r="E6" s="489">
        <v>50113001</v>
      </c>
      <c r="F6" s="488" t="s">
        <v>495</v>
      </c>
      <c r="G6" s="487" t="s">
        <v>496</v>
      </c>
      <c r="H6" s="487">
        <v>230918</v>
      </c>
      <c r="I6" s="487">
        <v>230918</v>
      </c>
      <c r="J6" s="487" t="s">
        <v>499</v>
      </c>
      <c r="K6" s="487" t="s">
        <v>500</v>
      </c>
      <c r="L6" s="490">
        <v>0</v>
      </c>
      <c r="M6" s="490">
        <v>0</v>
      </c>
      <c r="N6" s="491">
        <v>0</v>
      </c>
    </row>
    <row r="7" spans="1:14" ht="14.45" customHeight="1" x14ac:dyDescent="0.2">
      <c r="A7" s="485" t="s">
        <v>469</v>
      </c>
      <c r="B7" s="486" t="s">
        <v>470</v>
      </c>
      <c r="C7" s="487" t="s">
        <v>475</v>
      </c>
      <c r="D7" s="488" t="s">
        <v>476</v>
      </c>
      <c r="E7" s="489">
        <v>50113001</v>
      </c>
      <c r="F7" s="488" t="s">
        <v>495</v>
      </c>
      <c r="G7" s="487" t="s">
        <v>496</v>
      </c>
      <c r="H7" s="487">
        <v>100362</v>
      </c>
      <c r="I7" s="487">
        <v>362</v>
      </c>
      <c r="J7" s="487" t="s">
        <v>501</v>
      </c>
      <c r="K7" s="487" t="s">
        <v>502</v>
      </c>
      <c r="L7" s="490">
        <v>72.850000000000009</v>
      </c>
      <c r="M7" s="490">
        <v>6</v>
      </c>
      <c r="N7" s="491">
        <v>437.1</v>
      </c>
    </row>
    <row r="8" spans="1:14" ht="14.45" customHeight="1" x14ac:dyDescent="0.2">
      <c r="A8" s="485" t="s">
        <v>469</v>
      </c>
      <c r="B8" s="486" t="s">
        <v>470</v>
      </c>
      <c r="C8" s="487" t="s">
        <v>475</v>
      </c>
      <c r="D8" s="488" t="s">
        <v>476</v>
      </c>
      <c r="E8" s="489">
        <v>50113001</v>
      </c>
      <c r="F8" s="488" t="s">
        <v>495</v>
      </c>
      <c r="G8" s="487" t="s">
        <v>496</v>
      </c>
      <c r="H8" s="487">
        <v>196610</v>
      </c>
      <c r="I8" s="487">
        <v>96610</v>
      </c>
      <c r="J8" s="487" t="s">
        <v>503</v>
      </c>
      <c r="K8" s="487" t="s">
        <v>504</v>
      </c>
      <c r="L8" s="490">
        <v>51.739987161293513</v>
      </c>
      <c r="M8" s="490">
        <v>1</v>
      </c>
      <c r="N8" s="491">
        <v>51.739987161293513</v>
      </c>
    </row>
    <row r="9" spans="1:14" ht="14.45" customHeight="1" x14ac:dyDescent="0.2">
      <c r="A9" s="485" t="s">
        <v>469</v>
      </c>
      <c r="B9" s="486" t="s">
        <v>470</v>
      </c>
      <c r="C9" s="487" t="s">
        <v>475</v>
      </c>
      <c r="D9" s="488" t="s">
        <v>476</v>
      </c>
      <c r="E9" s="489">
        <v>50113001</v>
      </c>
      <c r="F9" s="488" t="s">
        <v>495</v>
      </c>
      <c r="G9" s="487" t="s">
        <v>496</v>
      </c>
      <c r="H9" s="487">
        <v>243864</v>
      </c>
      <c r="I9" s="487">
        <v>243864</v>
      </c>
      <c r="J9" s="487" t="s">
        <v>505</v>
      </c>
      <c r="K9" s="487" t="s">
        <v>506</v>
      </c>
      <c r="L9" s="490">
        <v>72.22</v>
      </c>
      <c r="M9" s="490">
        <v>1</v>
      </c>
      <c r="N9" s="491">
        <v>72.22</v>
      </c>
    </row>
    <row r="10" spans="1:14" ht="14.45" customHeight="1" x14ac:dyDescent="0.2">
      <c r="A10" s="485" t="s">
        <v>469</v>
      </c>
      <c r="B10" s="486" t="s">
        <v>470</v>
      </c>
      <c r="C10" s="487" t="s">
        <v>475</v>
      </c>
      <c r="D10" s="488" t="s">
        <v>476</v>
      </c>
      <c r="E10" s="489">
        <v>50113001</v>
      </c>
      <c r="F10" s="488" t="s">
        <v>495</v>
      </c>
      <c r="G10" s="487" t="s">
        <v>496</v>
      </c>
      <c r="H10" s="487">
        <v>229191</v>
      </c>
      <c r="I10" s="487">
        <v>229191</v>
      </c>
      <c r="J10" s="487" t="s">
        <v>507</v>
      </c>
      <c r="K10" s="487" t="s">
        <v>508</v>
      </c>
      <c r="L10" s="490">
        <v>141.20999999999998</v>
      </c>
      <c r="M10" s="490">
        <v>1</v>
      </c>
      <c r="N10" s="491">
        <v>141.20999999999998</v>
      </c>
    </row>
    <row r="11" spans="1:14" ht="14.45" customHeight="1" x14ac:dyDescent="0.2">
      <c r="A11" s="485" t="s">
        <v>469</v>
      </c>
      <c r="B11" s="486" t="s">
        <v>470</v>
      </c>
      <c r="C11" s="487" t="s">
        <v>475</v>
      </c>
      <c r="D11" s="488" t="s">
        <v>476</v>
      </c>
      <c r="E11" s="489">
        <v>50113001</v>
      </c>
      <c r="F11" s="488" t="s">
        <v>495</v>
      </c>
      <c r="G11" s="487" t="s">
        <v>496</v>
      </c>
      <c r="H11" s="487">
        <v>920304</v>
      </c>
      <c r="I11" s="487">
        <v>0</v>
      </c>
      <c r="J11" s="487" t="s">
        <v>509</v>
      </c>
      <c r="K11" s="487" t="s">
        <v>271</v>
      </c>
      <c r="L11" s="490">
        <v>260.9456671883525</v>
      </c>
      <c r="M11" s="490">
        <v>3</v>
      </c>
      <c r="N11" s="491">
        <v>782.83700156505756</v>
      </c>
    </row>
    <row r="12" spans="1:14" ht="14.45" customHeight="1" x14ac:dyDescent="0.2">
      <c r="A12" s="485" t="s">
        <v>469</v>
      </c>
      <c r="B12" s="486" t="s">
        <v>470</v>
      </c>
      <c r="C12" s="487" t="s">
        <v>475</v>
      </c>
      <c r="D12" s="488" t="s">
        <v>476</v>
      </c>
      <c r="E12" s="489">
        <v>50113001</v>
      </c>
      <c r="F12" s="488" t="s">
        <v>495</v>
      </c>
      <c r="G12" s="487" t="s">
        <v>496</v>
      </c>
      <c r="H12" s="487">
        <v>920067</v>
      </c>
      <c r="I12" s="487">
        <v>0</v>
      </c>
      <c r="J12" s="487" t="s">
        <v>510</v>
      </c>
      <c r="K12" s="487" t="s">
        <v>271</v>
      </c>
      <c r="L12" s="490">
        <v>95.937503498602879</v>
      </c>
      <c r="M12" s="490">
        <v>3</v>
      </c>
      <c r="N12" s="491">
        <v>287.81251049580862</v>
      </c>
    </row>
    <row r="13" spans="1:14" ht="14.45" customHeight="1" x14ac:dyDescent="0.2">
      <c r="A13" s="485" t="s">
        <v>469</v>
      </c>
      <c r="B13" s="486" t="s">
        <v>470</v>
      </c>
      <c r="C13" s="487" t="s">
        <v>475</v>
      </c>
      <c r="D13" s="488" t="s">
        <v>476</v>
      </c>
      <c r="E13" s="489">
        <v>50113001</v>
      </c>
      <c r="F13" s="488" t="s">
        <v>495</v>
      </c>
      <c r="G13" s="487" t="s">
        <v>496</v>
      </c>
      <c r="H13" s="487">
        <v>502480</v>
      </c>
      <c r="I13" s="487">
        <v>0</v>
      </c>
      <c r="J13" s="487" t="s">
        <v>511</v>
      </c>
      <c r="K13" s="487" t="s">
        <v>512</v>
      </c>
      <c r="L13" s="490">
        <v>95.045100000000005</v>
      </c>
      <c r="M13" s="490">
        <v>1</v>
      </c>
      <c r="N13" s="491">
        <v>95.045100000000005</v>
      </c>
    </row>
    <row r="14" spans="1:14" ht="14.45" customHeight="1" x14ac:dyDescent="0.2">
      <c r="A14" s="485" t="s">
        <v>469</v>
      </c>
      <c r="B14" s="486" t="s">
        <v>470</v>
      </c>
      <c r="C14" s="487" t="s">
        <v>475</v>
      </c>
      <c r="D14" s="488" t="s">
        <v>476</v>
      </c>
      <c r="E14" s="489">
        <v>50113001</v>
      </c>
      <c r="F14" s="488" t="s">
        <v>495</v>
      </c>
      <c r="G14" s="487" t="s">
        <v>496</v>
      </c>
      <c r="H14" s="487">
        <v>841560</v>
      </c>
      <c r="I14" s="487">
        <v>0</v>
      </c>
      <c r="J14" s="487" t="s">
        <v>513</v>
      </c>
      <c r="K14" s="487" t="s">
        <v>271</v>
      </c>
      <c r="L14" s="490">
        <v>212.76486778734662</v>
      </c>
      <c r="M14" s="490">
        <v>37</v>
      </c>
      <c r="N14" s="491">
        <v>7872.3001081318253</v>
      </c>
    </row>
    <row r="15" spans="1:14" ht="14.45" customHeight="1" x14ac:dyDescent="0.2">
      <c r="A15" s="485" t="s">
        <v>469</v>
      </c>
      <c r="B15" s="486" t="s">
        <v>470</v>
      </c>
      <c r="C15" s="487" t="s">
        <v>475</v>
      </c>
      <c r="D15" s="488" t="s">
        <v>476</v>
      </c>
      <c r="E15" s="489">
        <v>50113001</v>
      </c>
      <c r="F15" s="488" t="s">
        <v>495</v>
      </c>
      <c r="G15" s="487" t="s">
        <v>496</v>
      </c>
      <c r="H15" s="487">
        <v>102684</v>
      </c>
      <c r="I15" s="487">
        <v>2684</v>
      </c>
      <c r="J15" s="487" t="s">
        <v>514</v>
      </c>
      <c r="K15" s="487" t="s">
        <v>515</v>
      </c>
      <c r="L15" s="490">
        <v>132.46</v>
      </c>
      <c r="M15" s="490">
        <v>4</v>
      </c>
      <c r="N15" s="491">
        <v>529.84</v>
      </c>
    </row>
    <row r="16" spans="1:14" ht="14.45" customHeight="1" x14ac:dyDescent="0.2">
      <c r="A16" s="485" t="s">
        <v>469</v>
      </c>
      <c r="B16" s="486" t="s">
        <v>470</v>
      </c>
      <c r="C16" s="487" t="s">
        <v>475</v>
      </c>
      <c r="D16" s="488" t="s">
        <v>476</v>
      </c>
      <c r="E16" s="489">
        <v>50113001</v>
      </c>
      <c r="F16" s="488" t="s">
        <v>495</v>
      </c>
      <c r="G16" s="487" t="s">
        <v>496</v>
      </c>
      <c r="H16" s="487">
        <v>207962</v>
      </c>
      <c r="I16" s="487">
        <v>207962</v>
      </c>
      <c r="J16" s="487" t="s">
        <v>516</v>
      </c>
      <c r="K16" s="487" t="s">
        <v>517</v>
      </c>
      <c r="L16" s="490">
        <v>32.859999999999992</v>
      </c>
      <c r="M16" s="490">
        <v>1</v>
      </c>
      <c r="N16" s="491">
        <v>32.859999999999992</v>
      </c>
    </row>
    <row r="17" spans="1:14" ht="14.45" customHeight="1" x14ac:dyDescent="0.2">
      <c r="A17" s="485" t="s">
        <v>469</v>
      </c>
      <c r="B17" s="486" t="s">
        <v>470</v>
      </c>
      <c r="C17" s="487" t="s">
        <v>475</v>
      </c>
      <c r="D17" s="488" t="s">
        <v>476</v>
      </c>
      <c r="E17" s="489">
        <v>50113001</v>
      </c>
      <c r="F17" s="488" t="s">
        <v>495</v>
      </c>
      <c r="G17" s="487" t="s">
        <v>518</v>
      </c>
      <c r="H17" s="487">
        <v>231956</v>
      </c>
      <c r="I17" s="487">
        <v>231956</v>
      </c>
      <c r="J17" s="487" t="s">
        <v>519</v>
      </c>
      <c r="K17" s="487" t="s">
        <v>520</v>
      </c>
      <c r="L17" s="490">
        <v>49.76</v>
      </c>
      <c r="M17" s="490">
        <v>1</v>
      </c>
      <c r="N17" s="491">
        <v>49.76</v>
      </c>
    </row>
    <row r="18" spans="1:14" ht="14.45" customHeight="1" x14ac:dyDescent="0.2">
      <c r="A18" s="485" t="s">
        <v>469</v>
      </c>
      <c r="B18" s="486" t="s">
        <v>470</v>
      </c>
      <c r="C18" s="487" t="s">
        <v>480</v>
      </c>
      <c r="D18" s="488" t="s">
        <v>481</v>
      </c>
      <c r="E18" s="489">
        <v>50113001</v>
      </c>
      <c r="F18" s="488" t="s">
        <v>495</v>
      </c>
      <c r="G18" s="487" t="s">
        <v>496</v>
      </c>
      <c r="H18" s="487">
        <v>845282</v>
      </c>
      <c r="I18" s="487">
        <v>107133</v>
      </c>
      <c r="J18" s="487" t="s">
        <v>521</v>
      </c>
      <c r="K18" s="487" t="s">
        <v>522</v>
      </c>
      <c r="L18" s="490">
        <v>883.24596488059115</v>
      </c>
      <c r="M18" s="490">
        <v>16</v>
      </c>
      <c r="N18" s="491">
        <v>14131.935438089458</v>
      </c>
    </row>
    <row r="19" spans="1:14" ht="14.45" customHeight="1" x14ac:dyDescent="0.2">
      <c r="A19" s="485" t="s">
        <v>469</v>
      </c>
      <c r="B19" s="486" t="s">
        <v>470</v>
      </c>
      <c r="C19" s="487" t="s">
        <v>480</v>
      </c>
      <c r="D19" s="488" t="s">
        <v>481</v>
      </c>
      <c r="E19" s="489">
        <v>50113001</v>
      </c>
      <c r="F19" s="488" t="s">
        <v>495</v>
      </c>
      <c r="G19" s="487" t="s">
        <v>496</v>
      </c>
      <c r="H19" s="487">
        <v>103073</v>
      </c>
      <c r="I19" s="487">
        <v>103073</v>
      </c>
      <c r="J19" s="487" t="s">
        <v>523</v>
      </c>
      <c r="K19" s="487" t="s">
        <v>524</v>
      </c>
      <c r="L19" s="490">
        <v>649.89</v>
      </c>
      <c r="M19" s="490">
        <v>2</v>
      </c>
      <c r="N19" s="491">
        <v>1299.78</v>
      </c>
    </row>
    <row r="20" spans="1:14" ht="14.45" customHeight="1" x14ac:dyDescent="0.2">
      <c r="A20" s="485" t="s">
        <v>469</v>
      </c>
      <c r="B20" s="486" t="s">
        <v>470</v>
      </c>
      <c r="C20" s="487" t="s">
        <v>480</v>
      </c>
      <c r="D20" s="488" t="s">
        <v>481</v>
      </c>
      <c r="E20" s="489">
        <v>50113001</v>
      </c>
      <c r="F20" s="488" t="s">
        <v>495</v>
      </c>
      <c r="G20" s="487" t="s">
        <v>496</v>
      </c>
      <c r="H20" s="487">
        <v>215956</v>
      </c>
      <c r="I20" s="487">
        <v>215956</v>
      </c>
      <c r="J20" s="487" t="s">
        <v>525</v>
      </c>
      <c r="K20" s="487" t="s">
        <v>526</v>
      </c>
      <c r="L20" s="490">
        <v>636.05435336354992</v>
      </c>
      <c r="M20" s="490">
        <v>57</v>
      </c>
      <c r="N20" s="491">
        <v>36255.098141722345</v>
      </c>
    </row>
    <row r="21" spans="1:14" ht="14.45" customHeight="1" x14ac:dyDescent="0.2">
      <c r="A21" s="485" t="s">
        <v>469</v>
      </c>
      <c r="B21" s="486" t="s">
        <v>470</v>
      </c>
      <c r="C21" s="487" t="s">
        <v>480</v>
      </c>
      <c r="D21" s="488" t="s">
        <v>481</v>
      </c>
      <c r="E21" s="489">
        <v>50113001</v>
      </c>
      <c r="F21" s="488" t="s">
        <v>495</v>
      </c>
      <c r="G21" s="487" t="s">
        <v>496</v>
      </c>
      <c r="H21" s="487">
        <v>210636</v>
      </c>
      <c r="I21" s="487">
        <v>210636</v>
      </c>
      <c r="J21" s="487" t="s">
        <v>527</v>
      </c>
      <c r="K21" s="487" t="s">
        <v>528</v>
      </c>
      <c r="L21" s="490">
        <v>3386.86</v>
      </c>
      <c r="M21" s="490">
        <v>2</v>
      </c>
      <c r="N21" s="491">
        <v>6773.72</v>
      </c>
    </row>
    <row r="22" spans="1:14" ht="14.45" customHeight="1" x14ac:dyDescent="0.2">
      <c r="A22" s="485" t="s">
        <v>469</v>
      </c>
      <c r="B22" s="486" t="s">
        <v>470</v>
      </c>
      <c r="C22" s="487" t="s">
        <v>480</v>
      </c>
      <c r="D22" s="488" t="s">
        <v>481</v>
      </c>
      <c r="E22" s="489">
        <v>50113001</v>
      </c>
      <c r="F22" s="488" t="s">
        <v>495</v>
      </c>
      <c r="G22" s="487" t="s">
        <v>496</v>
      </c>
      <c r="H22" s="487">
        <v>193236</v>
      </c>
      <c r="I22" s="487">
        <v>193236</v>
      </c>
      <c r="J22" s="487" t="s">
        <v>529</v>
      </c>
      <c r="K22" s="487" t="s">
        <v>530</v>
      </c>
      <c r="L22" s="490">
        <v>967.56962685148142</v>
      </c>
      <c r="M22" s="490">
        <v>1</v>
      </c>
      <c r="N22" s="491">
        <v>967.56962685148142</v>
      </c>
    </row>
    <row r="23" spans="1:14" ht="14.45" customHeight="1" x14ac:dyDescent="0.2">
      <c r="A23" s="485" t="s">
        <v>469</v>
      </c>
      <c r="B23" s="486" t="s">
        <v>470</v>
      </c>
      <c r="C23" s="487" t="s">
        <v>480</v>
      </c>
      <c r="D23" s="488" t="s">
        <v>481</v>
      </c>
      <c r="E23" s="489">
        <v>50113001</v>
      </c>
      <c r="F23" s="488" t="s">
        <v>495</v>
      </c>
      <c r="G23" s="487" t="s">
        <v>496</v>
      </c>
      <c r="H23" s="487">
        <v>847983</v>
      </c>
      <c r="I23" s="487">
        <v>149868</v>
      </c>
      <c r="J23" s="487" t="s">
        <v>531</v>
      </c>
      <c r="K23" s="487" t="s">
        <v>271</v>
      </c>
      <c r="L23" s="490">
        <v>1228.0885714285714</v>
      </c>
      <c r="M23" s="490">
        <v>1</v>
      </c>
      <c r="N23" s="491">
        <v>1228.0885714285714</v>
      </c>
    </row>
    <row r="24" spans="1:14" ht="14.45" customHeight="1" x14ac:dyDescent="0.2">
      <c r="A24" s="485" t="s">
        <v>469</v>
      </c>
      <c r="B24" s="486" t="s">
        <v>470</v>
      </c>
      <c r="C24" s="487" t="s">
        <v>480</v>
      </c>
      <c r="D24" s="488" t="s">
        <v>481</v>
      </c>
      <c r="E24" s="489">
        <v>50113001</v>
      </c>
      <c r="F24" s="488" t="s">
        <v>495</v>
      </c>
      <c r="G24" s="487" t="s">
        <v>496</v>
      </c>
      <c r="H24" s="487">
        <v>57521</v>
      </c>
      <c r="I24" s="487">
        <v>57521</v>
      </c>
      <c r="J24" s="487" t="s">
        <v>532</v>
      </c>
      <c r="K24" s="487" t="s">
        <v>533</v>
      </c>
      <c r="L24" s="490">
        <v>450.62555927101016</v>
      </c>
      <c r="M24" s="490">
        <v>1</v>
      </c>
      <c r="N24" s="491">
        <v>450.62555927101016</v>
      </c>
    </row>
    <row r="25" spans="1:14" ht="14.45" customHeight="1" x14ac:dyDescent="0.2">
      <c r="A25" s="485" t="s">
        <v>469</v>
      </c>
      <c r="B25" s="486" t="s">
        <v>470</v>
      </c>
      <c r="C25" s="487" t="s">
        <v>480</v>
      </c>
      <c r="D25" s="488" t="s">
        <v>481</v>
      </c>
      <c r="E25" s="489">
        <v>50113001</v>
      </c>
      <c r="F25" s="488" t="s">
        <v>495</v>
      </c>
      <c r="G25" s="487" t="s">
        <v>496</v>
      </c>
      <c r="H25" s="487">
        <v>147208</v>
      </c>
      <c r="I25" s="487">
        <v>103543</v>
      </c>
      <c r="J25" s="487" t="s">
        <v>534</v>
      </c>
      <c r="K25" s="487" t="s">
        <v>535</v>
      </c>
      <c r="L25" s="490">
        <v>964.4799999999999</v>
      </c>
      <c r="M25" s="490">
        <v>3</v>
      </c>
      <c r="N25" s="491">
        <v>2893.4399999999996</v>
      </c>
    </row>
    <row r="26" spans="1:14" ht="14.45" customHeight="1" x14ac:dyDescent="0.2">
      <c r="A26" s="485" t="s">
        <v>469</v>
      </c>
      <c r="B26" s="486" t="s">
        <v>470</v>
      </c>
      <c r="C26" s="487" t="s">
        <v>480</v>
      </c>
      <c r="D26" s="488" t="s">
        <v>481</v>
      </c>
      <c r="E26" s="489">
        <v>50113001</v>
      </c>
      <c r="F26" s="488" t="s">
        <v>495</v>
      </c>
      <c r="G26" s="487" t="s">
        <v>496</v>
      </c>
      <c r="H26" s="487">
        <v>126816</v>
      </c>
      <c r="I26" s="487">
        <v>26816</v>
      </c>
      <c r="J26" s="487" t="s">
        <v>536</v>
      </c>
      <c r="K26" s="487" t="s">
        <v>537</v>
      </c>
      <c r="L26" s="490">
        <v>1436.1803837297985</v>
      </c>
      <c r="M26" s="490">
        <v>3</v>
      </c>
      <c r="N26" s="491">
        <v>4308.5411511893954</v>
      </c>
    </row>
    <row r="27" spans="1:14" ht="14.45" customHeight="1" x14ac:dyDescent="0.2">
      <c r="A27" s="485" t="s">
        <v>469</v>
      </c>
      <c r="B27" s="486" t="s">
        <v>470</v>
      </c>
      <c r="C27" s="487" t="s">
        <v>480</v>
      </c>
      <c r="D27" s="488" t="s">
        <v>481</v>
      </c>
      <c r="E27" s="489">
        <v>50113001</v>
      </c>
      <c r="F27" s="488" t="s">
        <v>495</v>
      </c>
      <c r="G27" s="487" t="s">
        <v>496</v>
      </c>
      <c r="H27" s="487">
        <v>186403</v>
      </c>
      <c r="I27" s="487">
        <v>85170</v>
      </c>
      <c r="J27" s="487" t="s">
        <v>538</v>
      </c>
      <c r="K27" s="487" t="s">
        <v>539</v>
      </c>
      <c r="L27" s="490">
        <v>711.03874479080071</v>
      </c>
      <c r="M27" s="490">
        <v>9</v>
      </c>
      <c r="N27" s="491">
        <v>6399.3487031172062</v>
      </c>
    </row>
    <row r="28" spans="1:14" ht="14.45" customHeight="1" x14ac:dyDescent="0.2">
      <c r="A28" s="485" t="s">
        <v>469</v>
      </c>
      <c r="B28" s="486" t="s">
        <v>470</v>
      </c>
      <c r="C28" s="487" t="s">
        <v>480</v>
      </c>
      <c r="D28" s="488" t="s">
        <v>481</v>
      </c>
      <c r="E28" s="489">
        <v>50113001</v>
      </c>
      <c r="F28" s="488" t="s">
        <v>495</v>
      </c>
      <c r="G28" s="487" t="s">
        <v>496</v>
      </c>
      <c r="H28" s="487">
        <v>847178</v>
      </c>
      <c r="I28" s="487">
        <v>107496</v>
      </c>
      <c r="J28" s="487" t="s">
        <v>540</v>
      </c>
      <c r="K28" s="487" t="s">
        <v>541</v>
      </c>
      <c r="L28" s="490">
        <v>711.0401445516585</v>
      </c>
      <c r="M28" s="490">
        <v>9</v>
      </c>
      <c r="N28" s="491">
        <v>6399.3613009649262</v>
      </c>
    </row>
    <row r="29" spans="1:14" ht="14.45" customHeight="1" x14ac:dyDescent="0.2">
      <c r="A29" s="485" t="s">
        <v>469</v>
      </c>
      <c r="B29" s="486" t="s">
        <v>470</v>
      </c>
      <c r="C29" s="487" t="s">
        <v>486</v>
      </c>
      <c r="D29" s="488" t="s">
        <v>487</v>
      </c>
      <c r="E29" s="489">
        <v>50113001</v>
      </c>
      <c r="F29" s="488" t="s">
        <v>495</v>
      </c>
      <c r="G29" s="487" t="s">
        <v>496</v>
      </c>
      <c r="H29" s="487">
        <v>196886</v>
      </c>
      <c r="I29" s="487">
        <v>96886</v>
      </c>
      <c r="J29" s="487" t="s">
        <v>542</v>
      </c>
      <c r="K29" s="487" t="s">
        <v>543</v>
      </c>
      <c r="L29" s="490">
        <v>50.160000000000004</v>
      </c>
      <c r="M29" s="490">
        <v>196</v>
      </c>
      <c r="N29" s="491">
        <v>9831.36</v>
      </c>
    </row>
    <row r="30" spans="1:14" ht="14.45" customHeight="1" x14ac:dyDescent="0.2">
      <c r="A30" s="485" t="s">
        <v>469</v>
      </c>
      <c r="B30" s="486" t="s">
        <v>470</v>
      </c>
      <c r="C30" s="487" t="s">
        <v>486</v>
      </c>
      <c r="D30" s="488" t="s">
        <v>487</v>
      </c>
      <c r="E30" s="489">
        <v>50113001</v>
      </c>
      <c r="F30" s="488" t="s">
        <v>495</v>
      </c>
      <c r="G30" s="487" t="s">
        <v>496</v>
      </c>
      <c r="H30" s="487">
        <v>100362</v>
      </c>
      <c r="I30" s="487">
        <v>362</v>
      </c>
      <c r="J30" s="487" t="s">
        <v>501</v>
      </c>
      <c r="K30" s="487" t="s">
        <v>502</v>
      </c>
      <c r="L30" s="490">
        <v>72.800000000000011</v>
      </c>
      <c r="M30" s="490">
        <v>13</v>
      </c>
      <c r="N30" s="491">
        <v>946.40000000000009</v>
      </c>
    </row>
    <row r="31" spans="1:14" ht="14.45" customHeight="1" x14ac:dyDescent="0.2">
      <c r="A31" s="485" t="s">
        <v>469</v>
      </c>
      <c r="B31" s="486" t="s">
        <v>470</v>
      </c>
      <c r="C31" s="487" t="s">
        <v>486</v>
      </c>
      <c r="D31" s="488" t="s">
        <v>487</v>
      </c>
      <c r="E31" s="489">
        <v>50113001</v>
      </c>
      <c r="F31" s="488" t="s">
        <v>495</v>
      </c>
      <c r="G31" s="487" t="s">
        <v>496</v>
      </c>
      <c r="H31" s="487">
        <v>196610</v>
      </c>
      <c r="I31" s="487">
        <v>96610</v>
      </c>
      <c r="J31" s="487" t="s">
        <v>503</v>
      </c>
      <c r="K31" s="487" t="s">
        <v>504</v>
      </c>
      <c r="L31" s="490">
        <v>51.739999999999988</v>
      </c>
      <c r="M31" s="490">
        <v>4</v>
      </c>
      <c r="N31" s="491">
        <v>206.95999999999995</v>
      </c>
    </row>
    <row r="32" spans="1:14" ht="14.45" customHeight="1" x14ac:dyDescent="0.2">
      <c r="A32" s="485" t="s">
        <v>469</v>
      </c>
      <c r="B32" s="486" t="s">
        <v>470</v>
      </c>
      <c r="C32" s="487" t="s">
        <v>486</v>
      </c>
      <c r="D32" s="488" t="s">
        <v>487</v>
      </c>
      <c r="E32" s="489">
        <v>50113001</v>
      </c>
      <c r="F32" s="488" t="s">
        <v>495</v>
      </c>
      <c r="G32" s="487" t="s">
        <v>496</v>
      </c>
      <c r="H32" s="487">
        <v>156926</v>
      </c>
      <c r="I32" s="487">
        <v>56926</v>
      </c>
      <c r="J32" s="487" t="s">
        <v>544</v>
      </c>
      <c r="K32" s="487" t="s">
        <v>545</v>
      </c>
      <c r="L32" s="490">
        <v>48.4</v>
      </c>
      <c r="M32" s="490">
        <v>7</v>
      </c>
      <c r="N32" s="491">
        <v>338.8</v>
      </c>
    </row>
    <row r="33" spans="1:14" ht="14.45" customHeight="1" x14ac:dyDescent="0.2">
      <c r="A33" s="485" t="s">
        <v>469</v>
      </c>
      <c r="B33" s="486" t="s">
        <v>470</v>
      </c>
      <c r="C33" s="487" t="s">
        <v>486</v>
      </c>
      <c r="D33" s="488" t="s">
        <v>487</v>
      </c>
      <c r="E33" s="489">
        <v>50113001</v>
      </c>
      <c r="F33" s="488" t="s">
        <v>495</v>
      </c>
      <c r="G33" s="487" t="s">
        <v>496</v>
      </c>
      <c r="H33" s="487">
        <v>208456</v>
      </c>
      <c r="I33" s="487">
        <v>208456</v>
      </c>
      <c r="J33" s="487" t="s">
        <v>546</v>
      </c>
      <c r="K33" s="487" t="s">
        <v>547</v>
      </c>
      <c r="L33" s="490">
        <v>738.54</v>
      </c>
      <c r="M33" s="490">
        <v>0.15</v>
      </c>
      <c r="N33" s="491">
        <v>110.78099999999999</v>
      </c>
    </row>
    <row r="34" spans="1:14" ht="14.45" customHeight="1" x14ac:dyDescent="0.2">
      <c r="A34" s="485" t="s">
        <v>469</v>
      </c>
      <c r="B34" s="486" t="s">
        <v>470</v>
      </c>
      <c r="C34" s="487" t="s">
        <v>486</v>
      </c>
      <c r="D34" s="488" t="s">
        <v>487</v>
      </c>
      <c r="E34" s="489">
        <v>50113001</v>
      </c>
      <c r="F34" s="488" t="s">
        <v>495</v>
      </c>
      <c r="G34" s="487" t="s">
        <v>496</v>
      </c>
      <c r="H34" s="487">
        <v>243864</v>
      </c>
      <c r="I34" s="487">
        <v>243864</v>
      </c>
      <c r="J34" s="487" t="s">
        <v>505</v>
      </c>
      <c r="K34" s="487" t="s">
        <v>506</v>
      </c>
      <c r="L34" s="490">
        <v>65.650000000000034</v>
      </c>
      <c r="M34" s="490">
        <v>3</v>
      </c>
      <c r="N34" s="491">
        <v>196.9500000000001</v>
      </c>
    </row>
    <row r="35" spans="1:14" ht="14.45" customHeight="1" x14ac:dyDescent="0.2">
      <c r="A35" s="485" t="s">
        <v>469</v>
      </c>
      <c r="B35" s="486" t="s">
        <v>470</v>
      </c>
      <c r="C35" s="487" t="s">
        <v>486</v>
      </c>
      <c r="D35" s="488" t="s">
        <v>487</v>
      </c>
      <c r="E35" s="489">
        <v>50113001</v>
      </c>
      <c r="F35" s="488" t="s">
        <v>495</v>
      </c>
      <c r="G35" s="487" t="s">
        <v>496</v>
      </c>
      <c r="H35" s="487">
        <v>502417</v>
      </c>
      <c r="I35" s="487">
        <v>250256</v>
      </c>
      <c r="J35" s="487" t="s">
        <v>548</v>
      </c>
      <c r="K35" s="487" t="s">
        <v>549</v>
      </c>
      <c r="L35" s="490">
        <v>0</v>
      </c>
      <c r="M35" s="490">
        <v>15213</v>
      </c>
      <c r="N35" s="491">
        <v>0</v>
      </c>
    </row>
    <row r="36" spans="1:14" ht="14.45" customHeight="1" x14ac:dyDescent="0.2">
      <c r="A36" s="485" t="s">
        <v>469</v>
      </c>
      <c r="B36" s="486" t="s">
        <v>470</v>
      </c>
      <c r="C36" s="487" t="s">
        <v>486</v>
      </c>
      <c r="D36" s="488" t="s">
        <v>487</v>
      </c>
      <c r="E36" s="489">
        <v>50113001</v>
      </c>
      <c r="F36" s="488" t="s">
        <v>495</v>
      </c>
      <c r="G36" s="487" t="s">
        <v>496</v>
      </c>
      <c r="H36" s="487">
        <v>499329</v>
      </c>
      <c r="I36" s="487">
        <v>250388</v>
      </c>
      <c r="J36" s="487" t="s">
        <v>550</v>
      </c>
      <c r="K36" s="487" t="s">
        <v>551</v>
      </c>
      <c r="L36" s="490">
        <v>0</v>
      </c>
      <c r="M36" s="490">
        <v>17</v>
      </c>
      <c r="N36" s="491">
        <v>0</v>
      </c>
    </row>
    <row r="37" spans="1:14" ht="14.45" customHeight="1" x14ac:dyDescent="0.2">
      <c r="A37" s="485" t="s">
        <v>469</v>
      </c>
      <c r="B37" s="486" t="s">
        <v>470</v>
      </c>
      <c r="C37" s="487" t="s">
        <v>486</v>
      </c>
      <c r="D37" s="488" t="s">
        <v>487</v>
      </c>
      <c r="E37" s="489">
        <v>50113001</v>
      </c>
      <c r="F37" s="488" t="s">
        <v>495</v>
      </c>
      <c r="G37" s="487" t="s">
        <v>496</v>
      </c>
      <c r="H37" s="487">
        <v>250303</v>
      </c>
      <c r="I37" s="487">
        <v>250303</v>
      </c>
      <c r="J37" s="487" t="s">
        <v>552</v>
      </c>
      <c r="K37" s="487" t="s">
        <v>553</v>
      </c>
      <c r="L37" s="490">
        <v>0</v>
      </c>
      <c r="M37" s="490">
        <v>12.4</v>
      </c>
      <c r="N37" s="491">
        <v>0</v>
      </c>
    </row>
    <row r="38" spans="1:14" ht="14.45" customHeight="1" x14ac:dyDescent="0.2">
      <c r="A38" s="485" t="s">
        <v>469</v>
      </c>
      <c r="B38" s="486" t="s">
        <v>470</v>
      </c>
      <c r="C38" s="487" t="s">
        <v>486</v>
      </c>
      <c r="D38" s="488" t="s">
        <v>487</v>
      </c>
      <c r="E38" s="489">
        <v>50113001</v>
      </c>
      <c r="F38" s="488" t="s">
        <v>495</v>
      </c>
      <c r="G38" s="487" t="s">
        <v>496</v>
      </c>
      <c r="H38" s="487">
        <v>102479</v>
      </c>
      <c r="I38" s="487">
        <v>2479</v>
      </c>
      <c r="J38" s="487" t="s">
        <v>554</v>
      </c>
      <c r="K38" s="487" t="s">
        <v>555</v>
      </c>
      <c r="L38" s="490">
        <v>65.125999999999991</v>
      </c>
      <c r="M38" s="490">
        <v>20</v>
      </c>
      <c r="N38" s="491">
        <v>1302.5199999999998</v>
      </c>
    </row>
    <row r="39" spans="1:14" ht="14.45" customHeight="1" x14ac:dyDescent="0.2">
      <c r="A39" s="485" t="s">
        <v>469</v>
      </c>
      <c r="B39" s="486" t="s">
        <v>470</v>
      </c>
      <c r="C39" s="487" t="s">
        <v>486</v>
      </c>
      <c r="D39" s="488" t="s">
        <v>487</v>
      </c>
      <c r="E39" s="489">
        <v>50113001</v>
      </c>
      <c r="F39" s="488" t="s">
        <v>495</v>
      </c>
      <c r="G39" s="487" t="s">
        <v>496</v>
      </c>
      <c r="H39" s="487">
        <v>104071</v>
      </c>
      <c r="I39" s="487">
        <v>4071</v>
      </c>
      <c r="J39" s="487" t="s">
        <v>554</v>
      </c>
      <c r="K39" s="487" t="s">
        <v>556</v>
      </c>
      <c r="L39" s="490">
        <v>223.47333333333336</v>
      </c>
      <c r="M39" s="490">
        <v>6</v>
      </c>
      <c r="N39" s="491">
        <v>1340.8400000000001</v>
      </c>
    </row>
    <row r="40" spans="1:14" ht="14.45" customHeight="1" x14ac:dyDescent="0.2">
      <c r="A40" s="485" t="s">
        <v>469</v>
      </c>
      <c r="B40" s="486" t="s">
        <v>470</v>
      </c>
      <c r="C40" s="487" t="s">
        <v>486</v>
      </c>
      <c r="D40" s="488" t="s">
        <v>487</v>
      </c>
      <c r="E40" s="489">
        <v>50113001</v>
      </c>
      <c r="F40" s="488" t="s">
        <v>495</v>
      </c>
      <c r="G40" s="487" t="s">
        <v>496</v>
      </c>
      <c r="H40" s="487">
        <v>233009</v>
      </c>
      <c r="I40" s="487">
        <v>233009</v>
      </c>
      <c r="J40" s="487" t="s">
        <v>557</v>
      </c>
      <c r="K40" s="487" t="s">
        <v>558</v>
      </c>
      <c r="L40" s="490">
        <v>1815.18</v>
      </c>
      <c r="M40" s="490">
        <v>1</v>
      </c>
      <c r="N40" s="491">
        <v>1815.18</v>
      </c>
    </row>
    <row r="41" spans="1:14" ht="14.45" customHeight="1" x14ac:dyDescent="0.2">
      <c r="A41" s="485" t="s">
        <v>469</v>
      </c>
      <c r="B41" s="486" t="s">
        <v>470</v>
      </c>
      <c r="C41" s="487" t="s">
        <v>486</v>
      </c>
      <c r="D41" s="488" t="s">
        <v>487</v>
      </c>
      <c r="E41" s="489">
        <v>50113001</v>
      </c>
      <c r="F41" s="488" t="s">
        <v>495</v>
      </c>
      <c r="G41" s="487" t="s">
        <v>496</v>
      </c>
      <c r="H41" s="487">
        <v>233010</v>
      </c>
      <c r="I41" s="487">
        <v>233010</v>
      </c>
      <c r="J41" s="487" t="s">
        <v>557</v>
      </c>
      <c r="K41" s="487" t="s">
        <v>559</v>
      </c>
      <c r="L41" s="490">
        <v>836.85</v>
      </c>
      <c r="M41" s="490">
        <v>8</v>
      </c>
      <c r="N41" s="491">
        <v>6694.8</v>
      </c>
    </row>
    <row r="42" spans="1:14" ht="14.45" customHeight="1" x14ac:dyDescent="0.2">
      <c r="A42" s="485" t="s">
        <v>469</v>
      </c>
      <c r="B42" s="486" t="s">
        <v>470</v>
      </c>
      <c r="C42" s="487" t="s">
        <v>486</v>
      </c>
      <c r="D42" s="488" t="s">
        <v>487</v>
      </c>
      <c r="E42" s="489">
        <v>50113001</v>
      </c>
      <c r="F42" s="488" t="s">
        <v>495</v>
      </c>
      <c r="G42" s="487" t="s">
        <v>496</v>
      </c>
      <c r="H42" s="487">
        <v>216572</v>
      </c>
      <c r="I42" s="487">
        <v>216572</v>
      </c>
      <c r="J42" s="487" t="s">
        <v>560</v>
      </c>
      <c r="K42" s="487" t="s">
        <v>561</v>
      </c>
      <c r="L42" s="490">
        <v>43.811</v>
      </c>
      <c r="M42" s="490">
        <v>20</v>
      </c>
      <c r="N42" s="491">
        <v>876.22</v>
      </c>
    </row>
    <row r="43" spans="1:14" ht="14.45" customHeight="1" x14ac:dyDescent="0.2">
      <c r="A43" s="485" t="s">
        <v>469</v>
      </c>
      <c r="B43" s="486" t="s">
        <v>470</v>
      </c>
      <c r="C43" s="487" t="s">
        <v>486</v>
      </c>
      <c r="D43" s="488" t="s">
        <v>487</v>
      </c>
      <c r="E43" s="489">
        <v>50113001</v>
      </c>
      <c r="F43" s="488" t="s">
        <v>495</v>
      </c>
      <c r="G43" s="487" t="s">
        <v>496</v>
      </c>
      <c r="H43" s="487">
        <v>187660</v>
      </c>
      <c r="I43" s="487">
        <v>187660</v>
      </c>
      <c r="J43" s="487" t="s">
        <v>562</v>
      </c>
      <c r="K43" s="487" t="s">
        <v>563</v>
      </c>
      <c r="L43" s="490">
        <v>595.16599999999994</v>
      </c>
      <c r="M43" s="490">
        <v>1</v>
      </c>
      <c r="N43" s="491">
        <v>595.16599999999994</v>
      </c>
    </row>
    <row r="44" spans="1:14" ht="14.45" customHeight="1" x14ac:dyDescent="0.2">
      <c r="A44" s="485" t="s">
        <v>469</v>
      </c>
      <c r="B44" s="486" t="s">
        <v>470</v>
      </c>
      <c r="C44" s="487" t="s">
        <v>486</v>
      </c>
      <c r="D44" s="488" t="s">
        <v>487</v>
      </c>
      <c r="E44" s="489">
        <v>50113001</v>
      </c>
      <c r="F44" s="488" t="s">
        <v>495</v>
      </c>
      <c r="G44" s="487" t="s">
        <v>496</v>
      </c>
      <c r="H44" s="487">
        <v>51384</v>
      </c>
      <c r="I44" s="487">
        <v>51384</v>
      </c>
      <c r="J44" s="487" t="s">
        <v>562</v>
      </c>
      <c r="K44" s="487" t="s">
        <v>564</v>
      </c>
      <c r="L44" s="490">
        <v>192.5</v>
      </c>
      <c r="M44" s="490">
        <v>0.6</v>
      </c>
      <c r="N44" s="491">
        <v>115.5</v>
      </c>
    </row>
    <row r="45" spans="1:14" ht="14.45" customHeight="1" x14ac:dyDescent="0.2">
      <c r="A45" s="485" t="s">
        <v>469</v>
      </c>
      <c r="B45" s="486" t="s">
        <v>470</v>
      </c>
      <c r="C45" s="487" t="s">
        <v>486</v>
      </c>
      <c r="D45" s="488" t="s">
        <v>487</v>
      </c>
      <c r="E45" s="489">
        <v>50113001</v>
      </c>
      <c r="F45" s="488" t="s">
        <v>495</v>
      </c>
      <c r="G45" s="487" t="s">
        <v>496</v>
      </c>
      <c r="H45" s="487">
        <v>102963</v>
      </c>
      <c r="I45" s="487">
        <v>2963</v>
      </c>
      <c r="J45" s="487" t="s">
        <v>565</v>
      </c>
      <c r="K45" s="487" t="s">
        <v>566</v>
      </c>
      <c r="L45" s="490">
        <v>121.83</v>
      </c>
      <c r="M45" s="490">
        <v>7</v>
      </c>
      <c r="N45" s="491">
        <v>852.81</v>
      </c>
    </row>
    <row r="46" spans="1:14" ht="14.45" customHeight="1" x14ac:dyDescent="0.2">
      <c r="A46" s="485" t="s">
        <v>469</v>
      </c>
      <c r="B46" s="486" t="s">
        <v>470</v>
      </c>
      <c r="C46" s="487" t="s">
        <v>486</v>
      </c>
      <c r="D46" s="488" t="s">
        <v>487</v>
      </c>
      <c r="E46" s="489">
        <v>50113001</v>
      </c>
      <c r="F46" s="488" t="s">
        <v>495</v>
      </c>
      <c r="G46" s="487" t="s">
        <v>496</v>
      </c>
      <c r="H46" s="487">
        <v>100610</v>
      </c>
      <c r="I46" s="487">
        <v>610</v>
      </c>
      <c r="J46" s="487" t="s">
        <v>567</v>
      </c>
      <c r="K46" s="487" t="s">
        <v>568</v>
      </c>
      <c r="L46" s="490">
        <v>72.42</v>
      </c>
      <c r="M46" s="490">
        <v>7</v>
      </c>
      <c r="N46" s="491">
        <v>506.94000000000005</v>
      </c>
    </row>
    <row r="47" spans="1:14" ht="14.45" customHeight="1" x14ac:dyDescent="0.2">
      <c r="A47" s="485" t="s">
        <v>469</v>
      </c>
      <c r="B47" s="486" t="s">
        <v>470</v>
      </c>
      <c r="C47" s="487" t="s">
        <v>486</v>
      </c>
      <c r="D47" s="488" t="s">
        <v>487</v>
      </c>
      <c r="E47" s="489">
        <v>50113001</v>
      </c>
      <c r="F47" s="488" t="s">
        <v>495</v>
      </c>
      <c r="G47" s="487" t="s">
        <v>518</v>
      </c>
      <c r="H47" s="487">
        <v>231956</v>
      </c>
      <c r="I47" s="487">
        <v>231956</v>
      </c>
      <c r="J47" s="487" t="s">
        <v>519</v>
      </c>
      <c r="K47" s="487" t="s">
        <v>520</v>
      </c>
      <c r="L47" s="490">
        <v>49.760000467881255</v>
      </c>
      <c r="M47" s="490">
        <v>8</v>
      </c>
      <c r="N47" s="491">
        <v>398.08000374305004</v>
      </c>
    </row>
    <row r="48" spans="1:14" ht="14.45" customHeight="1" x14ac:dyDescent="0.2">
      <c r="A48" s="485" t="s">
        <v>469</v>
      </c>
      <c r="B48" s="486" t="s">
        <v>470</v>
      </c>
      <c r="C48" s="487" t="s">
        <v>492</v>
      </c>
      <c r="D48" s="488" t="s">
        <v>493</v>
      </c>
      <c r="E48" s="489">
        <v>50113001</v>
      </c>
      <c r="F48" s="488" t="s">
        <v>495</v>
      </c>
      <c r="G48" s="487" t="s">
        <v>496</v>
      </c>
      <c r="H48" s="487">
        <v>196886</v>
      </c>
      <c r="I48" s="487">
        <v>96886</v>
      </c>
      <c r="J48" s="487" t="s">
        <v>542</v>
      </c>
      <c r="K48" s="487" t="s">
        <v>543</v>
      </c>
      <c r="L48" s="490">
        <v>50.16</v>
      </c>
      <c r="M48" s="490">
        <v>5</v>
      </c>
      <c r="N48" s="491">
        <v>250.79999999999998</v>
      </c>
    </row>
    <row r="49" spans="1:14" ht="14.45" customHeight="1" x14ac:dyDescent="0.2">
      <c r="A49" s="485" t="s">
        <v>469</v>
      </c>
      <c r="B49" s="486" t="s">
        <v>470</v>
      </c>
      <c r="C49" s="487" t="s">
        <v>492</v>
      </c>
      <c r="D49" s="488" t="s">
        <v>493</v>
      </c>
      <c r="E49" s="489">
        <v>50113001</v>
      </c>
      <c r="F49" s="488" t="s">
        <v>495</v>
      </c>
      <c r="G49" s="487" t="s">
        <v>496</v>
      </c>
      <c r="H49" s="487">
        <v>502417</v>
      </c>
      <c r="I49" s="487">
        <v>250256</v>
      </c>
      <c r="J49" s="487" t="s">
        <v>548</v>
      </c>
      <c r="K49" s="487" t="s">
        <v>549</v>
      </c>
      <c r="L49" s="490">
        <v>0</v>
      </c>
      <c r="M49" s="490">
        <v>924</v>
      </c>
      <c r="N49" s="491">
        <v>0</v>
      </c>
    </row>
    <row r="50" spans="1:14" ht="14.45" customHeight="1" x14ac:dyDescent="0.2">
      <c r="A50" s="485" t="s">
        <v>469</v>
      </c>
      <c r="B50" s="486" t="s">
        <v>470</v>
      </c>
      <c r="C50" s="487" t="s">
        <v>492</v>
      </c>
      <c r="D50" s="488" t="s">
        <v>493</v>
      </c>
      <c r="E50" s="489">
        <v>50113001</v>
      </c>
      <c r="F50" s="488" t="s">
        <v>495</v>
      </c>
      <c r="G50" s="487" t="s">
        <v>496</v>
      </c>
      <c r="H50" s="487">
        <v>499329</v>
      </c>
      <c r="I50" s="487">
        <v>250388</v>
      </c>
      <c r="J50" s="487" t="s">
        <v>550</v>
      </c>
      <c r="K50" s="487" t="s">
        <v>551</v>
      </c>
      <c r="L50" s="490">
        <v>0</v>
      </c>
      <c r="M50" s="490">
        <v>2.7</v>
      </c>
      <c r="N50" s="491">
        <v>0</v>
      </c>
    </row>
    <row r="51" spans="1:14" ht="14.45" customHeight="1" x14ac:dyDescent="0.2">
      <c r="A51" s="485" t="s">
        <v>469</v>
      </c>
      <c r="B51" s="486" t="s">
        <v>470</v>
      </c>
      <c r="C51" s="487" t="s">
        <v>492</v>
      </c>
      <c r="D51" s="488" t="s">
        <v>493</v>
      </c>
      <c r="E51" s="489">
        <v>50113001</v>
      </c>
      <c r="F51" s="488" t="s">
        <v>495</v>
      </c>
      <c r="G51" s="487" t="s">
        <v>496</v>
      </c>
      <c r="H51" s="487">
        <v>250303</v>
      </c>
      <c r="I51" s="487">
        <v>250303</v>
      </c>
      <c r="J51" s="487" t="s">
        <v>552</v>
      </c>
      <c r="K51" s="487" t="s">
        <v>553</v>
      </c>
      <c r="L51" s="490">
        <v>0</v>
      </c>
      <c r="M51" s="490">
        <v>2</v>
      </c>
      <c r="N51" s="491">
        <v>0</v>
      </c>
    </row>
    <row r="52" spans="1:14" ht="14.45" customHeight="1" x14ac:dyDescent="0.2">
      <c r="A52" s="485" t="s">
        <v>469</v>
      </c>
      <c r="B52" s="486" t="s">
        <v>470</v>
      </c>
      <c r="C52" s="487" t="s">
        <v>492</v>
      </c>
      <c r="D52" s="488" t="s">
        <v>493</v>
      </c>
      <c r="E52" s="489">
        <v>50113001</v>
      </c>
      <c r="F52" s="488" t="s">
        <v>495</v>
      </c>
      <c r="G52" s="487" t="s">
        <v>496</v>
      </c>
      <c r="H52" s="487">
        <v>102479</v>
      </c>
      <c r="I52" s="487">
        <v>2479</v>
      </c>
      <c r="J52" s="487" t="s">
        <v>554</v>
      </c>
      <c r="K52" s="487" t="s">
        <v>555</v>
      </c>
      <c r="L52" s="490">
        <v>65.11666666666666</v>
      </c>
      <c r="M52" s="490">
        <v>3</v>
      </c>
      <c r="N52" s="491">
        <v>195.34999999999997</v>
      </c>
    </row>
    <row r="53" spans="1:14" ht="14.45" customHeight="1" x14ac:dyDescent="0.2">
      <c r="A53" s="485" t="s">
        <v>469</v>
      </c>
      <c r="B53" s="486" t="s">
        <v>470</v>
      </c>
      <c r="C53" s="487" t="s">
        <v>492</v>
      </c>
      <c r="D53" s="488" t="s">
        <v>493</v>
      </c>
      <c r="E53" s="489">
        <v>50113001</v>
      </c>
      <c r="F53" s="488" t="s">
        <v>495</v>
      </c>
      <c r="G53" s="487" t="s">
        <v>496</v>
      </c>
      <c r="H53" s="487">
        <v>233010</v>
      </c>
      <c r="I53" s="487">
        <v>233010</v>
      </c>
      <c r="J53" s="487" t="s">
        <v>557</v>
      </c>
      <c r="K53" s="487" t="s">
        <v>559</v>
      </c>
      <c r="L53" s="490">
        <v>836.85</v>
      </c>
      <c r="M53" s="490">
        <v>1</v>
      </c>
      <c r="N53" s="491">
        <v>836.85</v>
      </c>
    </row>
    <row r="54" spans="1:14" ht="14.45" customHeight="1" x14ac:dyDescent="0.2">
      <c r="A54" s="485" t="s">
        <v>469</v>
      </c>
      <c r="B54" s="486" t="s">
        <v>470</v>
      </c>
      <c r="C54" s="487" t="s">
        <v>492</v>
      </c>
      <c r="D54" s="488" t="s">
        <v>493</v>
      </c>
      <c r="E54" s="489">
        <v>50113001</v>
      </c>
      <c r="F54" s="488" t="s">
        <v>495</v>
      </c>
      <c r="G54" s="487" t="s">
        <v>496</v>
      </c>
      <c r="H54" s="487">
        <v>216572</v>
      </c>
      <c r="I54" s="487">
        <v>216572</v>
      </c>
      <c r="J54" s="487" t="s">
        <v>560</v>
      </c>
      <c r="K54" s="487" t="s">
        <v>561</v>
      </c>
      <c r="L54" s="490">
        <v>43.81</v>
      </c>
      <c r="M54" s="490">
        <v>6</v>
      </c>
      <c r="N54" s="491">
        <v>262.86</v>
      </c>
    </row>
    <row r="55" spans="1:14" ht="14.45" customHeight="1" x14ac:dyDescent="0.2">
      <c r="A55" s="485" t="s">
        <v>469</v>
      </c>
      <c r="B55" s="486" t="s">
        <v>470</v>
      </c>
      <c r="C55" s="487" t="s">
        <v>492</v>
      </c>
      <c r="D55" s="488" t="s">
        <v>493</v>
      </c>
      <c r="E55" s="489">
        <v>50113001</v>
      </c>
      <c r="F55" s="488" t="s">
        <v>495</v>
      </c>
      <c r="G55" s="487" t="s">
        <v>496</v>
      </c>
      <c r="H55" s="487">
        <v>102963</v>
      </c>
      <c r="I55" s="487">
        <v>2963</v>
      </c>
      <c r="J55" s="487" t="s">
        <v>565</v>
      </c>
      <c r="K55" s="487" t="s">
        <v>566</v>
      </c>
      <c r="L55" s="490">
        <v>121.82999999999998</v>
      </c>
      <c r="M55" s="490">
        <v>3</v>
      </c>
      <c r="N55" s="491">
        <v>365.48999999999995</v>
      </c>
    </row>
    <row r="56" spans="1:14" ht="14.45" customHeight="1" thickBot="1" x14ac:dyDescent="0.25">
      <c r="A56" s="492" t="s">
        <v>469</v>
      </c>
      <c r="B56" s="493" t="s">
        <v>470</v>
      </c>
      <c r="C56" s="494" t="s">
        <v>492</v>
      </c>
      <c r="D56" s="495" t="s">
        <v>493</v>
      </c>
      <c r="E56" s="496">
        <v>50113001</v>
      </c>
      <c r="F56" s="495" t="s">
        <v>495</v>
      </c>
      <c r="G56" s="494" t="s">
        <v>496</v>
      </c>
      <c r="H56" s="494">
        <v>100610</v>
      </c>
      <c r="I56" s="494">
        <v>610</v>
      </c>
      <c r="J56" s="494" t="s">
        <v>567</v>
      </c>
      <c r="K56" s="494" t="s">
        <v>568</v>
      </c>
      <c r="L56" s="497">
        <v>72.42</v>
      </c>
      <c r="M56" s="497">
        <v>1</v>
      </c>
      <c r="N56" s="498">
        <v>72.42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9D390759-BE90-444C-8A0F-53CB6A0164B7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.85546875" style="206" customWidth="1"/>
    <col min="5" max="5" width="5.5703125" style="209" customWidth="1"/>
    <col min="6" max="6" width="10.85546875" style="206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9" t="s">
        <v>143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x14ac:dyDescent="0.2">
      <c r="A5" s="514" t="s">
        <v>569</v>
      </c>
      <c r="B5" s="483"/>
      <c r="C5" s="504">
        <v>0</v>
      </c>
      <c r="D5" s="483">
        <v>49.76</v>
      </c>
      <c r="E5" s="504">
        <v>1</v>
      </c>
      <c r="F5" s="484">
        <v>49.76</v>
      </c>
    </row>
    <row r="6" spans="1:6" ht="14.45" customHeight="1" thickBot="1" x14ac:dyDescent="0.25">
      <c r="A6" s="515" t="s">
        <v>570</v>
      </c>
      <c r="B6" s="507"/>
      <c r="C6" s="508">
        <v>0</v>
      </c>
      <c r="D6" s="507">
        <v>398.08000374305004</v>
      </c>
      <c r="E6" s="508">
        <v>1</v>
      </c>
      <c r="F6" s="509">
        <v>398.08000374305004</v>
      </c>
    </row>
    <row r="7" spans="1:6" ht="14.45" customHeight="1" thickBot="1" x14ac:dyDescent="0.25">
      <c r="A7" s="510" t="s">
        <v>3</v>
      </c>
      <c r="B7" s="511"/>
      <c r="C7" s="512">
        <v>0</v>
      </c>
      <c r="D7" s="511">
        <v>447.84000374305003</v>
      </c>
      <c r="E7" s="512">
        <v>1</v>
      </c>
      <c r="F7" s="513">
        <v>447.84000374305003</v>
      </c>
    </row>
    <row r="8" spans="1:6" ht="14.45" customHeight="1" thickBot="1" x14ac:dyDescent="0.25"/>
    <row r="9" spans="1:6" ht="14.45" customHeight="1" thickBot="1" x14ac:dyDescent="0.25">
      <c r="A9" s="517" t="s">
        <v>571</v>
      </c>
      <c r="B9" s="476"/>
      <c r="C9" s="503">
        <v>0</v>
      </c>
      <c r="D9" s="476">
        <v>447.84000374305003</v>
      </c>
      <c r="E9" s="503">
        <v>1</v>
      </c>
      <c r="F9" s="477">
        <v>447.84000374305003</v>
      </c>
    </row>
    <row r="10" spans="1:6" ht="14.45" customHeight="1" thickBot="1" x14ac:dyDescent="0.25">
      <c r="A10" s="510" t="s">
        <v>3</v>
      </c>
      <c r="B10" s="511"/>
      <c r="C10" s="512">
        <v>0</v>
      </c>
      <c r="D10" s="511">
        <v>447.84000374305003</v>
      </c>
      <c r="E10" s="512">
        <v>1</v>
      </c>
      <c r="F10" s="513">
        <v>447.84000374305003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BFB080CF-BE9D-42AA-8B9B-082F1C10BF14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2021-07-20T14:22:53Z</dcterms:modified>
</cp:coreProperties>
</file>